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Historical_data\IND\"/>
    </mc:Choice>
  </mc:AlternateContent>
  <xr:revisionPtr revIDLastSave="0" documentId="13_ncr:1_{1F7F7717-8988-4731-8DCF-728847E6865A}" xr6:coauthVersionLast="47" xr6:coauthVersionMax="47" xr10:uidLastSave="{00000000-0000-0000-0000-000000000000}"/>
  <bookViews>
    <workbookView xWindow="-108" yWindow="-108" windowWidth="23256" windowHeight="12456" tabRatio="750" activeTab="38" xr2:uid="{00000000-000D-0000-FFFF-FFFF00000000}"/>
  </bookViews>
  <sheets>
    <sheet name="STEEL" sheetId="13" r:id="rId1"/>
    <sheet name="STEEL_PRIM" sheetId="14" r:id="rId2"/>
    <sheet name="STEEL_SEC" sheetId="15" r:id="rId3"/>
    <sheet name="Info_steel" sheetId="16" r:id="rId4"/>
    <sheet name="ALU_PRIM" sheetId="5" r:id="rId5"/>
    <sheet name="Info_alu_prim" sheetId="4" r:id="rId6"/>
    <sheet name="ALU_SEC" sheetId="6" r:id="rId7"/>
    <sheet name="Info_alu_sec" sheetId="7" r:id="rId8"/>
    <sheet name="Copper" sheetId="17" r:id="rId9"/>
    <sheet name="COPPER_PRIM" sheetId="19" r:id="rId10"/>
    <sheet name="COPPER_SEC" sheetId="20" r:id="rId11"/>
    <sheet name="Info_copper" sheetId="18" r:id="rId12"/>
    <sheet name="PAPER" sheetId="53" r:id="rId13"/>
    <sheet name="Info_paper" sheetId="54" r:id="rId14"/>
    <sheet name="GLASS" sheetId="21" r:id="rId15"/>
    <sheet name="Info_glass" sheetId="22" r:id="rId16"/>
    <sheet name="Glass_2007_per_process" sheetId="23" r:id="rId17"/>
    <sheet name="CEMENT" sheetId="24" r:id="rId18"/>
    <sheet name="Info_cement" sheetId="25" r:id="rId19"/>
    <sheet name="CHLORINE" sheetId="26" r:id="rId20"/>
    <sheet name="Info_chlorine" sheetId="27" r:id="rId21"/>
    <sheet name="Chlorine_capacity" sheetId="28" r:id="rId22"/>
    <sheet name="AMMONIA" sheetId="29" r:id="rId23"/>
    <sheet name="Info_ammonia" sheetId="30" r:id="rId24"/>
    <sheet name="Ammonia_orig" sheetId="31" r:id="rId25"/>
    <sheet name="METHANOL" sheetId="55" r:id="rId26"/>
    <sheet name="Info_methanol" sheetId="56" r:id="rId27"/>
    <sheet name="Methanol_orig" sheetId="57" r:id="rId28"/>
    <sheet name="ETHYLENE" sheetId="47" r:id="rId29"/>
    <sheet name="Info_ethylene" sheetId="48" r:id="rId30"/>
    <sheet name="Ethylene_orig" sheetId="49" r:id="rId31"/>
    <sheet name="PROPYLENE" sheetId="50" r:id="rId32"/>
    <sheet name="Info_propylene" sheetId="51" r:id="rId33"/>
    <sheet name="Propylene_orig" sheetId="52" r:id="rId34"/>
    <sheet name="AROMATICS" sheetId="32" r:id="rId35"/>
    <sheet name="Info_aromatics" sheetId="33" r:id="rId36"/>
    <sheet name="benzene_orig" sheetId="34" r:id="rId37"/>
    <sheet name="benzene_as" sheetId="35" r:id="rId38"/>
    <sheet name="toluene_orig" sheetId="36" r:id="rId39"/>
    <sheet name="toluene_as" sheetId="37" r:id="rId40"/>
    <sheet name="o-xylene_orig" sheetId="38" r:id="rId41"/>
    <sheet name="o-xylene_as" sheetId="39" r:id="rId42"/>
    <sheet name="p-xylene_orig" sheetId="40" r:id="rId43"/>
    <sheet name="p-xylene_as" sheetId="41" r:id="rId44"/>
    <sheet name="m-xylene_orig" sheetId="42" r:id="rId45"/>
    <sheet name="m-xylene_as" sheetId="43" r:id="rId46"/>
    <sheet name="b,t,x_orig" sheetId="44" r:id="rId47"/>
    <sheet name="b,t,x_as" sheetId="45" r:id="rId48"/>
    <sheet name="BTX" sheetId="46" r:id="rId49"/>
  </sheets>
  <definedNames>
    <definedName name="_xlnm._FilterDatabase" localSheetId="4" hidden="1">ALU_PRIM!$A$1:$BJ$23</definedName>
    <definedName name="_xlnm._FilterDatabase" localSheetId="8" hidden="1">Copper!$A$1:$BJ$18</definedName>
    <definedName name="_xlnm._FilterDatabase" localSheetId="9" hidden="1">COPPER_PRIM!$A$1:$BJ$18</definedName>
    <definedName name="_xlnm._FilterDatabase" localSheetId="10" hidden="1">COPPER_SEC!$A$1:$BJ$18</definedName>
    <definedName name="_xlnm._FilterDatabase" localSheetId="12" hidden="1">PAPER!$A$1:$A$36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0" i="57" l="1"/>
  <c r="AE50" i="57"/>
  <c r="AF49" i="57"/>
  <c r="AE49" i="57"/>
  <c r="AD49" i="57"/>
  <c r="AK24" i="57"/>
  <c r="B34" i="55"/>
  <c r="B15" i="55"/>
  <c r="AW1" i="53"/>
  <c r="AX1" i="53" s="1"/>
  <c r="AY1" i="53" s="1"/>
  <c r="AZ1" i="53" s="1"/>
  <c r="BA1" i="53" s="1"/>
  <c r="BB1" i="53" s="1"/>
  <c r="BC1" i="53" s="1"/>
  <c r="BD1" i="53" s="1"/>
  <c r="BE1" i="53" s="1"/>
  <c r="BF1" i="53" s="1"/>
  <c r="BG1" i="53" s="1"/>
  <c r="BH1" i="53" s="1"/>
  <c r="BI1" i="53" s="1"/>
  <c r="AD38" i="52"/>
  <c r="AD37" i="52"/>
  <c r="AD36" i="52"/>
  <c r="AD34" i="52"/>
  <c r="AD33" i="52"/>
  <c r="AD32" i="52"/>
  <c r="AD31" i="52"/>
  <c r="AD30" i="52"/>
  <c r="AD28" i="52"/>
  <c r="AD27" i="52"/>
  <c r="AD26" i="52"/>
  <c r="AD24" i="52"/>
  <c r="AD23" i="52"/>
  <c r="AD22" i="52"/>
  <c r="AD21" i="52"/>
  <c r="AD19" i="52"/>
  <c r="AD16" i="52"/>
  <c r="AD15" i="52"/>
  <c r="AD14" i="52"/>
  <c r="AD13" i="52"/>
  <c r="AD12" i="52"/>
  <c r="B12" i="50" s="1"/>
  <c r="AD11" i="52"/>
  <c r="AD10" i="52"/>
  <c r="AD9" i="52"/>
  <c r="AD8" i="52"/>
  <c r="AD7" i="52"/>
  <c r="AD6" i="52"/>
  <c r="AD4" i="52"/>
  <c r="AD3" i="52"/>
  <c r="B3" i="50" s="1"/>
  <c r="AD2" i="52"/>
  <c r="B24" i="50"/>
  <c r="B18" i="50"/>
  <c r="B17" i="50"/>
  <c r="B34" i="47" l="1"/>
  <c r="B24" i="47"/>
  <c r="B18" i="47"/>
  <c r="B17" i="47"/>
  <c r="B16" i="47"/>
  <c r="B11" i="47"/>
  <c r="AC44" i="46"/>
  <c r="AB44" i="46"/>
  <c r="AA44" i="46"/>
  <c r="Z44" i="46"/>
  <c r="Y44" i="46"/>
  <c r="X44" i="46"/>
  <c r="W44" i="46"/>
  <c r="V44" i="46"/>
  <c r="U44" i="46"/>
  <c r="T44" i="46"/>
  <c r="S44" i="46"/>
  <c r="R44" i="46"/>
  <c r="Q44" i="46"/>
  <c r="P44" i="46"/>
  <c r="O44" i="46"/>
  <c r="I44" i="46"/>
  <c r="H44" i="46"/>
  <c r="G44" i="46"/>
  <c r="F44" i="46"/>
  <c r="E44" i="46"/>
  <c r="D44" i="46"/>
  <c r="C44" i="46"/>
  <c r="B44" i="46"/>
  <c r="AC43" i="46"/>
  <c r="AB43" i="46"/>
  <c r="AA43" i="46"/>
  <c r="Z43" i="46"/>
  <c r="Y43" i="46"/>
  <c r="X43" i="46"/>
  <c r="W43" i="46"/>
  <c r="V43" i="46"/>
  <c r="AD43" i="46" s="1"/>
  <c r="U43" i="46"/>
  <c r="T43" i="46"/>
  <c r="S43" i="46"/>
  <c r="R43" i="46"/>
  <c r="Q43" i="46"/>
  <c r="P43" i="46"/>
  <c r="O43" i="46"/>
  <c r="AC42" i="46"/>
  <c r="AB42" i="46"/>
  <c r="AA42" i="46"/>
  <c r="Z42" i="46"/>
  <c r="Y42" i="46"/>
  <c r="X42" i="46"/>
  <c r="W42" i="46"/>
  <c r="V42" i="46"/>
  <c r="AD42" i="46" s="1"/>
  <c r="U42" i="46"/>
  <c r="T42" i="46"/>
  <c r="S42" i="46"/>
  <c r="R42" i="46"/>
  <c r="Q42" i="46"/>
  <c r="P42" i="46"/>
  <c r="O42" i="46"/>
  <c r="AC41" i="46"/>
  <c r="AB41" i="46"/>
  <c r="AA41" i="46"/>
  <c r="Z41" i="46"/>
  <c r="Y41" i="46"/>
  <c r="X41" i="46"/>
  <c r="W41" i="46"/>
  <c r="V41" i="46"/>
  <c r="U41" i="46"/>
  <c r="T41" i="46"/>
  <c r="S41" i="46"/>
  <c r="R41" i="46"/>
  <c r="Q41" i="46"/>
  <c r="P41" i="46"/>
  <c r="O41" i="46"/>
  <c r="I41" i="46"/>
  <c r="H41" i="46"/>
  <c r="G41" i="46"/>
  <c r="F41" i="46"/>
  <c r="E41" i="46"/>
  <c r="D41" i="46"/>
  <c r="C41" i="46"/>
  <c r="B41" i="46"/>
  <c r="AC40" i="46"/>
  <c r="AB40" i="46"/>
  <c r="AA40" i="46"/>
  <c r="Z40" i="46"/>
  <c r="Y40" i="46"/>
  <c r="X40" i="46"/>
  <c r="W40" i="46"/>
  <c r="V40" i="46"/>
  <c r="U40" i="46"/>
  <c r="T40" i="46"/>
  <c r="S40" i="46"/>
  <c r="R40" i="46"/>
  <c r="Q40" i="46"/>
  <c r="P40" i="46"/>
  <c r="O40" i="46"/>
  <c r="I40" i="46"/>
  <c r="H40" i="46"/>
  <c r="G40" i="46"/>
  <c r="F40" i="46"/>
  <c r="E40" i="46"/>
  <c r="D40" i="46"/>
  <c r="C40" i="46"/>
  <c r="B40" i="46"/>
  <c r="AC39" i="46"/>
  <c r="AB39" i="46"/>
  <c r="AA39" i="46"/>
  <c r="Z39" i="46"/>
  <c r="Y39" i="46"/>
  <c r="X39" i="46"/>
  <c r="W39" i="46"/>
  <c r="V39" i="46"/>
  <c r="U39" i="46"/>
  <c r="T39" i="46"/>
  <c r="S39" i="46"/>
  <c r="R39" i="46"/>
  <c r="Q39" i="46"/>
  <c r="P39" i="46"/>
  <c r="O39" i="46"/>
  <c r="I39" i="46"/>
  <c r="H39" i="46"/>
  <c r="G39" i="46"/>
  <c r="F39" i="46"/>
  <c r="E39" i="46"/>
  <c r="D39" i="46"/>
  <c r="C39" i="46"/>
  <c r="B39" i="46"/>
  <c r="AC38" i="46"/>
  <c r="AB38" i="46"/>
  <c r="AA38" i="46"/>
  <c r="Z38" i="46"/>
  <c r="Y38" i="46"/>
  <c r="X38" i="46"/>
  <c r="W38" i="46"/>
  <c r="V38" i="46"/>
  <c r="U38" i="46"/>
  <c r="T38" i="46"/>
  <c r="S38" i="46"/>
  <c r="R38" i="46"/>
  <c r="Q38" i="46"/>
  <c r="P38" i="46"/>
  <c r="AD38" i="46" s="1"/>
  <c r="B32" i="32" s="1"/>
  <c r="O38" i="46"/>
  <c r="I38" i="46"/>
  <c r="H38" i="46"/>
  <c r="G38" i="46"/>
  <c r="F38" i="46"/>
  <c r="E38" i="46"/>
  <c r="D38" i="46"/>
  <c r="C38" i="46"/>
  <c r="B38" i="46"/>
  <c r="AC37" i="46"/>
  <c r="AB37" i="46"/>
  <c r="AA37" i="46"/>
  <c r="Z37" i="46"/>
  <c r="Y37" i="46"/>
  <c r="X37" i="46"/>
  <c r="W37" i="46"/>
  <c r="V37" i="46"/>
  <c r="U37" i="46"/>
  <c r="T37" i="46"/>
  <c r="S37" i="46"/>
  <c r="AD37" i="46" s="1"/>
  <c r="B31" i="32" s="1"/>
  <c r="R37" i="46"/>
  <c r="Q37" i="46"/>
  <c r="P37" i="46"/>
  <c r="O37" i="46"/>
  <c r="AC36" i="46"/>
  <c r="AB36" i="46"/>
  <c r="AA36" i="46"/>
  <c r="Z36" i="46"/>
  <c r="Y36" i="46"/>
  <c r="X36" i="46"/>
  <c r="W36" i="46"/>
  <c r="V36" i="46"/>
  <c r="U36" i="46"/>
  <c r="T36" i="46"/>
  <c r="S36" i="46"/>
  <c r="R36" i="46"/>
  <c r="Q36" i="46"/>
  <c r="P36" i="46"/>
  <c r="O36" i="46"/>
  <c r="I36" i="46"/>
  <c r="H36" i="46"/>
  <c r="G36" i="46"/>
  <c r="F36" i="46"/>
  <c r="E36" i="46"/>
  <c r="D36" i="46"/>
  <c r="C36" i="46"/>
  <c r="B36" i="46"/>
  <c r="AC35" i="46"/>
  <c r="AB35" i="46"/>
  <c r="AA35" i="46"/>
  <c r="Z35" i="46"/>
  <c r="Y35" i="46"/>
  <c r="X35" i="46"/>
  <c r="W35" i="46"/>
  <c r="V35" i="46"/>
  <c r="U35" i="46"/>
  <c r="T35" i="46"/>
  <c r="S35" i="46"/>
  <c r="R35" i="46"/>
  <c r="Q35" i="46"/>
  <c r="P35" i="46"/>
  <c r="O35" i="46"/>
  <c r="I35" i="46"/>
  <c r="H35" i="46"/>
  <c r="G35" i="46"/>
  <c r="F35" i="46"/>
  <c r="E35" i="46"/>
  <c r="D35" i="46"/>
  <c r="C35" i="46"/>
  <c r="B35" i="46"/>
  <c r="AB34" i="46"/>
  <c r="O34" i="46"/>
  <c r="AD34" i="46" s="1"/>
  <c r="B28" i="32" s="1"/>
  <c r="G34" i="46"/>
  <c r="AC33" i="46"/>
  <c r="AB33" i="46"/>
  <c r="AA33" i="46"/>
  <c r="Z33" i="46"/>
  <c r="Y33" i="46"/>
  <c r="X33" i="46"/>
  <c r="W33" i="46"/>
  <c r="V33" i="46"/>
  <c r="AD33" i="46" s="1"/>
  <c r="B27" i="32" s="1"/>
  <c r="U33" i="46"/>
  <c r="T33" i="46"/>
  <c r="S33" i="46"/>
  <c r="R33" i="46"/>
  <c r="Q33" i="46"/>
  <c r="P33" i="46"/>
  <c r="O33" i="46"/>
  <c r="I33" i="46"/>
  <c r="H33" i="46"/>
  <c r="AC32" i="46"/>
  <c r="AB32" i="46"/>
  <c r="AA32" i="46"/>
  <c r="I32" i="46"/>
  <c r="H32" i="46"/>
  <c r="G32" i="46"/>
  <c r="F32" i="46"/>
  <c r="E32" i="46"/>
  <c r="D32" i="46"/>
  <c r="C32" i="46"/>
  <c r="B32" i="46"/>
  <c r="AC31" i="46"/>
  <c r="AB31" i="46"/>
  <c r="AA31" i="46"/>
  <c r="Z31" i="46"/>
  <c r="X31" i="46"/>
  <c r="W31" i="46"/>
  <c r="V31" i="46"/>
  <c r="U31" i="46"/>
  <c r="T31" i="46"/>
  <c r="S31" i="46"/>
  <c r="R31" i="46"/>
  <c r="Q31" i="46"/>
  <c r="P31" i="46"/>
  <c r="O31" i="46"/>
  <c r="AD31" i="46" s="1"/>
  <c r="B25" i="32" s="1"/>
  <c r="U30" i="46"/>
  <c r="Q30" i="46"/>
  <c r="P30" i="46"/>
  <c r="I30" i="46"/>
  <c r="AC29" i="46"/>
  <c r="AB29" i="46"/>
  <c r="AA29" i="46"/>
  <c r="Z29" i="46"/>
  <c r="Y29" i="46"/>
  <c r="X29" i="46"/>
  <c r="W29" i="46"/>
  <c r="V29" i="46"/>
  <c r="U29" i="46"/>
  <c r="T29" i="46"/>
  <c r="S29" i="46"/>
  <c r="R29" i="46"/>
  <c r="Q29" i="46"/>
  <c r="P29" i="46"/>
  <c r="O29" i="46"/>
  <c r="I29" i="46"/>
  <c r="H29" i="46"/>
  <c r="G29" i="46"/>
  <c r="F29" i="46"/>
  <c r="E29" i="46"/>
  <c r="D29" i="46"/>
  <c r="C29" i="46"/>
  <c r="B29" i="46"/>
  <c r="AC28" i="46"/>
  <c r="AB28" i="46"/>
  <c r="AA28" i="46"/>
  <c r="Z28" i="46"/>
  <c r="Y28" i="46"/>
  <c r="X28" i="46"/>
  <c r="W28" i="46"/>
  <c r="V28" i="46"/>
  <c r="U28" i="46"/>
  <c r="T28" i="46"/>
  <c r="S28" i="46"/>
  <c r="R28" i="46"/>
  <c r="Q28" i="46"/>
  <c r="P28" i="46"/>
  <c r="O28" i="46"/>
  <c r="I28" i="46"/>
  <c r="H28" i="46"/>
  <c r="G28" i="46"/>
  <c r="F28" i="46"/>
  <c r="E28" i="46"/>
  <c r="D28" i="46"/>
  <c r="C28" i="46"/>
  <c r="B28" i="46"/>
  <c r="AC27" i="46"/>
  <c r="AB27" i="46"/>
  <c r="AA27" i="46"/>
  <c r="Z27" i="46"/>
  <c r="Y27" i="46"/>
  <c r="X27" i="46"/>
  <c r="W27" i="46"/>
  <c r="V27" i="46"/>
  <c r="U27" i="46"/>
  <c r="T27" i="46"/>
  <c r="S27" i="46"/>
  <c r="R27" i="46"/>
  <c r="Q27" i="46"/>
  <c r="AD27" i="46" s="1"/>
  <c r="B21" i="32" s="1"/>
  <c r="I27" i="46"/>
  <c r="H27" i="46"/>
  <c r="G27" i="46"/>
  <c r="F27" i="46"/>
  <c r="E27" i="46"/>
  <c r="D27" i="46"/>
  <c r="C27" i="46"/>
  <c r="B27" i="46"/>
  <c r="AC26" i="46"/>
  <c r="AB26" i="46"/>
  <c r="AA26" i="46"/>
  <c r="Z26" i="46"/>
  <c r="Y26" i="46"/>
  <c r="X26" i="46"/>
  <c r="W26" i="46"/>
  <c r="V26" i="46"/>
  <c r="U26" i="46"/>
  <c r="T26" i="46"/>
  <c r="S26" i="46"/>
  <c r="R26" i="46"/>
  <c r="Q26" i="46"/>
  <c r="P26" i="46"/>
  <c r="O26" i="46"/>
  <c r="I26" i="46"/>
  <c r="H26" i="46"/>
  <c r="G26" i="46"/>
  <c r="F26" i="46"/>
  <c r="E26" i="46"/>
  <c r="D26" i="46"/>
  <c r="C26" i="46"/>
  <c r="B26" i="46"/>
  <c r="AC25" i="46"/>
  <c r="AB25" i="46"/>
  <c r="AA25" i="46"/>
  <c r="Z25" i="46"/>
  <c r="Y25" i="46"/>
  <c r="X25" i="46"/>
  <c r="W25" i="46"/>
  <c r="V25" i="46"/>
  <c r="U25" i="46"/>
  <c r="T25" i="46"/>
  <c r="S25" i="46"/>
  <c r="R25" i="46"/>
  <c r="Q25" i="46"/>
  <c r="P25" i="46"/>
  <c r="O25" i="46"/>
  <c r="I25" i="46"/>
  <c r="H25" i="46"/>
  <c r="G25" i="46"/>
  <c r="F25" i="46"/>
  <c r="E25" i="46"/>
  <c r="D25" i="46"/>
  <c r="C25" i="46"/>
  <c r="B25" i="46"/>
  <c r="AC24" i="46"/>
  <c r="AB24" i="46"/>
  <c r="AA24" i="46"/>
  <c r="Z24" i="46"/>
  <c r="Y24" i="46"/>
  <c r="X24" i="46"/>
  <c r="W24" i="46"/>
  <c r="V24" i="46"/>
  <c r="U24" i="46"/>
  <c r="T24" i="46"/>
  <c r="S24" i="46"/>
  <c r="R24" i="46"/>
  <c r="Q24" i="46"/>
  <c r="P24" i="46"/>
  <c r="O24" i="46"/>
  <c r="I24" i="46"/>
  <c r="H24" i="46"/>
  <c r="G24" i="46"/>
  <c r="F24" i="46"/>
  <c r="E24" i="46"/>
  <c r="D24" i="46"/>
  <c r="C24" i="46"/>
  <c r="B24" i="46"/>
  <c r="X23" i="46"/>
  <c r="W23" i="46"/>
  <c r="P23" i="46"/>
  <c r="O23" i="46"/>
  <c r="I23" i="46"/>
  <c r="H23" i="46"/>
  <c r="G23" i="46"/>
  <c r="F23" i="46"/>
  <c r="E23" i="46"/>
  <c r="D23" i="46"/>
  <c r="C23" i="46"/>
  <c r="B23" i="46"/>
  <c r="AB22" i="46"/>
  <c r="AA22" i="46"/>
  <c r="AD22" i="46" s="1"/>
  <c r="B16" i="32" s="1"/>
  <c r="P22" i="46"/>
  <c r="I22" i="46"/>
  <c r="H22" i="46"/>
  <c r="G22" i="46"/>
  <c r="F22" i="46"/>
  <c r="E22" i="46"/>
  <c r="D22" i="46"/>
  <c r="C22" i="46"/>
  <c r="B22" i="46"/>
  <c r="AC21" i="46"/>
  <c r="AB21" i="46"/>
  <c r="AA21" i="46"/>
  <c r="Z21" i="46"/>
  <c r="Y21" i="46"/>
  <c r="X21" i="46"/>
  <c r="W21" i="46"/>
  <c r="V21" i="46"/>
  <c r="U21" i="46"/>
  <c r="T21" i="46"/>
  <c r="S21" i="46"/>
  <c r="R21" i="46"/>
  <c r="Q21" i="46"/>
  <c r="P21" i="46"/>
  <c r="O21" i="46"/>
  <c r="I21" i="46"/>
  <c r="H21" i="46"/>
  <c r="G21" i="46"/>
  <c r="F21" i="46"/>
  <c r="E21" i="46"/>
  <c r="D21" i="46"/>
  <c r="C21" i="46"/>
  <c r="B21" i="46"/>
  <c r="AC20" i="46"/>
  <c r="AB20" i="46"/>
  <c r="AA20" i="46"/>
  <c r="Z20" i="46"/>
  <c r="Y20" i="46"/>
  <c r="X20" i="46"/>
  <c r="W20" i="46"/>
  <c r="V20" i="46"/>
  <c r="U20" i="46"/>
  <c r="T20" i="46"/>
  <c r="S20" i="46"/>
  <c r="R20" i="46"/>
  <c r="Q20" i="46"/>
  <c r="P20" i="46"/>
  <c r="O20" i="46"/>
  <c r="I20" i="46"/>
  <c r="H20" i="46"/>
  <c r="G20" i="46"/>
  <c r="F20" i="46"/>
  <c r="E20" i="46"/>
  <c r="D20" i="46"/>
  <c r="C20" i="46"/>
  <c r="B20" i="46"/>
  <c r="AC19" i="46"/>
  <c r="AB19" i="46"/>
  <c r="AA19" i="46"/>
  <c r="Z19" i="46"/>
  <c r="Y19" i="46"/>
  <c r="X19" i="46"/>
  <c r="W19" i="46"/>
  <c r="V19" i="46"/>
  <c r="U19" i="46"/>
  <c r="T19" i="46"/>
  <c r="S19" i="46"/>
  <c r="R19" i="46"/>
  <c r="Q19" i="46"/>
  <c r="P19" i="46"/>
  <c r="O19" i="46"/>
  <c r="I19" i="46"/>
  <c r="H19" i="46"/>
  <c r="G19" i="46"/>
  <c r="F19" i="46"/>
  <c r="E19" i="46"/>
  <c r="D19" i="46"/>
  <c r="C19" i="46"/>
  <c r="B19" i="46"/>
  <c r="T18" i="46"/>
  <c r="S18" i="46"/>
  <c r="I18" i="46"/>
  <c r="H18" i="46"/>
  <c r="G18" i="46"/>
  <c r="AB17" i="46"/>
  <c r="D17" i="46"/>
  <c r="C17" i="46"/>
  <c r="AA16" i="46"/>
  <c r="W16" i="46"/>
  <c r="V16" i="46"/>
  <c r="U16" i="46"/>
  <c r="T16" i="46"/>
  <c r="S16" i="46"/>
  <c r="R16" i="46"/>
  <c r="Q16" i="46"/>
  <c r="P16" i="46"/>
  <c r="AD16" i="46" s="1"/>
  <c r="B10" i="32" s="1"/>
  <c r="O16" i="46"/>
  <c r="I16" i="46"/>
  <c r="H16" i="46"/>
  <c r="G16" i="46"/>
  <c r="AC15" i="46"/>
  <c r="AB15" i="46"/>
  <c r="AA15" i="46"/>
  <c r="Z15" i="46"/>
  <c r="Y15" i="46"/>
  <c r="X15" i="46"/>
  <c r="W15" i="46"/>
  <c r="V15" i="46"/>
  <c r="U15" i="46"/>
  <c r="T15" i="46"/>
  <c r="S15" i="46"/>
  <c r="R15" i="46"/>
  <c r="Q15" i="46"/>
  <c r="P15" i="46"/>
  <c r="O15" i="46"/>
  <c r="I15" i="46"/>
  <c r="H15" i="46"/>
  <c r="G15" i="46"/>
  <c r="F15" i="46"/>
  <c r="E15" i="46"/>
  <c r="D15" i="46"/>
  <c r="C15" i="46"/>
  <c r="B15" i="46"/>
  <c r="Y14" i="46"/>
  <c r="AD14" i="46" s="1"/>
  <c r="B8" i="32" s="1"/>
  <c r="X14" i="46"/>
  <c r="V14" i="46"/>
  <c r="U14" i="46"/>
  <c r="T14" i="46"/>
  <c r="S14" i="46"/>
  <c r="R14" i="46"/>
  <c r="Q14" i="46"/>
  <c r="P14" i="46"/>
  <c r="O14" i="46"/>
  <c r="I14" i="46"/>
  <c r="H14" i="46"/>
  <c r="G14" i="46"/>
  <c r="F14" i="46"/>
  <c r="E14" i="46"/>
  <c r="D14" i="46"/>
  <c r="C14" i="46"/>
  <c r="B14" i="46"/>
  <c r="AC13" i="46"/>
  <c r="AB13" i="46"/>
  <c r="AA13" i="46"/>
  <c r="Z13" i="46"/>
  <c r="Y13" i="46"/>
  <c r="X13" i="46"/>
  <c r="W13" i="46"/>
  <c r="V13" i="46"/>
  <c r="U13" i="46"/>
  <c r="T13" i="46"/>
  <c r="S13" i="46"/>
  <c r="R13" i="46"/>
  <c r="Q13" i="46"/>
  <c r="P13" i="46"/>
  <c r="O13" i="46"/>
  <c r="I13" i="46"/>
  <c r="H13" i="46"/>
  <c r="G13" i="46"/>
  <c r="F13" i="46"/>
  <c r="E13" i="46"/>
  <c r="D13" i="46"/>
  <c r="C13" i="46"/>
  <c r="B13" i="46"/>
  <c r="R12" i="46"/>
  <c r="O12" i="46"/>
  <c r="AC11" i="46"/>
  <c r="AB11" i="46"/>
  <c r="AA11" i="46"/>
  <c r="Z11" i="46"/>
  <c r="Y11" i="46"/>
  <c r="V11" i="46"/>
  <c r="O11" i="46"/>
  <c r="I11" i="46"/>
  <c r="H11" i="46"/>
  <c r="G11" i="46"/>
  <c r="T10" i="46"/>
  <c r="S10" i="46"/>
  <c r="Q10" i="46"/>
  <c r="O10" i="46"/>
  <c r="I10" i="46"/>
  <c r="H10" i="46"/>
  <c r="G10" i="46"/>
  <c r="F10" i="46"/>
  <c r="E10" i="46"/>
  <c r="D10" i="46"/>
  <c r="C10" i="46"/>
  <c r="B10" i="46"/>
  <c r="AB9" i="46"/>
  <c r="AA9" i="46"/>
  <c r="T9" i="46"/>
  <c r="H9" i="46"/>
  <c r="G9" i="46"/>
  <c r="F9" i="46"/>
  <c r="E9" i="46"/>
  <c r="D9" i="46"/>
  <c r="C9" i="46"/>
  <c r="B9" i="46"/>
  <c r="AB8" i="46"/>
  <c r="Z8" i="46"/>
  <c r="Y8" i="46"/>
  <c r="V8" i="46"/>
  <c r="T8" i="46"/>
  <c r="S8" i="46"/>
  <c r="R8" i="46"/>
  <c r="Q8" i="46"/>
  <c r="I8" i="46"/>
  <c r="H8" i="46"/>
  <c r="G8" i="46"/>
  <c r="F8" i="46"/>
  <c r="E8" i="46"/>
  <c r="D8" i="46"/>
  <c r="C8" i="46"/>
  <c r="Z32" i="45"/>
  <c r="Y32" i="45" s="1"/>
  <c r="Q12" i="45"/>
  <c r="Q12" i="46" s="1"/>
  <c r="AC9" i="45"/>
  <c r="U9" i="45"/>
  <c r="T9" i="45"/>
  <c r="S9" i="45" s="1"/>
  <c r="U17" i="43"/>
  <c r="V17" i="43" s="1"/>
  <c r="W17" i="43" s="1"/>
  <c r="T17" i="43"/>
  <c r="AA12" i="43"/>
  <c r="AB12" i="43" s="1"/>
  <c r="AC12" i="43" s="1"/>
  <c r="V10" i="43"/>
  <c r="X10" i="43" s="1"/>
  <c r="U10" i="43"/>
  <c r="U10" i="46" s="1"/>
  <c r="T10" i="43"/>
  <c r="R10" i="43"/>
  <c r="R10" i="46" s="1"/>
  <c r="AB30" i="41"/>
  <c r="AB30" i="46" s="1"/>
  <c r="AA30" i="41"/>
  <c r="Y30" i="41"/>
  <c r="Y30" i="46" s="1"/>
  <c r="V30" i="41"/>
  <c r="U30" i="41"/>
  <c r="T30" i="41"/>
  <c r="S30" i="41" s="1"/>
  <c r="AC18" i="41"/>
  <c r="AC18" i="46" s="1"/>
  <c r="AB18" i="41"/>
  <c r="AA18" i="41"/>
  <c r="Z18" i="41"/>
  <c r="Y18" i="41"/>
  <c r="X18" i="41"/>
  <c r="W18" i="41"/>
  <c r="W18" i="46" s="1"/>
  <c r="V18" i="41"/>
  <c r="V18" i="46" s="1"/>
  <c r="U18" i="41"/>
  <c r="U18" i="46" s="1"/>
  <c r="T18" i="41"/>
  <c r="S18" i="41"/>
  <c r="R18" i="41"/>
  <c r="R18" i="46" s="1"/>
  <c r="Q18" i="41"/>
  <c r="Q18" i="46" s="1"/>
  <c r="P18" i="41"/>
  <c r="P18" i="46" s="1"/>
  <c r="O18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G12" i="41"/>
  <c r="F12" i="41" s="1"/>
  <c r="E12" i="41" s="1"/>
  <c r="D12" i="41" s="1"/>
  <c r="AC10" i="41"/>
  <c r="AB10" i="41"/>
  <c r="AA10" i="41"/>
  <c r="Y10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O30" i="39"/>
  <c r="C12" i="39"/>
  <c r="AC9" i="39"/>
  <c r="AB9" i="39"/>
  <c r="AA9" i="39"/>
  <c r="Z9" i="39"/>
  <c r="Y9" i="39"/>
  <c r="X9" i="39"/>
  <c r="X9" i="46" s="1"/>
  <c r="W9" i="39"/>
  <c r="V9" i="39"/>
  <c r="V9" i="46" s="1"/>
  <c r="U9" i="39"/>
  <c r="T9" i="39"/>
  <c r="S9" i="39"/>
  <c r="R9" i="39"/>
  <c r="Q9" i="39"/>
  <c r="P9" i="39"/>
  <c r="O9" i="39"/>
  <c r="AC8" i="39"/>
  <c r="AC8" i="46" s="1"/>
  <c r="AB8" i="39"/>
  <c r="AA8" i="39"/>
  <c r="AA8" i="46" s="1"/>
  <c r="Z8" i="39"/>
  <c r="Y8" i="39"/>
  <c r="X8" i="39"/>
  <c r="X8" i="46" s="1"/>
  <c r="W8" i="39"/>
  <c r="W8" i="46" s="1"/>
  <c r="V8" i="39"/>
  <c r="U8" i="39"/>
  <c r="U8" i="46" s="1"/>
  <c r="S8" i="39"/>
  <c r="Q8" i="39"/>
  <c r="P8" i="39"/>
  <c r="P8" i="46" s="1"/>
  <c r="O8" i="39"/>
  <c r="O8" i="46" s="1"/>
  <c r="AD8" i="46" s="1"/>
  <c r="B2" i="32" s="1"/>
  <c r="V30" i="37"/>
  <c r="V30" i="46" s="1"/>
  <c r="U30" i="37"/>
  <c r="T30" i="37"/>
  <c r="T30" i="46" s="1"/>
  <c r="R30" i="37"/>
  <c r="O30" i="37"/>
  <c r="O30" i="46" s="1"/>
  <c r="P12" i="37"/>
  <c r="P12" i="46" s="1"/>
  <c r="AD12" i="46" s="1"/>
  <c r="B6" i="32" s="1"/>
  <c r="I12" i="37"/>
  <c r="I12" i="46" s="1"/>
  <c r="F12" i="37"/>
  <c r="F12" i="46" s="1"/>
  <c r="E12" i="37"/>
  <c r="E12" i="46" s="1"/>
  <c r="C12" i="37"/>
  <c r="B12" i="37"/>
  <c r="Q11" i="37"/>
  <c r="AC9" i="37"/>
  <c r="AC9" i="46" s="1"/>
  <c r="AB9" i="37"/>
  <c r="AA9" i="37"/>
  <c r="Z9" i="37"/>
  <c r="Z9" i="46" s="1"/>
  <c r="Y9" i="37"/>
  <c r="Y9" i="46" s="1"/>
  <c r="X9" i="37"/>
  <c r="W9" i="37"/>
  <c r="W9" i="46" s="1"/>
  <c r="V9" i="37"/>
  <c r="U9" i="37"/>
  <c r="U9" i="46" s="1"/>
  <c r="T9" i="37"/>
  <c r="S9" i="37"/>
  <c r="R9" i="37"/>
  <c r="Q9" i="37"/>
  <c r="P9" i="37"/>
  <c r="O9" i="37"/>
  <c r="AA30" i="35"/>
  <c r="AA30" i="46" s="1"/>
  <c r="W30" i="35"/>
  <c r="X30" i="35" s="1"/>
  <c r="X30" i="46" s="1"/>
  <c r="AC23" i="35"/>
  <c r="AC23" i="46" s="1"/>
  <c r="AB23" i="35"/>
  <c r="AB23" i="46" s="1"/>
  <c r="AA23" i="35"/>
  <c r="AA23" i="46" s="1"/>
  <c r="Z23" i="35"/>
  <c r="Z23" i="46" s="1"/>
  <c r="Y23" i="35"/>
  <c r="Y23" i="46" s="1"/>
  <c r="X23" i="35"/>
  <c r="W23" i="35"/>
  <c r="V23" i="35"/>
  <c r="V23" i="46" s="1"/>
  <c r="U23" i="35"/>
  <c r="U23" i="46" s="1"/>
  <c r="T23" i="35"/>
  <c r="T23" i="46" s="1"/>
  <c r="S23" i="35"/>
  <c r="S23" i="46" s="1"/>
  <c r="R23" i="35"/>
  <c r="R23" i="46" s="1"/>
  <c r="Q23" i="35"/>
  <c r="Q23" i="46" s="1"/>
  <c r="P23" i="35"/>
  <c r="O23" i="35"/>
  <c r="AB17" i="35"/>
  <c r="W17" i="35"/>
  <c r="W17" i="46" s="1"/>
  <c r="V17" i="35"/>
  <c r="V17" i="46" s="1"/>
  <c r="U17" i="35"/>
  <c r="U17" i="46" s="1"/>
  <c r="T17" i="35"/>
  <c r="T17" i="46" s="1"/>
  <c r="R12" i="35"/>
  <c r="Q11" i="35"/>
  <c r="Q11" i="46" s="1"/>
  <c r="AD11" i="46" s="1"/>
  <c r="B5" i="32" s="1"/>
  <c r="B8" i="35"/>
  <c r="B8" i="46" s="1"/>
  <c r="B36" i="32"/>
  <c r="B35" i="32"/>
  <c r="B34" i="32"/>
  <c r="B33" i="32"/>
  <c r="B30" i="32"/>
  <c r="B29" i="32"/>
  <c r="B23" i="32"/>
  <c r="B22" i="32"/>
  <c r="B20" i="32"/>
  <c r="B19" i="32"/>
  <c r="B18" i="32"/>
  <c r="B15" i="32"/>
  <c r="B14" i="32"/>
  <c r="B13" i="32"/>
  <c r="B9" i="32"/>
  <c r="B7" i="32"/>
  <c r="S9" i="46" l="1"/>
  <c r="R9" i="45"/>
  <c r="Q9" i="45" s="1"/>
  <c r="P9" i="45" s="1"/>
  <c r="O9" i="45" s="1"/>
  <c r="O9" i="46" s="1"/>
  <c r="P9" i="46"/>
  <c r="AD17" i="46"/>
  <c r="B11" i="32" s="1"/>
  <c r="S30" i="46"/>
  <c r="R30" i="41"/>
  <c r="R30" i="46" s="1"/>
  <c r="AD30" i="46" s="1"/>
  <c r="B24" i="32" s="1"/>
  <c r="AD23" i="46"/>
  <c r="B17" i="32" s="1"/>
  <c r="D12" i="46"/>
  <c r="C12" i="41"/>
  <c r="Z10" i="43"/>
  <c r="X10" i="46"/>
  <c r="X32" i="45"/>
  <c r="Y32" i="46"/>
  <c r="AD18" i="46"/>
  <c r="B12" i="32" s="1"/>
  <c r="W10" i="43"/>
  <c r="V10" i="46"/>
  <c r="W30" i="46"/>
  <c r="G12" i="37"/>
  <c r="G12" i="46" s="1"/>
  <c r="Z32" i="46"/>
  <c r="Y10" i="43" l="1"/>
  <c r="W10" i="46"/>
  <c r="X32" i="46"/>
  <c r="W32" i="45"/>
  <c r="C12" i="46"/>
  <c r="B12" i="41"/>
  <c r="B12" i="46" s="1"/>
  <c r="Q9" i="46"/>
  <c r="AD9" i="46" s="1"/>
  <c r="B3" i="32" s="1"/>
  <c r="AB10" i="43"/>
  <c r="AB10" i="46" s="1"/>
  <c r="Z10" i="46"/>
  <c r="W32" i="46" l="1"/>
  <c r="V32" i="45"/>
  <c r="V32" i="46" s="1"/>
  <c r="AD32" i="46" s="1"/>
  <c r="B26" i="32" s="1"/>
  <c r="AA10" i="43"/>
  <c r="Y10" i="46"/>
  <c r="AA47" i="31"/>
  <c r="AA46" i="31"/>
  <c r="AA45" i="31"/>
  <c r="AA43" i="31"/>
  <c r="AA42" i="31"/>
  <c r="AA41" i="31"/>
  <c r="AA40" i="31"/>
  <c r="AA39" i="31"/>
  <c r="AA37" i="31"/>
  <c r="AA35" i="31"/>
  <c r="AA33" i="31"/>
  <c r="AA32" i="31"/>
  <c r="AA31" i="31"/>
  <c r="AA30" i="31"/>
  <c r="AA29" i="31"/>
  <c r="AA28" i="31"/>
  <c r="AA26" i="31"/>
  <c r="AA25" i="31"/>
  <c r="AA24" i="31"/>
  <c r="AA23" i="31"/>
  <c r="AA22" i="31"/>
  <c r="AA20" i="31"/>
  <c r="AA18" i="31"/>
  <c r="AA17" i="31"/>
  <c r="AA16" i="31"/>
  <c r="AA15" i="31"/>
  <c r="AA14" i="31"/>
  <c r="AA13" i="31"/>
  <c r="AA11" i="31"/>
  <c r="AA50" i="31" s="1"/>
  <c r="B3" i="28"/>
  <c r="B3" i="26" s="1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B23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B22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B21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B20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V18" i="26"/>
  <c r="U18" i="26"/>
  <c r="T18" i="26"/>
  <c r="S18" i="26"/>
  <c r="R18" i="26"/>
  <c r="Q18" i="26"/>
  <c r="P18" i="26"/>
  <c r="O18" i="26"/>
  <c r="N18" i="26"/>
  <c r="M18" i="26"/>
  <c r="K18" i="26"/>
  <c r="J18" i="26"/>
  <c r="I18" i="26"/>
  <c r="H18" i="26"/>
  <c r="G18" i="26"/>
  <c r="F18" i="26"/>
  <c r="E18" i="26"/>
  <c r="B18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B16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B15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B14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B13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B12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B11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B10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B9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B8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B7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B6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B5" i="26"/>
  <c r="T4" i="26"/>
  <c r="K4" i="26"/>
  <c r="J4" i="26"/>
  <c r="I4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B2" i="26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AC10" i="43" l="1"/>
  <c r="AC10" i="46" s="1"/>
  <c r="AA10" i="46"/>
  <c r="AD10" i="46" s="1"/>
  <c r="B4" i="32" s="1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W26" i="15"/>
  <c r="W25" i="15"/>
  <c r="W5" i="15"/>
  <c r="BB36" i="14"/>
  <c r="BA36" i="14"/>
  <c r="AZ36" i="14"/>
  <c r="AC36" i="14"/>
  <c r="AB36" i="14"/>
  <c r="AA36" i="14"/>
  <c r="BB35" i="14"/>
  <c r="BA35" i="14"/>
  <c r="AZ35" i="14"/>
  <c r="AH35" i="14"/>
  <c r="AG35" i="14"/>
  <c r="AF35" i="14"/>
  <c r="AE35" i="14"/>
  <c r="AD35" i="14"/>
  <c r="AC35" i="14"/>
  <c r="BB34" i="14"/>
  <c r="BA34" i="14"/>
  <c r="AZ34" i="14"/>
  <c r="AY34" i="14"/>
  <c r="AX34" i="14"/>
  <c r="AW34" i="14"/>
  <c r="AV34" i="14"/>
  <c r="AU34" i="14"/>
  <c r="AT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X31" i="14" s="1"/>
  <c r="X31" i="13" s="1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X29" i="14" s="1"/>
  <c r="X29" i="13" s="1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9" i="14" s="1"/>
  <c r="Z29" i="13" s="1"/>
  <c r="Z27" i="14"/>
  <c r="Z33" i="14" s="1"/>
  <c r="Z33" i="13" s="1"/>
  <c r="Y27" i="14"/>
  <c r="Y33" i="14" s="1"/>
  <c r="Y33" i="13" s="1"/>
  <c r="X27" i="14"/>
  <c r="X33" i="14" s="1"/>
  <c r="X33" i="13" s="1"/>
  <c r="W27" i="14"/>
  <c r="W33" i="14" s="1"/>
  <c r="W33" i="13" s="1"/>
  <c r="V27" i="14"/>
  <c r="V33" i="14" s="1"/>
  <c r="V33" i="13" s="1"/>
  <c r="U27" i="14"/>
  <c r="U33" i="14" s="1"/>
  <c r="U33" i="13" s="1"/>
  <c r="T27" i="14"/>
  <c r="T33" i="14" s="1"/>
  <c r="T33" i="13" s="1"/>
  <c r="S27" i="14"/>
  <c r="S33" i="14" s="1"/>
  <c r="S33" i="13" s="1"/>
  <c r="R27" i="14"/>
  <c r="R33" i="14" s="1"/>
  <c r="R33" i="13" s="1"/>
  <c r="Q27" i="14"/>
  <c r="Q33" i="14" s="1"/>
  <c r="Q33" i="13" s="1"/>
  <c r="P27" i="14"/>
  <c r="P33" i="14" s="1"/>
  <c r="P33" i="13" s="1"/>
  <c r="O27" i="14"/>
  <c r="O33" i="14" s="1"/>
  <c r="O33" i="13" s="1"/>
  <c r="N27" i="14"/>
  <c r="M27" i="14"/>
  <c r="M33" i="14" s="1"/>
  <c r="M33" i="13" s="1"/>
  <c r="L27" i="14"/>
  <c r="L33" i="14" s="1"/>
  <c r="L33" i="13" s="1"/>
  <c r="K27" i="14"/>
  <c r="K33" i="14" s="1"/>
  <c r="K33" i="13" s="1"/>
  <c r="J27" i="14"/>
  <c r="J33" i="14" s="1"/>
  <c r="J33" i="13" s="1"/>
  <c r="I27" i="14"/>
  <c r="I33" i="14" s="1"/>
  <c r="I33" i="13" s="1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K29" i="14" l="1"/>
  <c r="K29" i="13" s="1"/>
  <c r="S29" i="14"/>
  <c r="S29" i="13" s="1"/>
  <c r="K31" i="14"/>
  <c r="K31" i="13" s="1"/>
  <c r="S31" i="14"/>
  <c r="S31" i="13" s="1"/>
  <c r="N29" i="14"/>
  <c r="N29" i="13" s="1"/>
  <c r="L29" i="14"/>
  <c r="L29" i="13" s="1"/>
  <c r="T29" i="14"/>
  <c r="T29" i="13" s="1"/>
  <c r="L31" i="14"/>
  <c r="L31" i="13" s="1"/>
  <c r="T31" i="14"/>
  <c r="T31" i="13" s="1"/>
  <c r="M29" i="14"/>
  <c r="M29" i="13" s="1"/>
  <c r="U29" i="14"/>
  <c r="U29" i="13" s="1"/>
  <c r="M31" i="14"/>
  <c r="M31" i="13" s="1"/>
  <c r="U31" i="14"/>
  <c r="U31" i="13" s="1"/>
  <c r="V29" i="14"/>
  <c r="V29" i="13" s="1"/>
  <c r="V31" i="14"/>
  <c r="V31" i="13" s="1"/>
  <c r="N33" i="14"/>
  <c r="N33" i="13" s="1"/>
  <c r="O29" i="14"/>
  <c r="O29" i="13" s="1"/>
  <c r="W29" i="14"/>
  <c r="W29" i="13" s="1"/>
  <c r="O31" i="14"/>
  <c r="O31" i="13" s="1"/>
  <c r="W31" i="14"/>
  <c r="W31" i="13" s="1"/>
  <c r="P29" i="14"/>
  <c r="P29" i="13" s="1"/>
  <c r="P31" i="14"/>
  <c r="P31" i="13" s="1"/>
  <c r="I29" i="14"/>
  <c r="I29" i="13" s="1"/>
  <c r="Q29" i="14"/>
  <c r="Q29" i="13" s="1"/>
  <c r="Y29" i="14"/>
  <c r="Y29" i="13" s="1"/>
  <c r="I31" i="14"/>
  <c r="I31" i="13" s="1"/>
  <c r="Q31" i="14"/>
  <c r="Q31" i="13" s="1"/>
  <c r="Y31" i="14"/>
  <c r="Y31" i="13" s="1"/>
  <c r="N31" i="14"/>
  <c r="N31" i="13" s="1"/>
  <c r="J29" i="14"/>
  <c r="J29" i="13" s="1"/>
  <c r="R29" i="14"/>
  <c r="R29" i="13" s="1"/>
  <c r="J31" i="14"/>
  <c r="J31" i="13" s="1"/>
  <c r="R31" i="14"/>
  <c r="R31" i="13" s="1"/>
  <c r="Z31" i="14"/>
  <c r="Z31" i="13" s="1"/>
</calcChain>
</file>

<file path=xl/sharedStrings.xml><?xml version="1.0" encoding="utf-8"?>
<sst xmlns="http://schemas.openxmlformats.org/spreadsheetml/2006/main" count="4054" uniqueCount="489">
  <si>
    <t>Austria</t>
  </si>
  <si>
    <t>France</t>
  </si>
  <si>
    <t>Germany</t>
  </si>
  <si>
    <t>Greece</t>
  </si>
  <si>
    <t>Hungary</t>
  </si>
  <si>
    <t>Iceland</t>
  </si>
  <si>
    <t>Italy</t>
  </si>
  <si>
    <t>Netherlands</t>
  </si>
  <si>
    <t>Norway</t>
  </si>
  <si>
    <t>Poland</t>
  </si>
  <si>
    <t>Romania</t>
  </si>
  <si>
    <t>Spain</t>
  </si>
  <si>
    <t>Sweden</t>
  </si>
  <si>
    <t>Switzerland</t>
  </si>
  <si>
    <t>United Kingdom</t>
  </si>
  <si>
    <t>Bosnia and Herzegovina</t>
  </si>
  <si>
    <t>Croatia</t>
  </si>
  <si>
    <t>Montenegro</t>
  </si>
  <si>
    <t>Slovenia</t>
  </si>
  <si>
    <t>Slovakia</t>
  </si>
  <si>
    <t>http://digicoll.library.wisc.edu/cgi-bin/EcoNatRes/EcoNatRes-idx?id=EcoNatRes.MinYB1975v3</t>
  </si>
  <si>
    <t>Thousand metric tons</t>
  </si>
  <si>
    <t>Unit:</t>
  </si>
  <si>
    <t>Source:</t>
  </si>
  <si>
    <t>[1]</t>
  </si>
  <si>
    <t>[2]</t>
  </si>
  <si>
    <t>https://www.usgs.gov/centers/national-minerals-information-center/aluminum-statistics-and-information</t>
  </si>
  <si>
    <t>A1</t>
  </si>
  <si>
    <t>A2</t>
  </si>
  <si>
    <t>Prim_data</t>
  </si>
  <si>
    <t>Netherlands: 2003-2009 constant of 300</t>
  </si>
  <si>
    <t>Original units:</t>
  </si>
  <si>
    <t>1967 - 1975</t>
  </si>
  <si>
    <t>tausend short tonnes</t>
  </si>
  <si>
    <t>1960 - 1966</t>
  </si>
  <si>
    <t>short tonnes</t>
  </si>
  <si>
    <t>1976 - 2020</t>
  </si>
  <si>
    <t>tausend metric tonnes (=kt)</t>
  </si>
  <si>
    <t>1 short tonn = 0.90718 metric tonn</t>
  </si>
  <si>
    <t>A3</t>
  </si>
  <si>
    <t>Separated countries marked</t>
  </si>
  <si>
    <t>Slovakia takes over from Czechoslovakia</t>
  </si>
  <si>
    <t>Yugoslavia before 1992: Share of 1992 constant for EX-YU countries for the past years</t>
  </si>
  <si>
    <t>Description</t>
  </si>
  <si>
    <t>Publisher</t>
  </si>
  <si>
    <t>Web</t>
  </si>
  <si>
    <t>Year</t>
  </si>
  <si>
    <t>Minerals Yearbook</t>
  </si>
  <si>
    <t>Specification</t>
  </si>
  <si>
    <t>Washington, D.C.: Bureau of Mines</t>
  </si>
  <si>
    <t>Accessed</t>
  </si>
  <si>
    <t>04.10.2023</t>
  </si>
  <si>
    <t>1994-2021</t>
  </si>
  <si>
    <t>05.07.2023</t>
  </si>
  <si>
    <t>1932-1993</t>
  </si>
  <si>
    <t>Historical data, Minerals Yearbook</t>
  </si>
  <si>
    <t>A4</t>
  </si>
  <si>
    <t>U.S. Geological Survey</t>
  </si>
  <si>
    <t>Note</t>
  </si>
  <si>
    <t>Courtesy of the University of Wisconsin Ecology and Natural Resources Collection</t>
  </si>
  <si>
    <t>Courtesy of the U.S. Geological Survey</t>
  </si>
  <si>
    <t>Assumptions /Changes:</t>
  </si>
  <si>
    <t>A5</t>
  </si>
  <si>
    <t>Generally, this is a data compilation based on multiple reports. Some reports contain corrections of the previous reports values. These corrections were mostly considered but exceptions are possible.</t>
  </si>
  <si>
    <t>Yugoslavia</t>
  </si>
  <si>
    <t>Czechoslovakia</t>
  </si>
  <si>
    <r>
      <rPr>
        <b/>
        <sz val="11"/>
        <color theme="1"/>
        <rFont val="Calibri"/>
        <family val="2"/>
        <scheme val="minor"/>
      </rPr>
      <t>Disclaimer</t>
    </r>
    <r>
      <rPr>
        <sz val="11"/>
        <color theme="1"/>
        <rFont val="Calibri"/>
        <family val="2"/>
        <scheme val="minor"/>
      </rPr>
      <t>: modification of the data, see Assumptions/Changes, result in non-responsibility of Publisher</t>
    </r>
  </si>
  <si>
    <t>Region</t>
  </si>
  <si>
    <t>Country</t>
  </si>
  <si>
    <t>Source</t>
  </si>
  <si>
    <t>Albania</t>
  </si>
  <si>
    <t>Belgium</t>
  </si>
  <si>
    <t>Bulgaria</t>
  </si>
  <si>
    <t>Cyprus</t>
  </si>
  <si>
    <t>Czechia</t>
  </si>
  <si>
    <t>Denmark</t>
  </si>
  <si>
    <t>Estonia</t>
  </si>
  <si>
    <t>Finland</t>
  </si>
  <si>
    <t>Ireland</t>
  </si>
  <si>
    <t>Latvia</t>
  </si>
  <si>
    <t>Lithuania</t>
  </si>
  <si>
    <t>Luxembourg</t>
  </si>
  <si>
    <t>Malta</t>
  </si>
  <si>
    <t>Portugal</t>
  </si>
  <si>
    <t>Serbia</t>
  </si>
  <si>
    <t>Description / specification</t>
  </si>
  <si>
    <t>Title</t>
  </si>
  <si>
    <t>Original reference</t>
  </si>
  <si>
    <t>Authors</t>
  </si>
  <si>
    <t>Year / Last update</t>
  </si>
  <si>
    <t>Place</t>
  </si>
  <si>
    <t>Institition</t>
  </si>
  <si>
    <t>USGS</t>
  </si>
  <si>
    <t>Table 3. Global production of primary and secondary aluminum in 2006.</t>
  </si>
  <si>
    <t>The Global Flow of Aluminum From 2006 Through 2025</t>
  </si>
  <si>
    <t>https://pubs.usgs.gov/of/2010/1256/pdf/ofr2010-1256old..pdf</t>
  </si>
  <si>
    <t xml:space="preserve">Data from USGS Minerals Yearbook 2007, v. I and III [not available online] </t>
  </si>
  <si>
    <t>W.D. Menzie, JJ Barry, D.I. Bleiwas, E.L. Bray, T.G. Goonan, and Grecia Matos</t>
  </si>
  <si>
    <t>Virginia</t>
  </si>
  <si>
    <t>U.S. Department of the Interior; U.S. Geological Survey</t>
  </si>
  <si>
    <t>Assumption:</t>
  </si>
  <si>
    <t>The values are taken for the available year which is 2006. It is assumed, that the production/capacity remained contsnt till 2018, due to a lack of other data.</t>
  </si>
  <si>
    <t>North Macedonia</t>
  </si>
  <si>
    <t>Description:</t>
  </si>
  <si>
    <t>Data_total</t>
  </si>
  <si>
    <t>Total Production of Crude Steel in thousand metric tones</t>
  </si>
  <si>
    <t>Steel_prim</t>
  </si>
  <si>
    <t>Total Production of Crude Steel in thousand metric tones - Production of Crude Steel in Electric Furnaces</t>
  </si>
  <si>
    <t>Steel_sec</t>
  </si>
  <si>
    <t>Production of Crude Steel in Electric Furnaces</t>
  </si>
  <si>
    <t>tausend metric tonnes</t>
  </si>
  <si>
    <t>Specification exampel</t>
  </si>
  <si>
    <t>world-wide till 2018</t>
  </si>
  <si>
    <t>World steel association</t>
  </si>
  <si>
    <t>Steel statistical yearbook</t>
  </si>
  <si>
    <t>https://worldsteel.org/steel-topics/statistics/steel-statistical-yearbook/</t>
  </si>
  <si>
    <t>https://worldsteel.org/wp-content/uploads/Steel-Statistical-Yearbook-2005.pdf</t>
  </si>
  <si>
    <t>world-wide from 1932</t>
  </si>
  <si>
    <t>Minerals yearbook</t>
  </si>
  <si>
    <t>https://www.usgs.gov/centers/national-minerals-information-center/bureau-mines-minerals-yearbook-1932-1993</t>
  </si>
  <si>
    <t>https://search.library.wisc.edu/digital/AUWGUQYEEN7ZLH8C</t>
  </si>
  <si>
    <r>
      <rPr>
        <b/>
        <sz val="10"/>
        <color theme="1"/>
        <rFont val="Calibri"/>
        <family val="2"/>
        <scheme val="minor"/>
      </rPr>
      <t>Disclaimer</t>
    </r>
    <r>
      <rPr>
        <sz val="10"/>
        <rFont val="Arial"/>
        <family val="2"/>
      </rPr>
      <t>: modification of the data, see Assumptions/Changes, result in non-responsibility of Publicher</t>
    </r>
  </si>
  <si>
    <t>Assumptions/Changes:</t>
  </si>
  <si>
    <t>Open hearth furnace cathegorized as primary steel</t>
  </si>
  <si>
    <t>RS, ME, MK, HR, SL before 1991: based on Yugoslavia with a fixed share from year 1992</t>
  </si>
  <si>
    <t>Serbia, Montenegro after 1991 and before 2007: based on Serbia and Montenegro  with a fixed share from year 2007</t>
  </si>
  <si>
    <t>SK, CZ before 1991: based on Szechoslovakia with a fixed share from year 1992</t>
  </si>
  <si>
    <t>Denmark from 2003 = 0</t>
  </si>
  <si>
    <t>A6</t>
  </si>
  <si>
    <t>Irland from 2002 = 0</t>
  </si>
  <si>
    <t>A7</t>
  </si>
  <si>
    <t xml:space="preserve">Albania from 2017 = 0 </t>
  </si>
  <si>
    <t>A8</t>
  </si>
  <si>
    <t>Latvia from 2014=0</t>
  </si>
  <si>
    <t>A9</t>
  </si>
  <si>
    <t>Bosnia: no data for 1993-1995, but can be assumed to be zero (due to the political activities)</t>
  </si>
  <si>
    <t>A10</t>
  </si>
  <si>
    <t>Further Info:</t>
  </si>
  <si>
    <t>F1</t>
  </si>
  <si>
    <t>Same values as in [1], only for total steel production. Evtl. easier to extract then [1]</t>
  </si>
  <si>
    <t>https://www.usgs.gov/centers/national-minerals-information-center/iron-and-steel-statistics-and-information</t>
  </si>
  <si>
    <t>F2</t>
  </si>
  <si>
    <t>Depending on the release: not crude but raw steel</t>
  </si>
  <si>
    <t/>
  </si>
  <si>
    <t>Tausend metric tons</t>
  </si>
  <si>
    <t>World smelter production till 2018, copper content</t>
  </si>
  <si>
    <t>https://www.usgs.gov/centers/national-minerals-information-center/copper-statistics-and-information</t>
  </si>
  <si>
    <t>Historical data World smelter production</t>
  </si>
  <si>
    <r>
      <rPr>
        <b/>
        <sz val="10"/>
        <color theme="1"/>
        <rFont val="Calibri"/>
        <family val="2"/>
        <scheme val="minor"/>
      </rPr>
      <t>Disclaimer</t>
    </r>
    <r>
      <rPr>
        <sz val="10"/>
        <rFont val="Arial"/>
        <family val="2"/>
      </rPr>
      <t>: modification of the data, see Assumptions/Changes and Original units, result in non-responsibility of Publisher</t>
    </r>
  </si>
  <si>
    <t>1960-1975</t>
  </si>
  <si>
    <t>short tons</t>
  </si>
  <si>
    <t>1976-2018</t>
  </si>
  <si>
    <t>metric tons</t>
  </si>
  <si>
    <t>Changes/Assumptions</t>
  </si>
  <si>
    <t>continued production of Yugoslavia</t>
  </si>
  <si>
    <t>continued production of Czechoslovakia</t>
  </si>
  <si>
    <t>all countries</t>
  </si>
  <si>
    <t>COPPER: WORLD SMELTER PRODUCTION, BY COUNTRY OR LOCALITY; Copper content</t>
  </si>
  <si>
    <t>Source / Assumption</t>
  </si>
  <si>
    <t>[1], A1</t>
  </si>
  <si>
    <t xml:space="preserve">Austria </t>
  </si>
  <si>
    <t>[3]</t>
  </si>
  <si>
    <t>Data</t>
  </si>
  <si>
    <t>sum of Data_2007_per_process, which comes from Data_collection for year 2007</t>
  </si>
  <si>
    <t>thousend tones</t>
  </si>
  <si>
    <t>Web 2</t>
  </si>
  <si>
    <t>Production and/or capacities of glass subsectors and distribution to countries based on Tables 1.2, 1.6, 1.9, 1.11, 1.14, 1.16</t>
  </si>
  <si>
    <t>Best Available Techniques (BAT) Reference Document for the Manufacture of Glass (see lfna25786enn.pdf)</t>
  </si>
  <si>
    <t>https://data.europa.eu/doi/10.2791/70161</t>
  </si>
  <si>
    <t>02.11.2023</t>
  </si>
  <si>
    <t>http://www.sfsparacin.com/proizvodnja.html</t>
  </si>
  <si>
    <t>08.05.2022</t>
  </si>
  <si>
    <t>https://sfsparacin.com/srpska-fabrika-stakla-doo-paracin-sfs-zapocela-je-realizaciju-plana-sanacije-koji-ce-obezbediti-stabilno-poslovanje-kompanije-u-periodu-do-pustanja-u-rad-nove-peci/</t>
  </si>
  <si>
    <t>https://www.enciklopedija.hr/natuknica.aspx?id=57714</t>
  </si>
  <si>
    <t>Assumptions:</t>
  </si>
  <si>
    <t>Equal distribution of capacities /production amounts per number of instalations within a country and for differnt countries</t>
  </si>
  <si>
    <t>with [1]</t>
  </si>
  <si>
    <t>Further Info</t>
  </si>
  <si>
    <t>Many further informations regarding glass production</t>
  </si>
  <si>
    <t>ceps-entr2008006lot4-glass.pdf</t>
  </si>
  <si>
    <t>Data_2007_per_process</t>
  </si>
  <si>
    <t>comes from Data_collection for year 2007 for Germany till Luxemburg, and from Data for Serbia and Croatia</t>
  </si>
  <si>
    <t>container glass</t>
  </si>
  <si>
    <t>Float/flat</t>
  </si>
  <si>
    <t>Continuous</t>
  </si>
  <si>
    <t>Domestic</t>
  </si>
  <si>
    <t>Special</t>
  </si>
  <si>
    <t>Mineral wool</t>
  </si>
  <si>
    <t>Glass</t>
  </si>
  <si>
    <t xml:space="preserve">The Netherlands </t>
  </si>
  <si>
    <t xml:space="preserve">Czech Republic </t>
  </si>
  <si>
    <t>U.S.S.R</t>
  </si>
  <si>
    <t>Subtitle</t>
  </si>
  <si>
    <t>World (Data_world_original_units) 1960-2020</t>
  </si>
  <si>
    <t>https://www.usgs.gov/centers/national-minerals-information-center/cement-statistics-and-information</t>
  </si>
  <si>
    <r>
      <rPr>
        <b/>
        <sz val="10"/>
        <color theme="1"/>
        <rFont val="Calibri"/>
        <family val="2"/>
        <scheme val="minor"/>
      </rPr>
      <t>Disclaimer</t>
    </r>
    <r>
      <rPr>
        <sz val="10"/>
        <rFont val="Arial"/>
        <family val="2"/>
      </rPr>
      <t>: modification of the data, see Assumptions/Changes and Original units, result in non-responsibility of Publicher</t>
    </r>
  </si>
  <si>
    <t>Assumptions / Changes:</t>
  </si>
  <si>
    <t>Separated (former) countries marked</t>
  </si>
  <si>
    <t>Europenian countries existing since 1960 come from [2]</t>
  </si>
  <si>
    <t>Europenian countries founded after 1960 come from [1] till their establishment and from [2] after their establishment. Their production before obtaining the autonomy is described in A4-A6.</t>
  </si>
  <si>
    <t>Distribution of the production in former Yugoslavian countries based on 1990</t>
  </si>
  <si>
    <t>Distribution of the production in former Czechoslovakian countries based on 1989</t>
  </si>
  <si>
    <t>Distribution of the production in former USSR countries based on 1992</t>
  </si>
  <si>
    <t>geographical distribution</t>
  </si>
  <si>
    <t>https://www.cemnet.com/global-cement-report/country/romania</t>
  </si>
  <si>
    <t>Europe data 1995-2020</t>
  </si>
  <si>
    <t>Eurostat</t>
  </si>
  <si>
    <t>https://ec.europa.eu/eurostat/databrowser/view/DS-056120__custom_7672766/default/table?lang=en</t>
  </si>
  <si>
    <t>Sold production, exports and imports [DS-056120]</t>
  </si>
  <si>
    <t>Portland cement; Other hydraulic cements</t>
  </si>
  <si>
    <t>Original units in [1]:</t>
  </si>
  <si>
    <t>1960-1967</t>
  </si>
  <si>
    <t>thousand barrels</t>
  </si>
  <si>
    <t>1967-1969</t>
  </si>
  <si>
    <t>thousand 376-pound barrels</t>
  </si>
  <si>
    <t>1970-1989</t>
  </si>
  <si>
    <t>thousand short tons</t>
  </si>
  <si>
    <t>1990-2020</t>
  </si>
  <si>
    <t>thousand metric tons</t>
  </si>
  <si>
    <t xml:space="preserve">376-pound barrel = </t>
  </si>
  <si>
    <t xml:space="preserve">1 short ton = </t>
  </si>
  <si>
    <t>Original units in [2]:</t>
  </si>
  <si>
    <t>1960-2020</t>
  </si>
  <si>
    <t>Information</t>
  </si>
  <si>
    <t>Last updated</t>
  </si>
  <si>
    <t>Author</t>
  </si>
  <si>
    <t>Current installed capacities in Europe</t>
  </si>
  <si>
    <t>Euro Chlor</t>
  </si>
  <si>
    <t>Chlorine production plants 1st January 2020 capacities</t>
  </si>
  <si>
    <t>https://www.chlorineindustryreview.com/competitiveness/</t>
  </si>
  <si>
    <t>15.01.2020</t>
  </si>
  <si>
    <t>Installed capacity report Europe 2019-2020</t>
  </si>
  <si>
    <t>Chlor-alkali industry review 2019-2020</t>
  </si>
  <si>
    <t>https://www.eurochlor.org/wp-content/uploads/2020/09/Industry-Review-2019_2020.pdf</t>
  </si>
  <si>
    <t>17.10.2023</t>
  </si>
  <si>
    <t>Installed capacity reports Europe past years</t>
  </si>
  <si>
    <t>https://www.eurochlor.org/resources/publications/</t>
  </si>
  <si>
    <t>2000-2023</t>
  </si>
  <si>
    <t>capacity utilization</t>
  </si>
  <si>
    <t>Sheet:</t>
  </si>
  <si>
    <t>Assumed production based on capacity and assumed capacity utilization factor</t>
  </si>
  <si>
    <t>Data_capacity</t>
  </si>
  <si>
    <t>Production capacity</t>
  </si>
  <si>
    <t>Luxemburg</t>
  </si>
  <si>
    <t>EU27TOTALS_2020</t>
  </si>
  <si>
    <t>EUROPEAN UNION (28)</t>
  </si>
  <si>
    <t>Tausend tonnes</t>
  </si>
  <si>
    <t>Data Information</t>
  </si>
  <si>
    <t>Page</t>
  </si>
  <si>
    <t>Last update</t>
  </si>
  <si>
    <t>Original Source</t>
  </si>
  <si>
    <t>Copyright notice</t>
  </si>
  <si>
    <t>License type</t>
  </si>
  <si>
    <t>for most of the European countries</t>
  </si>
  <si>
    <t>see sheet "Original_Data"</t>
  </si>
  <si>
    <t>Total production, Online data code:
ds-056121, PRCCODE 20151075 - Anhydrous ammonia</t>
  </si>
  <si>
    <t>https://ec.europa.eu/eurostat/databrowser/view/ds-056121/legacyMultiFreq/table?lang=en</t>
  </si>
  <si>
    <t>https://ec.europa.eu/eurostat/web/main/about-us/policies/copyright</t>
  </si>
  <si>
    <t>https://creativecommons.org/licenses/by/4.0/</t>
  </si>
  <si>
    <r>
      <rPr>
        <b/>
        <sz val="10"/>
        <color theme="1"/>
        <rFont val="Calibri"/>
        <family val="2"/>
        <scheme val="minor"/>
      </rPr>
      <t>Disclaimer</t>
    </r>
    <r>
      <rPr>
        <sz val="10"/>
        <rFont val="Arial"/>
        <family val="2"/>
      </rPr>
      <t>: modification of the data, see Assumptions/Changes, result in non-responsibility of Eurostat</t>
    </r>
  </si>
  <si>
    <t>for AT, HU, BE, CZ</t>
  </si>
  <si>
    <t>IndexMundi</t>
  </si>
  <si>
    <t>production in year 2012, original source United States Geological Survey (USGS) Minerals Resources Program</t>
  </si>
  <si>
    <t>Ammonia production by year</t>
  </si>
  <si>
    <t>https://www.indexmundi.com/minerals/?country=be&amp;product=ammonia&amp;graph=production</t>
  </si>
  <si>
    <t>16.10.2023</t>
  </si>
  <si>
    <t>United States Geological Survey (USGS) Minerals Resources Program</t>
  </si>
  <si>
    <t xml:space="preserve">Own calculation of average values since not enough data for time series.  </t>
  </si>
  <si>
    <t>installed capacity per location</t>
  </si>
  <si>
    <t>European comission</t>
  </si>
  <si>
    <t>For EU countries</t>
  </si>
  <si>
    <t>Reference Document on Best Available Techniques for the Manufacture of Large Volume Inorganic Chemicals – Ammonia, Acids and Fertilisers</t>
  </si>
  <si>
    <t>https://eippcb.jrc.ec.europa.eu/sites/default/files/2019-11/lvic_aaf.pdf</t>
  </si>
  <si>
    <t>p. 64</t>
  </si>
  <si>
    <t>Production indices 2015 as reference for years 2006-2019</t>
  </si>
  <si>
    <t>VCI Verband der chemischen Industrie</t>
  </si>
  <si>
    <t>some european countries</t>
  </si>
  <si>
    <t>https://www.vci.de/die-branche/zahlen-berichte/chemiewirtschaft-in-zahlen-online.jsp</t>
  </si>
  <si>
    <t>F3</t>
  </si>
  <si>
    <t>installed capacity, report from 2013</t>
  </si>
  <si>
    <t>CEPS</t>
  </si>
  <si>
    <t>https://www.ceps.eu/download/publication/?id=8345&amp;pdf=Ammonia.pdf</t>
  </si>
  <si>
    <t>p. 8</t>
  </si>
  <si>
    <t>Gesamte Produktion je PRODCOM Liste (NACE Rev. 2) - Jährliche Daten  [DS-066342]</t>
  </si>
  <si>
    <t>Letzte Aktualisierung</t>
  </si>
  <si>
    <t>Exportierte Daten</t>
  </si>
  <si>
    <t>Quelle der Daten</t>
  </si>
  <si>
    <t>PRCCODE</t>
  </si>
  <si>
    <t>20151075 - Anhydrous ammonia</t>
  </si>
  <si>
    <t>INDICATORS</t>
  </si>
  <si>
    <t>PRODQNT</t>
  </si>
  <si>
    <t>DECL/PERIOD</t>
  </si>
  <si>
    <t>Jan.-Dez. 1995</t>
  </si>
  <si>
    <t>Jan.-Dez. 1996</t>
  </si>
  <si>
    <t>Jan.-Dez. 1997</t>
  </si>
  <si>
    <t>Jan.-Dez. 1998</t>
  </si>
  <si>
    <t>Jan.-Dez. 1999</t>
  </si>
  <si>
    <t>Jan.-Dez. 2000</t>
  </si>
  <si>
    <t>Jan.-Dez. 2001</t>
  </si>
  <si>
    <t>Jan.-Dez. 2002</t>
  </si>
  <si>
    <t>Jan.-Dez. 2003</t>
  </si>
  <si>
    <t>Jan.-Dez. 2004</t>
  </si>
  <si>
    <t>Jan.-Dez. 2005</t>
  </si>
  <si>
    <t>Jan.-Dez. 2006</t>
  </si>
  <si>
    <t>Jan.-Dez. 2007</t>
  </si>
  <si>
    <t>Jan.-Dez. 2008</t>
  </si>
  <si>
    <t>Jan.-Dez. 2009</t>
  </si>
  <si>
    <t>Jan.-Dez. 2010</t>
  </si>
  <si>
    <t>Jan.-Dez. 2011</t>
  </si>
  <si>
    <t>Jan.-Dez. 2012</t>
  </si>
  <si>
    <t>Jan.-Dez. 2013</t>
  </si>
  <si>
    <t>Jan.-Dez. 2014</t>
  </si>
  <si>
    <t>Jan.-Dez. 2015</t>
  </si>
  <si>
    <t>Jan.-Dez. 2016</t>
  </si>
  <si>
    <t>Jan.-Dez. 2017</t>
  </si>
  <si>
    <t>Jan.-Dez. 2018</t>
  </si>
  <si>
    <t>Jan.-Dez. 2019</t>
  </si>
  <si>
    <t>:</t>
  </si>
  <si>
    <t>Turkey</t>
  </si>
  <si>
    <t>Sonderzeichen:</t>
  </si>
  <si>
    <t>nicht verfügbar</t>
  </si>
  <si>
    <t>Unit</t>
  </si>
  <si>
    <t>for European countries</t>
  </si>
  <si>
    <t>PRODCOM List Total production [DS-056121]</t>
  </si>
  <si>
    <t>see Sheets "_orig"</t>
  </si>
  <si>
    <t>24/07/2023 1100</t>
  </si>
  <si>
    <t>Benzene</t>
  </si>
  <si>
    <t>Shaping th future: Report 2007</t>
  </si>
  <si>
    <t>BASF SE</t>
  </si>
  <si>
    <t>2007_BASF_Report.pdf</t>
  </si>
  <si>
    <t>28.11.2023</t>
  </si>
  <si>
    <t>Europe, installed capacities</t>
  </si>
  <si>
    <t>Best Available Techniques (BAT) Reference Document for the Production of Large Volume Organic Chemicals</t>
  </si>
  <si>
    <t>European Commission, Joint Research Centre</t>
  </si>
  <si>
    <t>JRC109279_LVOC_Bref.pdf, doi: 10.2760/77304</t>
  </si>
  <si>
    <t>Falcke, Heino; Holbrook, Simon; Clenahan, Iain; López Carretero, Alfredo; Sanalan, Teoman; Brinkmann, Thomas; Roth, Joze; Zerger, Benoit; Roudier, Serge; Delgado Sancho, Luis</t>
  </si>
  <si>
    <t>p. 190</t>
  </si>
  <si>
    <t>[4]</t>
  </si>
  <si>
    <t>Netherlands, Rotterdam</t>
  </si>
  <si>
    <t>Decarbonisation options for ExxonMobil Chemicals Rotterdam</t>
  </si>
  <si>
    <t>PBL Netherlands Environmental Assessment Agency</t>
  </si>
  <si>
    <t>https://www.pbl.nl/sites/default/files/downloads/pbl-2020-decarbonisation-options-for-exxonmobil-chemicals-rotterdam-4230.pdf</t>
  </si>
  <si>
    <t>03.08.2020</t>
  </si>
  <si>
    <t>Advani, V. ;   van Dril, A.W.N.</t>
  </si>
  <si>
    <t>p. 4</t>
  </si>
  <si>
    <t>The Hague</t>
  </si>
  <si>
    <t>[5]</t>
  </si>
  <si>
    <t>p-xylene</t>
  </si>
  <si>
    <t>European paraxylene capacity</t>
  </si>
  <si>
    <t>ICIS</t>
  </si>
  <si>
    <t>https://www.icis.com/explore/resources/news/2011/07/04/9474487/european-chemical-profile-paraxylene/</t>
  </si>
  <si>
    <t>Assumption</t>
  </si>
  <si>
    <t>European countries</t>
  </si>
  <si>
    <t>average values based on 2008-2019 data, considering data availability in that period in all product subcategories</t>
  </si>
  <si>
    <t>see Sheets "_as"</t>
  </si>
  <si>
    <t>production = 50% of the installed capacity</t>
  </si>
  <si>
    <t>own assumption</t>
  </si>
  <si>
    <t>production stayed same since the capacity is known</t>
  </si>
  <si>
    <t>xylene</t>
  </si>
  <si>
    <t>If only xylene in total known =&gt; written into o-xylene</t>
  </si>
  <si>
    <t>Sheets:</t>
  </si>
  <si>
    <t>_orig</t>
  </si>
  <si>
    <t>contain original data from [1]</t>
  </si>
  <si>
    <t>_as</t>
  </si>
  <si>
    <t>contain assumptions or extensions with other sources</t>
  </si>
  <si>
    <t>European benzene capacity</t>
  </si>
  <si>
    <t>https//www.icis.com/explore/resources/news/2012/10/15/9603331/europe-chemical-profile-benzene/</t>
  </si>
  <si>
    <t>o-xylene</t>
  </si>
  <si>
    <t>European orthoxylene capacity</t>
  </si>
  <si>
    <t>https://www.icis.com/explore/resources/news/2012/05/07/9556557/europe-chemical-profile-orthoxylene/</t>
  </si>
  <si>
    <t>Spain, xylene</t>
  </si>
  <si>
    <t>Cepsa starts up second up metaxylene production unit at San Roque</t>
  </si>
  <si>
    <t>CEPSA</t>
  </si>
  <si>
    <t>https://www.cepsa.com/en/press/Cepsa-starts-up-second-up-metaxylene-production-unit-at-San-Roque</t>
  </si>
  <si>
    <t>29.10.2018</t>
  </si>
  <si>
    <t>F4</t>
  </si>
  <si>
    <t>toluene, Antwerp</t>
  </si>
  <si>
    <t>https://www.plasteurope.com/news/TOTAL_t221372/</t>
  </si>
  <si>
    <t>07.12.2023</t>
  </si>
  <si>
    <t>Marks</t>
  </si>
  <si>
    <t>own assumptions based on data from [1]</t>
  </si>
  <si>
    <t>own assumptions based on data other then [1]</t>
  </si>
  <si>
    <t>Data extracted on 03/08/2023 16:19:41 from [ESTAT]</t>
  </si>
  <si>
    <t xml:space="preserve">Dataset </t>
  </si>
  <si>
    <t>Total production [DS-056121__custom_7083149]</t>
  </si>
  <si>
    <t xml:space="preserve">Last updated </t>
  </si>
  <si>
    <t>[2,3], A2</t>
  </si>
  <si>
    <t>[3], A2</t>
  </si>
  <si>
    <t>Toluene</t>
  </si>
  <si>
    <t>[3], A2, F4</t>
  </si>
  <si>
    <t>o-Xylene</t>
  </si>
  <si>
    <t>[4], A2</t>
  </si>
  <si>
    <t>p-Xylene</t>
  </si>
  <si>
    <t>[5], A2</t>
  </si>
  <si>
    <t xml:space="preserve"> A3</t>
  </si>
  <si>
    <t>m-Xylene and mixed xylene isomers</t>
  </si>
  <si>
    <t>Benzol (benzene), toluol (toluene) and xylol (xylenes)</t>
  </si>
  <si>
    <t>Sum of all data sheets</t>
  </si>
  <si>
    <t>Data const</t>
  </si>
  <si>
    <t>[1], A4</t>
  </si>
  <si>
    <t>[2], A1</t>
  </si>
  <si>
    <t>[3], A1, A3</t>
  </si>
  <si>
    <t>[3], A2,A3</t>
  </si>
  <si>
    <t>tausend tons</t>
  </si>
  <si>
    <t>for Europe generally</t>
  </si>
  <si>
    <t>Total production [DS-056121__custom_7067110], PRCCODE: 20141130 - Ethylene</t>
  </si>
  <si>
    <t>https://ec.europa.eu/eurostat/databrowser/view/DS-056121__custom_7067110/default/table?lang=en</t>
  </si>
  <si>
    <t>24/07/2023 11:00</t>
  </si>
  <si>
    <t>Italy, capacity</t>
  </si>
  <si>
    <t xml:space="preserve">ICIS </t>
  </si>
  <si>
    <t>Italy’s petchems units face uncertain future as Porto Marghera set to close</t>
  </si>
  <si>
    <t>https://www.icis.com/explore/resources/news/2021/03/24/10621155/italy-s-petchems-units-face-uncertain-future-as-porto-marghera-set-to-close/</t>
  </si>
  <si>
    <t>17.11.2023</t>
  </si>
  <si>
    <t>Paolo Scafetta</t>
  </si>
  <si>
    <t>for other Europen countries missing</t>
  </si>
  <si>
    <t>p. 162</t>
  </si>
  <si>
    <t>for Serbia</t>
  </si>
  <si>
    <t>HIP-Petrohemija</t>
  </si>
  <si>
    <t>https://www.hip-petrohemija.com/tehnologija/proizvodna-linija/etilen.22.html</t>
  </si>
  <si>
    <t>kg (in kg in Sheet "Data_orig")</t>
  </si>
  <si>
    <t>capacity factor in Italy and Spain 100%</t>
  </si>
  <si>
    <t>capacity factor 80%</t>
  </si>
  <si>
    <t>generally with [3,4]</t>
  </si>
  <si>
    <t>lower olefines = 50% ethylene + 50% propylene</t>
  </si>
  <si>
    <t>with [3]</t>
  </si>
  <si>
    <t>average values taken to represent a contant production</t>
  </si>
  <si>
    <t>United Kingdom, Norway</t>
  </si>
  <si>
    <t>https://www.ineos.com/businesses/ineos-olefins-polymers-europe/sites/</t>
  </si>
  <si>
    <t>https://www.ineos.com/businesses/ineos-olefins-polymers-europe/products/</t>
  </si>
  <si>
    <t>European ethylene capacity</t>
  </si>
  <si>
    <t>https://www.icis.com/explore/resources/news/2013/05/10/9667019/chemical-profile-europe-ethylene/</t>
  </si>
  <si>
    <t>[3], A2, A3</t>
  </si>
  <si>
    <t>Units:</t>
  </si>
  <si>
    <t>Tausend tonns</t>
  </si>
  <si>
    <t>Value</t>
  </si>
  <si>
    <t>Total production [DS-056121], PRCCODE: 20141140 - Propene (propylene)</t>
  </si>
  <si>
    <t>https://ec.europa.eu/eurostat/databrowser/view/DS-056121__custom_7071365/default/table?lang=en</t>
  </si>
  <si>
    <t>Serbia, Last available year</t>
  </si>
  <si>
    <t>Association of chemists and chemical engineers of Serbia</t>
  </si>
  <si>
    <t>Organske hemikalije</t>
  </si>
  <si>
    <t>Production 2004: 95.9 kt</t>
  </si>
  <si>
    <t>http://www.shts.org.rs/srpska/organic.html</t>
  </si>
  <si>
    <t>Finland, Austria, Czechia</t>
  </si>
  <si>
    <t xml:space="preserve">Data average is taken. The observed period is dependent on the data availability. </t>
  </si>
  <si>
    <t>Observed period is for each country stated in sheet Data_orig</t>
  </si>
  <si>
    <t>Share of ethylene and propylene = 50% + 50%</t>
  </si>
  <si>
    <t>for [3]</t>
  </si>
  <si>
    <t>Capacity factor</t>
  </si>
  <si>
    <t>Original unit:</t>
  </si>
  <si>
    <t>kg</t>
  </si>
  <si>
    <t>Average 2008-2019</t>
  </si>
  <si>
    <t>Period for Data-const</t>
  </si>
  <si>
    <t>2008-2019</t>
  </si>
  <si>
    <t>2015-2019</t>
  </si>
  <si>
    <t>2013-2015</t>
  </si>
  <si>
    <t>2016-2019</t>
  </si>
  <si>
    <t>Tausend ton</t>
  </si>
  <si>
    <t>Licence type</t>
  </si>
  <si>
    <t>Licence link</t>
  </si>
  <si>
    <t xml:space="preserve">Source: </t>
  </si>
  <si>
    <t>FAO</t>
  </si>
  <si>
    <t>FAO Yearbook of Forest Products</t>
  </si>
  <si>
    <t>Paper+paperboard</t>
  </si>
  <si>
    <t>https://www.fao.org/forestry/statistics/80570/en/</t>
  </si>
  <si>
    <t>CC BY-NC-SA 3.0 IGO</t>
  </si>
  <si>
    <t>https://creativecommons.org/licenses/by-nc-sa/3.0/igo/legalcode</t>
  </si>
  <si>
    <r>
      <rPr>
        <b/>
        <sz val="10"/>
        <color theme="1"/>
        <rFont val="Calibri"/>
        <family val="2"/>
        <scheme val="minor"/>
      </rPr>
      <t>Disclaimer</t>
    </r>
    <r>
      <rPr>
        <sz val="10"/>
        <rFont val="Arial"/>
        <family val="2"/>
      </rPr>
      <t>: modification of the data, see Assumptions/Changes, result in non-responsibility of FAO</t>
    </r>
  </si>
  <si>
    <t>Czechoslovakia before 1992: Share of 1993 constant for EX- countries for the past years</t>
  </si>
  <si>
    <t>Yugoslavia before 1992: Share of 1994 constant for EX-YU countries for the past years</t>
  </si>
  <si>
    <t>USSR before 1992: Share of 1992 constant for EX- countries for the past years</t>
  </si>
  <si>
    <t>Generally, this is a data compilation based on multiple reports. If some reports contain corrections of the previous reports values, these corrections are mostly considered, but exceptions are possible.</t>
  </si>
  <si>
    <t>Most European countries</t>
  </si>
  <si>
    <t>Total production DS-066342, PRCCODE: 20142210 - Methanol (methyl alcohol)</t>
  </si>
  <si>
    <t>03.03.21</t>
  </si>
  <si>
    <t>30.03.21</t>
  </si>
  <si>
    <t>Serbia, Last available production year</t>
  </si>
  <si>
    <t>Reuters</t>
  </si>
  <si>
    <t>Equinor aims to restart Norway methanol plant in about four weeks</t>
  </si>
  <si>
    <t>900kt</t>
  </si>
  <si>
    <t>https://www.reuters.com/business/energy/equinor-aims-restart-norway-methanol-plant-about-four-weeks-2023-03-07/</t>
  </si>
  <si>
    <t>07.03.2023</t>
  </si>
  <si>
    <t>27.11.2023</t>
  </si>
  <si>
    <t>Data from 2018 taken or the last available data before 2018</t>
  </si>
  <si>
    <t>Norway, Load factor</t>
  </si>
  <si>
    <t>https://www.emis.com/php/company-profile/YU/Msk_AD_Kikinda_en_1555216.html</t>
  </si>
  <si>
    <t>20142210 - Methanol (methyl alcohol)</t>
  </si>
  <si>
    <t>Indonesia</t>
  </si>
  <si>
    <t>Singapore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</si>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</sst>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0_ "/>
    <numFmt numFmtId="166" formatCode="###0;###0"/>
    <numFmt numFmtId="167" formatCode="0.0"/>
    <numFmt numFmtId="168" formatCode="0.0_ "/>
    <numFmt numFmtId="169" formatCode="dd\.mm\.yy"/>
    <numFmt numFmtId="170" formatCode="#,##0.0"/>
  </numFmts>
  <fonts count="4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name val="Times"/>
      <charset val="134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  <charset val="238"/>
    </font>
    <font>
      <b/>
      <sz val="10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"/>
        <bgColor indexed="5"/>
      </patternFill>
    </fill>
    <fill>
      <patternFill patternType="solid">
        <fgColor theme="9"/>
        <bgColor theme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 diagonalUp="1">
      <left/>
      <right/>
      <top/>
      <bottom/>
      <diagonal style="thin">
        <color auto="1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0">
    <xf numFmtId="0" fontId="0" fillId="0" borderId="0"/>
    <xf numFmtId="0" fontId="11" fillId="0" borderId="0" applyNumberFormat="0" applyFill="0" applyBorder="0" applyProtection="0"/>
    <xf numFmtId="164" fontId="15" fillId="0" borderId="0" applyFont="0" applyFill="0" applyBorder="0" applyProtection="0"/>
    <xf numFmtId="0" fontId="14" fillId="0" borderId="0"/>
    <xf numFmtId="0" fontId="16" fillId="0" borderId="0"/>
    <xf numFmtId="0" fontId="15" fillId="0" borderId="0"/>
    <xf numFmtId="43" fontId="5" fillId="0" borderId="0" applyFont="0" applyFill="0" applyBorder="0" applyProtection="0"/>
    <xf numFmtId="9" fontId="25" fillId="0" borderId="0" applyFont="0" applyFill="0" applyBorder="0" applyAlignment="0" applyProtection="0"/>
    <xf numFmtId="0" fontId="3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/>
    <xf numFmtId="0" fontId="11" fillId="0" borderId="0" applyNumberFormat="0" applyFill="0" applyBorder="0" applyAlignment="0" applyProtection="0"/>
    <xf numFmtId="0" fontId="2" fillId="0" borderId="0"/>
    <xf numFmtId="0" fontId="31" fillId="0" borderId="0"/>
    <xf numFmtId="9" fontId="2" fillId="0" borderId="0" applyFont="0" applyFill="0" applyBorder="0" applyAlignment="0" applyProtection="0"/>
    <xf numFmtId="0" fontId="35" fillId="0" borderId="0"/>
    <xf numFmtId="0" fontId="37" fillId="0" borderId="0" applyNumberFormat="0" applyFill="0" applyBorder="0" applyAlignment="0" applyProtection="0"/>
    <xf numFmtId="0" fontId="35" fillId="0" borderId="0"/>
    <xf numFmtId="0" fontId="42" fillId="0" borderId="0"/>
    <xf numFmtId="9" fontId="35" fillId="0" borderId="0" applyFont="0" applyFill="0" applyBorder="0" applyAlignment="0" applyProtection="0"/>
  </cellStyleXfs>
  <cellXfs count="174">
    <xf numFmtId="0" fontId="0" fillId="0" borderId="0" xfId="0"/>
    <xf numFmtId="0" fontId="11" fillId="0" borderId="0" xfId="1"/>
    <xf numFmtId="0" fontId="12" fillId="0" borderId="0" xfId="1" applyFont="1"/>
    <xf numFmtId="0" fontId="17" fillId="0" borderId="0" xfId="0" applyFont="1"/>
    <xf numFmtId="0" fontId="18" fillId="0" borderId="0" xfId="0" applyFont="1"/>
    <xf numFmtId="0" fontId="0" fillId="2" borderId="0" xfId="0" applyFill="1"/>
    <xf numFmtId="0" fontId="19" fillId="0" borderId="0" xfId="1" applyFont="1"/>
    <xf numFmtId="0" fontId="10" fillId="0" borderId="0" xfId="0" applyFont="1"/>
    <xf numFmtId="0" fontId="13" fillId="0" borderId="0" xfId="0" applyFont="1"/>
    <xf numFmtId="0" fontId="10" fillId="2" borderId="0" xfId="0" applyFont="1" applyFill="1"/>
    <xf numFmtId="0" fontId="9" fillId="0" borderId="0" xfId="0" applyFont="1"/>
    <xf numFmtId="0" fontId="8" fillId="0" borderId="0" xfId="0" applyFont="1"/>
    <xf numFmtId="0" fontId="0" fillId="3" borderId="0" xfId="0" applyFill="1"/>
    <xf numFmtId="0" fontId="8" fillId="4" borderId="0" xfId="0" applyFont="1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65" fontId="20" fillId="0" borderId="0" xfId="0" applyNumberFormat="1" applyFont="1"/>
    <xf numFmtId="0" fontId="20" fillId="0" borderId="0" xfId="0" applyFont="1"/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1" fillId="0" borderId="0" xfId="6" applyNumberFormat="1" applyFont="1" applyAlignment="1">
      <alignment horizontal="right" vertical="center"/>
    </xf>
    <xf numFmtId="0" fontId="14" fillId="0" borderId="0" xfId="6" applyNumberFormat="1" applyFont="1" applyAlignment="1">
      <alignment horizontal="right"/>
    </xf>
    <xf numFmtId="0" fontId="14" fillId="0" borderId="0" xfId="3" applyAlignment="1" applyProtection="1">
      <alignment horizontal="right" vertical="center"/>
      <protection locked="0"/>
    </xf>
    <xf numFmtId="0" fontId="22" fillId="0" borderId="0" xfId="2" applyNumberFormat="1" applyFont="1" applyAlignment="1">
      <alignment horizontal="right" vertical="center"/>
    </xf>
    <xf numFmtId="3" fontId="22" fillId="0" borderId="0" xfId="2" applyNumberFormat="1" applyFont="1" applyAlignment="1">
      <alignment horizontal="right" vertical="center"/>
    </xf>
    <xf numFmtId="0" fontId="20" fillId="6" borderId="0" xfId="0" applyFont="1" applyFill="1"/>
    <xf numFmtId="0" fontId="23" fillId="0" borderId="0" xfId="0" applyFont="1"/>
    <xf numFmtId="3" fontId="24" fillId="0" borderId="0" xfId="4" applyNumberFormat="1" applyFont="1" applyAlignment="1" applyProtection="1">
      <alignment horizontal="right" vertical="center"/>
      <protection locked="0"/>
    </xf>
    <xf numFmtId="3" fontId="24" fillId="0" borderId="0" xfId="4" applyNumberFormat="1" applyFont="1" applyAlignment="1">
      <alignment horizontal="right" vertical="center"/>
    </xf>
    <xf numFmtId="3" fontId="20" fillId="0" borderId="0" xfId="2" applyNumberFormat="1" applyFont="1" applyAlignment="1">
      <alignment horizontal="right" vertical="center"/>
    </xf>
    <xf numFmtId="0" fontId="0" fillId="7" borderId="0" xfId="0" applyFill="1"/>
    <xf numFmtId="0" fontId="4" fillId="0" borderId="0" xfId="0" applyFont="1"/>
    <xf numFmtId="0" fontId="3" fillId="0" borderId="0" xfId="0" applyFont="1"/>
    <xf numFmtId="0" fontId="19" fillId="0" borderId="0" xfId="0" applyFont="1"/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vertical="top" wrapText="1"/>
    </xf>
    <xf numFmtId="166" fontId="19" fillId="0" borderId="0" xfId="0" applyNumberFormat="1" applyFont="1" applyAlignment="1">
      <alignment horizontal="right" vertical="top" wrapText="1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1" fontId="19" fillId="0" borderId="0" xfId="0" applyNumberFormat="1" applyFont="1" applyAlignment="1">
      <alignment horizontal="right" vertical="top" wrapText="1"/>
    </xf>
    <xf numFmtId="1" fontId="19" fillId="0" borderId="0" xfId="0" applyNumberFormat="1" applyFont="1" applyAlignment="1">
      <alignment vertical="top" wrapText="1"/>
    </xf>
    <xf numFmtId="1" fontId="19" fillId="0" borderId="0" xfId="0" applyNumberFormat="1" applyFont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1" fontId="19" fillId="0" borderId="0" xfId="0" applyNumberFormat="1" applyFont="1" applyAlignment="1">
      <alignment vertical="center" wrapText="1"/>
    </xf>
    <xf numFmtId="166" fontId="19" fillId="0" borderId="0" xfId="0" applyNumberFormat="1" applyFont="1" applyAlignment="1">
      <alignment horizontal="right" vertical="center" wrapText="1"/>
    </xf>
    <xf numFmtId="0" fontId="19" fillId="8" borderId="0" xfId="0" applyFont="1" applyFill="1"/>
    <xf numFmtId="0" fontId="19" fillId="0" borderId="0" xfId="0" applyFont="1" applyAlignment="1">
      <alignment horizontal="left" vertical="top"/>
    </xf>
    <xf numFmtId="0" fontId="19" fillId="9" borderId="0" xfId="0" applyFont="1" applyFill="1" applyAlignment="1">
      <alignment horizontal="left" vertical="top"/>
    </xf>
    <xf numFmtId="167" fontId="19" fillId="0" borderId="0" xfId="0" applyNumberFormat="1" applyFont="1" applyAlignment="1">
      <alignment horizontal="right" vertical="top" wrapText="1"/>
    </xf>
    <xf numFmtId="0" fontId="19" fillId="9" borderId="0" xfId="0" applyFont="1" applyFill="1"/>
    <xf numFmtId="2" fontId="19" fillId="0" borderId="0" xfId="0" applyNumberFormat="1" applyFont="1" applyAlignment="1">
      <alignment horizontal="right" vertical="top" wrapText="1"/>
    </xf>
    <xf numFmtId="1" fontId="19" fillId="0" borderId="0" xfId="0" applyNumberFormat="1" applyFont="1"/>
    <xf numFmtId="0" fontId="27" fillId="0" borderId="0" xfId="0" applyFont="1"/>
    <xf numFmtId="0" fontId="0" fillId="10" borderId="0" xfId="0" applyFill="1"/>
    <xf numFmtId="0" fontId="0" fillId="9" borderId="0" xfId="0" applyFill="1"/>
    <xf numFmtId="1" fontId="0" fillId="0" borderId="0" xfId="0" applyNumberFormat="1"/>
    <xf numFmtId="0" fontId="0" fillId="11" borderId="0" xfId="0" applyFill="1"/>
    <xf numFmtId="0" fontId="0" fillId="8" borderId="0" xfId="0" applyFill="1"/>
    <xf numFmtId="0" fontId="2" fillId="0" borderId="0" xfId="0" applyFont="1"/>
    <xf numFmtId="0" fontId="28" fillId="0" borderId="0" xfId="0" applyFont="1"/>
    <xf numFmtId="0" fontId="30" fillId="0" borderId="0" xfId="1" applyFont="1" applyAlignment="1">
      <alignment vertical="center"/>
    </xf>
    <xf numFmtId="0" fontId="31" fillId="0" borderId="0" xfId="8">
      <alignment vertical="center"/>
    </xf>
    <xf numFmtId="0" fontId="32" fillId="0" borderId="0" xfId="8" applyFont="1">
      <alignment vertical="center"/>
    </xf>
    <xf numFmtId="0" fontId="33" fillId="0" borderId="0" xfId="8" applyFont="1" applyAlignment="1">
      <alignment horizontal="center" vertical="center"/>
    </xf>
    <xf numFmtId="168" fontId="34" fillId="0" borderId="0" xfId="8" applyNumberFormat="1" applyFont="1">
      <alignment vertical="center"/>
    </xf>
    <xf numFmtId="0" fontId="19" fillId="0" borderId="0" xfId="8" applyFont="1">
      <alignment vertical="center"/>
    </xf>
    <xf numFmtId="0" fontId="13" fillId="0" borderId="0" xfId="8" applyFont="1">
      <alignment vertical="center"/>
    </xf>
    <xf numFmtId="0" fontId="31" fillId="0" borderId="0" xfId="8" applyAlignment="1"/>
    <xf numFmtId="0" fontId="2" fillId="0" borderId="0" xfId="8" applyFont="1" applyAlignment="1"/>
    <xf numFmtId="0" fontId="12" fillId="0" borderId="0" xfId="8" applyFont="1">
      <alignment vertical="center"/>
    </xf>
    <xf numFmtId="0" fontId="11" fillId="0" borderId="0" xfId="9" applyAlignment="1"/>
    <xf numFmtId="0" fontId="28" fillId="0" borderId="0" xfId="8" applyFont="1" applyAlignment="1"/>
    <xf numFmtId="0" fontId="31" fillId="5" borderId="0" xfId="8" applyFill="1">
      <alignment vertical="center"/>
    </xf>
    <xf numFmtId="0" fontId="31" fillId="12" borderId="0" xfId="8" applyFill="1">
      <alignment vertical="center"/>
    </xf>
    <xf numFmtId="0" fontId="2" fillId="0" borderId="0" xfId="10"/>
    <xf numFmtId="0" fontId="2" fillId="0" borderId="0" xfId="10" applyAlignment="1">
      <alignment wrapText="1"/>
    </xf>
    <xf numFmtId="2" fontId="2" fillId="0" borderId="0" xfId="10" applyNumberFormat="1"/>
    <xf numFmtId="0" fontId="2" fillId="13" borderId="0" xfId="10" applyFill="1"/>
    <xf numFmtId="0" fontId="11" fillId="0" borderId="0" xfId="11"/>
    <xf numFmtId="0" fontId="19" fillId="0" borderId="0" xfId="11" applyFont="1"/>
    <xf numFmtId="0" fontId="2" fillId="0" borderId="1" xfId="10" applyBorder="1"/>
    <xf numFmtId="0" fontId="20" fillId="0" borderId="0" xfId="12" applyFont="1"/>
    <xf numFmtId="0" fontId="20" fillId="13" borderId="0" xfId="12" applyFont="1" applyFill="1"/>
    <xf numFmtId="0" fontId="20" fillId="14" borderId="0" xfId="12" applyFont="1" applyFill="1"/>
    <xf numFmtId="0" fontId="20" fillId="3" borderId="0" xfId="12" applyFont="1" applyFill="1"/>
    <xf numFmtId="0" fontId="20" fillId="15" borderId="0" xfId="12" applyFont="1" applyFill="1"/>
    <xf numFmtId="0" fontId="20" fillId="8" borderId="0" xfId="12" applyFont="1" applyFill="1"/>
    <xf numFmtId="0" fontId="20" fillId="16" borderId="0" xfId="12" applyFont="1" applyFill="1"/>
    <xf numFmtId="0" fontId="20" fillId="17" borderId="0" xfId="12" applyFont="1" applyFill="1"/>
    <xf numFmtId="0" fontId="20" fillId="18" borderId="0" xfId="12" applyFont="1" applyFill="1"/>
    <xf numFmtId="0" fontId="20" fillId="7" borderId="0" xfId="12" applyFont="1" applyFill="1"/>
    <xf numFmtId="0" fontId="31" fillId="0" borderId="0" xfId="13"/>
    <xf numFmtId="9" fontId="20" fillId="0" borderId="0" xfId="14" applyFont="1"/>
    <xf numFmtId="0" fontId="13" fillId="0" borderId="0" xfId="13" applyFont="1"/>
    <xf numFmtId="0" fontId="2" fillId="0" borderId="0" xfId="13" applyFont="1"/>
    <xf numFmtId="0" fontId="28" fillId="0" borderId="0" xfId="13" applyFont="1"/>
    <xf numFmtId="0" fontId="31" fillId="6" borderId="0" xfId="13" applyFill="1"/>
    <xf numFmtId="0" fontId="19" fillId="0" borderId="0" xfId="1" applyFont="1" applyFill="1"/>
    <xf numFmtId="0" fontId="2" fillId="13" borderId="0" xfId="13" applyFont="1" applyFill="1"/>
    <xf numFmtId="0" fontId="2" fillId="14" borderId="0" xfId="13" applyFont="1" applyFill="1"/>
    <xf numFmtId="0" fontId="2" fillId="3" borderId="0" xfId="13" applyFont="1" applyFill="1"/>
    <xf numFmtId="0" fontId="2" fillId="5" borderId="0" xfId="13" applyFont="1" applyFill="1"/>
    <xf numFmtId="0" fontId="31" fillId="13" borderId="2" xfId="13" applyFill="1" applyBorder="1"/>
    <xf numFmtId="0" fontId="31" fillId="19" borderId="0" xfId="13" applyFill="1"/>
    <xf numFmtId="0" fontId="26" fillId="0" borderId="0" xfId="0" applyFont="1"/>
    <xf numFmtId="0" fontId="30" fillId="0" borderId="0" xfId="1" applyFont="1"/>
    <xf numFmtId="9" fontId="0" fillId="0" borderId="0" xfId="7" applyFont="1"/>
    <xf numFmtId="0" fontId="16" fillId="20" borderId="3" xfId="15" applyFont="1" applyFill="1" applyBorder="1"/>
    <xf numFmtId="0" fontId="35" fillId="0" borderId="0" xfId="15"/>
    <xf numFmtId="167" fontId="16" fillId="0" borderId="0" xfId="15" applyNumberFormat="1" applyFont="1"/>
    <xf numFmtId="167" fontId="35" fillId="0" borderId="0" xfId="15" applyNumberFormat="1"/>
    <xf numFmtId="0" fontId="2" fillId="0" borderId="0" xfId="12"/>
    <xf numFmtId="0" fontId="36" fillId="0" borderId="0" xfId="12" applyFont="1"/>
    <xf numFmtId="0" fontId="16" fillId="0" borderId="0" xfId="15" applyFont="1"/>
    <xf numFmtId="0" fontId="16" fillId="0" borderId="0" xfId="15" applyFont="1" applyAlignment="1">
      <alignment vertical="top" wrapText="1"/>
    </xf>
    <xf numFmtId="0" fontId="38" fillId="0" borderId="0" xfId="16" applyFont="1"/>
    <xf numFmtId="169" fontId="16" fillId="0" borderId="0" xfId="15" applyNumberFormat="1" applyFont="1"/>
    <xf numFmtId="0" fontId="28" fillId="0" borderId="0" xfId="15" applyFont="1"/>
    <xf numFmtId="3" fontId="16" fillId="0" borderId="3" xfId="15" applyNumberFormat="1" applyFont="1" applyBorder="1"/>
    <xf numFmtId="0" fontId="16" fillId="0" borderId="3" xfId="15" applyFont="1" applyBorder="1"/>
    <xf numFmtId="3" fontId="35" fillId="0" borderId="0" xfId="15" applyNumberFormat="1"/>
    <xf numFmtId="0" fontId="16" fillId="20" borderId="3" xfId="10" applyFont="1" applyFill="1" applyBorder="1"/>
    <xf numFmtId="0" fontId="16" fillId="0" borderId="0" xfId="10" applyFont="1"/>
    <xf numFmtId="3" fontId="2" fillId="0" borderId="0" xfId="10" applyNumberFormat="1"/>
    <xf numFmtId="0" fontId="39" fillId="0" borderId="0" xfId="10" applyFont="1" applyAlignment="1">
      <alignment horizontal="left" vertical="center"/>
    </xf>
    <xf numFmtId="22" fontId="2" fillId="0" borderId="0" xfId="10" applyNumberFormat="1"/>
    <xf numFmtId="0" fontId="28" fillId="0" borderId="0" xfId="10" applyFont="1"/>
    <xf numFmtId="0" fontId="35" fillId="0" borderId="0" xfId="17"/>
    <xf numFmtId="0" fontId="2" fillId="21" borderId="0" xfId="10" applyFill="1"/>
    <xf numFmtId="0" fontId="2" fillId="4" borderId="0" xfId="10" applyFill="1"/>
    <xf numFmtId="0" fontId="40" fillId="0" borderId="0" xfId="10" applyFont="1" applyAlignment="1">
      <alignment horizontal="left" vertical="center"/>
    </xf>
    <xf numFmtId="0" fontId="16" fillId="20" borderId="3" xfId="17" applyFont="1" applyFill="1" applyBorder="1"/>
    <xf numFmtId="0" fontId="16" fillId="0" borderId="3" xfId="17" applyFont="1" applyBorder="1"/>
    <xf numFmtId="3" fontId="16" fillId="0" borderId="3" xfId="17" applyNumberFormat="1" applyFont="1" applyBorder="1"/>
    <xf numFmtId="0" fontId="16" fillId="0" borderId="0" xfId="17" applyFont="1"/>
    <xf numFmtId="3" fontId="16" fillId="21" borderId="3" xfId="17" applyNumberFormat="1" applyFont="1" applyFill="1" applyBorder="1"/>
    <xf numFmtId="0" fontId="16" fillId="4" borderId="3" xfId="17" applyFont="1" applyFill="1" applyBorder="1"/>
    <xf numFmtId="0" fontId="16" fillId="21" borderId="3" xfId="17" applyFont="1" applyFill="1" applyBorder="1"/>
    <xf numFmtId="0" fontId="27" fillId="0" borderId="0" xfId="10" applyFont="1"/>
    <xf numFmtId="3" fontId="16" fillId="4" borderId="3" xfId="17" applyNumberFormat="1" applyFont="1" applyFill="1" applyBorder="1"/>
    <xf numFmtId="0" fontId="35" fillId="0" borderId="0" xfId="17" quotePrefix="1"/>
    <xf numFmtId="3" fontId="35" fillId="0" borderId="0" xfId="17" applyNumberFormat="1"/>
    <xf numFmtId="3" fontId="26" fillId="0" borderId="0" xfId="10" applyNumberFormat="1" applyFont="1"/>
    <xf numFmtId="3" fontId="2" fillId="15" borderId="0" xfId="10" applyNumberFormat="1" applyFill="1"/>
    <xf numFmtId="0" fontId="41" fillId="0" borderId="0" xfId="17" applyFont="1"/>
    <xf numFmtId="0" fontId="37" fillId="0" borderId="0" xfId="16"/>
    <xf numFmtId="0" fontId="39" fillId="0" borderId="0" xfId="18" applyFont="1" applyAlignment="1">
      <alignment horizontal="left" vertical="center"/>
    </xf>
    <xf numFmtId="22" fontId="35" fillId="0" borderId="0" xfId="17" applyNumberFormat="1"/>
    <xf numFmtId="0" fontId="28" fillId="0" borderId="0" xfId="17" applyFont="1"/>
    <xf numFmtId="15" fontId="35" fillId="0" borderId="0" xfId="17" applyNumberFormat="1"/>
    <xf numFmtId="0" fontId="16" fillId="20" borderId="4" xfId="17" applyFont="1" applyFill="1" applyBorder="1"/>
    <xf numFmtId="0" fontId="16" fillId="20" borderId="5" xfId="17" applyFont="1" applyFill="1" applyBorder="1"/>
    <xf numFmtId="167" fontId="35" fillId="0" borderId="0" xfId="17" applyNumberFormat="1"/>
    <xf numFmtId="14" fontId="2" fillId="0" borderId="0" xfId="10" applyNumberFormat="1"/>
    <xf numFmtId="0" fontId="11" fillId="0" borderId="0" xfId="11" applyNumberFormat="1" applyFill="1" applyBorder="1" applyAlignment="1"/>
    <xf numFmtId="0" fontId="35" fillId="0" borderId="0" xfId="10" applyFont="1"/>
    <xf numFmtId="15" fontId="2" fillId="0" borderId="0" xfId="10" applyNumberFormat="1"/>
    <xf numFmtId="0" fontId="38" fillId="0" borderId="0" xfId="11" applyFont="1"/>
    <xf numFmtId="9" fontId="16" fillId="0" borderId="0" xfId="10" applyNumberFormat="1" applyFont="1"/>
    <xf numFmtId="0" fontId="38" fillId="0" borderId="0" xfId="11" applyNumberFormat="1" applyFont="1" applyFill="1" applyBorder="1" applyAlignment="1"/>
    <xf numFmtId="170" fontId="35" fillId="0" borderId="0" xfId="17" applyNumberFormat="1"/>
    <xf numFmtId="0" fontId="2" fillId="8" borderId="0" xfId="10" applyFill="1"/>
    <xf numFmtId="0" fontId="2" fillId="22" borderId="0" xfId="10" applyFill="1"/>
    <xf numFmtId="0" fontId="2" fillId="9" borderId="0" xfId="10" applyFill="1"/>
    <xf numFmtId="0" fontId="2" fillId="6" borderId="0" xfId="10" applyFill="1"/>
    <xf numFmtId="0" fontId="38" fillId="0" borderId="0" xfId="16" applyNumberFormat="1" applyFont="1" applyFill="1" applyBorder="1" applyAlignment="1"/>
    <xf numFmtId="9" fontId="16" fillId="0" borderId="0" xfId="19" applyFont="1"/>
    <xf numFmtId="0" fontId="37" fillId="0" borderId="0" xfId="16" applyNumberFormat="1" applyFill="1" applyBorder="1" applyAlignment="1"/>
    <xf numFmtId="169" fontId="16" fillId="0" borderId="0" xfId="17" applyNumberFormat="1" applyFont="1"/>
    <xf numFmtId="0" fontId="16" fillId="20" borderId="6" xfId="17" applyFont="1" applyFill="1" applyBorder="1"/>
  </cellXfs>
  <cellStyles count="20">
    <cellStyle name="Comma 2" xfId="2" xr:uid="{00000000-0005-0000-0000-00000E000000}"/>
    <cellStyle name="Hyperlink" xfId="1" builtinId="8"/>
    <cellStyle name="Komma 2" xfId="6" xr:uid="{821B27D2-5980-4FD5-9E9F-61731EFCC978}"/>
    <cellStyle name="Link 2" xfId="9" xr:uid="{BD041134-07DB-4B77-8A34-3947C0B2CCCF}"/>
    <cellStyle name="Link 3" xfId="11" xr:uid="{F36EA858-D042-4A86-A03B-6A17DD3D648E}"/>
    <cellStyle name="Link 4" xfId="16" xr:uid="{1ADE35CE-A13B-4E33-9724-2B655F1205D7}"/>
    <cellStyle name="Normal" xfId="0" builtinId="0"/>
    <cellStyle name="Normal 2" xfId="3" xr:uid="{00000000-0005-0000-0000-00002B000000}"/>
    <cellStyle name="Normal 3" xfId="4" xr:uid="{00000000-0005-0000-0000-00002E000000}"/>
    <cellStyle name="Normal 4" xfId="5" xr:uid="{00000000-0005-0000-0000-000032000000}"/>
    <cellStyle name="Percent" xfId="7" builtinId="5"/>
    <cellStyle name="Prozent 2" xfId="14" xr:uid="{15755944-4636-4DF7-925C-F72EB614ABA3}"/>
    <cellStyle name="Prozent 3" xfId="19" xr:uid="{E002A760-412F-4B05-A2CF-549F4835DA6A}"/>
    <cellStyle name="Standard 2" xfId="8" xr:uid="{3D905986-3DBD-4416-9112-9D5479A392C3}"/>
    <cellStyle name="Standard 2 2" xfId="17" xr:uid="{530325E1-8147-43E8-B592-45026D27DB43}"/>
    <cellStyle name="Standard 2 3" xfId="18" xr:uid="{0A1B33B4-D668-4904-A6DE-266DCBC98F1A}"/>
    <cellStyle name="Standard 3" xfId="10" xr:uid="{7C8E207C-E0DB-4742-B342-E9C87FB59F81}"/>
    <cellStyle name="Standard 4" xfId="12" xr:uid="{8CEE9A11-3CCF-4703-8E4D-F2104D474383}"/>
    <cellStyle name="Standard 5" xfId="13" xr:uid="{1F570B77-BF29-4055-BC72-135C6B3C5027}"/>
    <cellStyle name="Standard 6" xfId="15" xr:uid="{F2DC6401-711F-4E7E-AEC3-47091E6F87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usgs.gov/centers/national-minerals-information-center/bureau-mines-minerals-yearbook-1932-1993" TargetMode="External"/><Relationship Id="rId1" Type="http://schemas.openxmlformats.org/officeDocument/2006/relationships/hyperlink" Target="https://www.usgs.gov/centers/national-minerals-information-center/copper-statistics-and-information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forestry/statistics/80570/en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ciklopedija.hr/natuknica.aspx?id=57714" TargetMode="External"/><Relationship Id="rId2" Type="http://schemas.openxmlformats.org/officeDocument/2006/relationships/hyperlink" Target="https://sfsparacin.com/srpska-fabrika-stakla-doo-paracin-sfs-zapocela-je-realizaciju-plana-sanacije-koji-ce-obezbediti-stabilno-poslovanje-kompanije-u-periodu-do-pustanja-u-rad-nove-peci/" TargetMode="External"/><Relationship Id="rId1" Type="http://schemas.openxmlformats.org/officeDocument/2006/relationships/hyperlink" Target="http://www.sfsparacin.com/proizvodnja.html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data.europa.eu/doi/10.2791/70161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view/DS-056120__custom_7672766/default/table?lang=en" TargetMode="External"/><Relationship Id="rId2" Type="http://schemas.openxmlformats.org/officeDocument/2006/relationships/hyperlink" Target="https://www.usgs.gov/centers/national-minerals-information-center/cement-statistics-and-information" TargetMode="External"/><Relationship Id="rId1" Type="http://schemas.openxmlformats.org/officeDocument/2006/relationships/hyperlink" Target="https://www.cemnet.com/global-cement-report/country/romania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www.usgs.gov/centers/national-minerals-information-center/bureau-mines-minerals-yearbook-1932-199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chlor.org/resources/publications/" TargetMode="External"/><Relationship Id="rId2" Type="http://schemas.openxmlformats.org/officeDocument/2006/relationships/hyperlink" Target="https://www.eurochlor.org/wp-content/uploads/2020/09/Industry-Review-2019_2020.pdf" TargetMode="External"/><Relationship Id="rId1" Type="http://schemas.openxmlformats.org/officeDocument/2006/relationships/hyperlink" Target="https://www.chlorineindustryreview.com/competitiveness/" TargetMode="External"/><Relationship Id="rId4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dexmundi.com/minerals/?country=be&amp;product=ammonia&amp;graph=production" TargetMode="External"/><Relationship Id="rId2" Type="http://schemas.openxmlformats.org/officeDocument/2006/relationships/hyperlink" Target="https://www.ceps.eu/download/publication/?id=8345&amp;pdf=Ammonia.pdf" TargetMode="External"/><Relationship Id="rId1" Type="http://schemas.openxmlformats.org/officeDocument/2006/relationships/hyperlink" Target="https://eippcb.jrc.ec.europa.eu/sites/default/files/2019-11/lvic_aaf.pdf" TargetMode="External"/><Relationship Id="rId6" Type="http://schemas.openxmlformats.org/officeDocument/2006/relationships/hyperlink" Target="http://minerals.usgs.gov/" TargetMode="External"/><Relationship Id="rId5" Type="http://schemas.openxmlformats.org/officeDocument/2006/relationships/hyperlink" Target="https://ec.europa.eu/eurostat/databrowser/view/ds-056121/legacyMultiFreq/table?lang=en" TargetMode="External"/><Relationship Id="rId4" Type="http://schemas.openxmlformats.org/officeDocument/2006/relationships/hyperlink" Target="https://www.vci.de/die-branche/zahlen-berichte/chemiewirtschaft-in-zahlen-online.jsp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emis.com/php/company-profile/YU/Msk_AD_Kikinda_en_1555216.html" TargetMode="External"/><Relationship Id="rId1" Type="http://schemas.openxmlformats.org/officeDocument/2006/relationships/hyperlink" Target="http://www.shts.org.rs/srpska/organic.html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view/DS-056121__custom_7067110/default/table?lang=en" TargetMode="External"/><Relationship Id="rId2" Type="http://schemas.openxmlformats.org/officeDocument/2006/relationships/hyperlink" Target="https://www.hip-petrohemija.com/tehnologija/proizvodna-linija/etilen.22.html" TargetMode="External"/><Relationship Id="rId1" Type="http://schemas.openxmlformats.org/officeDocument/2006/relationships/hyperlink" Target="https://www.icis.com/explore/resources/news/2013/05/10/9667019/chemical-profile-europe-ethylene/" TargetMode="External"/><Relationship Id="rId5" Type="http://schemas.openxmlformats.org/officeDocument/2006/relationships/printerSettings" Target="../printerSettings/printerSettings17.bin"/><Relationship Id="rId4" Type="http://schemas.openxmlformats.org/officeDocument/2006/relationships/hyperlink" Target="https://www.icis.com/explore/resources/news/2021/03/24/10621155/italy-s-petchems-units-face-uncertain-future-as-porto-marghera-set-to-close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https://www.icis.com/explore/resources/news/2021/03/24/10621155/italy-s-petchems-units-face-uncertain-future-as-porto-marghera-set-to-close/" TargetMode="External"/><Relationship Id="rId1" Type="http://schemas.openxmlformats.org/officeDocument/2006/relationships/hyperlink" Target="http://www.shts.org.rs/srpska/organic.html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cis.com/explore/resources/news/2011/07/04/9474487/european-chemical-profile-paraxylene/" TargetMode="External"/><Relationship Id="rId1" Type="http://schemas.openxmlformats.org/officeDocument/2006/relationships/hyperlink" Target="https://www.icis.com/explore/resources/news/2012/05/07/9556557/europe-chemical-profile-orthoxylene/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gs.gov/centers/national-minerals-information-center/bureau-mines-minerals-yearbook-1932-1993" TargetMode="External"/><Relationship Id="rId2" Type="http://schemas.openxmlformats.org/officeDocument/2006/relationships/hyperlink" Target="https://www.usgs.gov/centers/national-minerals-information-center/iron-and-steel-statistics-and-information" TargetMode="External"/><Relationship Id="rId1" Type="http://schemas.openxmlformats.org/officeDocument/2006/relationships/hyperlink" Target="https://worldsteel.org/steel-topics/statistics/steel-statistical-yearbook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earch.library.wisc.edu/digital/AUWGUQYEEN7ZLH8C" TargetMode="External"/><Relationship Id="rId4" Type="http://schemas.openxmlformats.org/officeDocument/2006/relationships/hyperlink" Target="https://worldsteel.org/wp-content/uploads/Steel-Statistical-Yearbook-2005.pdf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usgs.gov/centers/national-minerals-information-center/aluminum-statistics-and-information" TargetMode="External"/><Relationship Id="rId1" Type="http://schemas.openxmlformats.org/officeDocument/2006/relationships/hyperlink" Target="http://digicoll.library.wisc.edu/cgi-bin/EcoNatRes/EcoNatRes-idx?id=EcoNatRes.MinYB1975v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.usgs.gov/of/2010/1256/pdf/ofr2010-1256old.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57FA-BB4E-4DEF-B0AA-7D858D6B621D}">
  <dimension ref="A1:BE43"/>
  <sheetViews>
    <sheetView workbookViewId="0">
      <pane xSplit="1" ySplit="1" topLeftCell="AH2" activePane="bottomRight" state="frozen"/>
      <selection activeCell="AM18" sqref="AM18"/>
      <selection pane="topRight" activeCell="AM18" sqref="AM18"/>
      <selection pane="bottomLeft" activeCell="AM18" sqref="AM18"/>
      <selection pane="bottomRight"/>
    </sheetView>
  </sheetViews>
  <sheetFormatPr defaultColWidth="9.109375" defaultRowHeight="14.4"/>
  <cols>
    <col min="2" max="11" width="9.33203125" customWidth="1"/>
    <col min="12" max="18" width="9.88671875" customWidth="1"/>
    <col min="20" max="22" width="9.88671875" customWidth="1"/>
    <col min="26" max="26" width="9.109375" style="55"/>
    <col min="27" max="35" width="11.5546875" style="55" customWidth="1"/>
    <col min="36" max="38" width="11.5546875" customWidth="1"/>
    <col min="39" max="41" width="12.5546875" customWidth="1"/>
  </cols>
  <sheetData>
    <row r="1" spans="1:57">
      <c r="A1" s="36" t="s">
        <v>67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 s="37">
        <v>1991</v>
      </c>
      <c r="AA1" s="37">
        <v>1992</v>
      </c>
      <c r="AB1" s="37">
        <v>1993</v>
      </c>
      <c r="AC1" s="37">
        <v>1994</v>
      </c>
      <c r="AD1" s="37">
        <v>1995</v>
      </c>
      <c r="AE1" s="37">
        <v>1996</v>
      </c>
      <c r="AF1" s="37">
        <v>1997</v>
      </c>
      <c r="AG1" s="37">
        <v>1998</v>
      </c>
      <c r="AH1" s="38">
        <v>1999</v>
      </c>
      <c r="AI1" s="39">
        <v>2000</v>
      </c>
      <c r="AJ1" s="39">
        <v>2001</v>
      </c>
      <c r="AK1" s="39">
        <v>2002</v>
      </c>
      <c r="AL1" s="39">
        <v>2003</v>
      </c>
      <c r="AM1" s="39">
        <v>2004</v>
      </c>
      <c r="AN1" s="39">
        <v>2005</v>
      </c>
      <c r="AO1" s="39">
        <v>2006</v>
      </c>
      <c r="AP1" s="39">
        <v>2007</v>
      </c>
      <c r="AQ1" s="39">
        <v>2008</v>
      </c>
      <c r="AR1" s="39">
        <v>2009</v>
      </c>
      <c r="AS1" s="39">
        <v>2010</v>
      </c>
      <c r="AT1" s="39">
        <v>2011</v>
      </c>
      <c r="AU1" s="39">
        <v>2012</v>
      </c>
      <c r="AV1" s="39">
        <v>2013</v>
      </c>
      <c r="AW1" s="39">
        <v>2014</v>
      </c>
      <c r="AX1" s="39">
        <v>2015</v>
      </c>
      <c r="AY1" s="39">
        <v>2016</v>
      </c>
      <c r="AZ1" s="39">
        <v>2017</v>
      </c>
      <c r="BA1" s="39">
        <v>2018</v>
      </c>
      <c r="BB1" s="39">
        <v>2019</v>
      </c>
      <c r="BC1" s="39">
        <v>2020</v>
      </c>
      <c r="BD1" s="39">
        <v>2021</v>
      </c>
      <c r="BE1" s="39"/>
    </row>
    <row r="2" spans="1:57">
      <c r="A2" s="36" t="s">
        <v>71</v>
      </c>
      <c r="B2" s="40">
        <v>9712</v>
      </c>
      <c r="C2" s="40">
        <v>11568</v>
      </c>
      <c r="D2" s="40">
        <v>12832</v>
      </c>
      <c r="E2" s="40">
        <v>12607</v>
      </c>
      <c r="F2" s="40">
        <v>12445</v>
      </c>
      <c r="G2" s="40">
        <v>14532</v>
      </c>
      <c r="H2" s="40">
        <v>15522</v>
      </c>
      <c r="I2" s="40">
        <v>16227</v>
      </c>
      <c r="J2" s="40">
        <v>11582</v>
      </c>
      <c r="K2" s="40">
        <v>12145</v>
      </c>
      <c r="L2" s="40">
        <v>11346</v>
      </c>
      <c r="M2" s="40">
        <v>12692</v>
      </c>
      <c r="N2" s="40">
        <v>13535</v>
      </c>
      <c r="O2" s="40">
        <v>12422</v>
      </c>
      <c r="P2" s="40">
        <v>12377</v>
      </c>
      <c r="Q2" s="40">
        <v>9992</v>
      </c>
      <c r="R2" s="40">
        <v>10154</v>
      </c>
      <c r="S2" s="40">
        <v>11300</v>
      </c>
      <c r="T2" s="40">
        <v>10683</v>
      </c>
      <c r="U2" s="40">
        <v>9713</v>
      </c>
      <c r="V2" s="41">
        <v>9783</v>
      </c>
      <c r="W2" s="41">
        <v>11217</v>
      </c>
      <c r="X2" s="41">
        <v>10948</v>
      </c>
      <c r="Y2" s="41">
        <v>11414</v>
      </c>
      <c r="Z2" s="37">
        <v>11348</v>
      </c>
      <c r="AA2" s="37">
        <v>10331</v>
      </c>
      <c r="AB2" s="37">
        <v>10172</v>
      </c>
      <c r="AC2" s="37">
        <v>11331</v>
      </c>
      <c r="AD2" s="37">
        <v>11606</v>
      </c>
      <c r="AE2" s="37">
        <v>10818</v>
      </c>
      <c r="AF2" s="37">
        <v>10739</v>
      </c>
      <c r="AG2" s="37">
        <v>11425</v>
      </c>
      <c r="AH2" s="38">
        <v>10931</v>
      </c>
      <c r="AI2" s="39">
        <v>11636</v>
      </c>
      <c r="AJ2" s="37">
        <v>10762</v>
      </c>
      <c r="AK2" s="37">
        <v>11343</v>
      </c>
      <c r="AL2" s="37">
        <v>11114</v>
      </c>
      <c r="AM2" s="39">
        <v>11698</v>
      </c>
      <c r="AN2" s="37">
        <v>10420</v>
      </c>
      <c r="AO2" s="37">
        <v>11631</v>
      </c>
      <c r="AP2" s="37">
        <v>10692</v>
      </c>
      <c r="AQ2" s="37">
        <v>10673</v>
      </c>
      <c r="AR2" s="37">
        <v>5635</v>
      </c>
      <c r="AS2" s="37">
        <v>7973</v>
      </c>
      <c r="AT2" s="37">
        <v>8026</v>
      </c>
      <c r="AU2" s="37">
        <v>7301</v>
      </c>
      <c r="AV2" s="37">
        <v>7127</v>
      </c>
      <c r="AW2" s="37">
        <v>7331</v>
      </c>
      <c r="AX2" s="37">
        <v>7257</v>
      </c>
      <c r="AY2" s="37">
        <v>7667</v>
      </c>
      <c r="AZ2" s="37">
        <v>7842</v>
      </c>
      <c r="BA2" s="37">
        <v>7980</v>
      </c>
      <c r="BB2">
        <v>7760</v>
      </c>
      <c r="BC2">
        <v>6119</v>
      </c>
      <c r="BD2">
        <v>6909</v>
      </c>
    </row>
    <row r="3" spans="1:57">
      <c r="A3" s="36" t="s">
        <v>75</v>
      </c>
      <c r="B3" s="42">
        <v>401</v>
      </c>
      <c r="C3" s="42">
        <v>457</v>
      </c>
      <c r="D3" s="42">
        <v>482</v>
      </c>
      <c r="E3" s="42">
        <v>473</v>
      </c>
      <c r="F3" s="42">
        <v>471</v>
      </c>
      <c r="G3" s="42">
        <v>498</v>
      </c>
      <c r="H3" s="42">
        <v>453</v>
      </c>
      <c r="I3" s="42">
        <v>536</v>
      </c>
      <c r="J3" s="42">
        <v>557</v>
      </c>
      <c r="K3" s="42">
        <v>722</v>
      </c>
      <c r="L3" s="42">
        <v>686</v>
      </c>
      <c r="M3" s="42">
        <v>863</v>
      </c>
      <c r="N3" s="42">
        <v>804</v>
      </c>
      <c r="O3" s="42">
        <v>734</v>
      </c>
      <c r="P3" s="42">
        <v>612</v>
      </c>
      <c r="Q3" s="42">
        <v>560</v>
      </c>
      <c r="R3" s="42">
        <v>493</v>
      </c>
      <c r="S3" s="42">
        <v>548</v>
      </c>
      <c r="T3" s="42">
        <v>528</v>
      </c>
      <c r="U3" s="42">
        <v>632</v>
      </c>
      <c r="V3">
        <v>606</v>
      </c>
      <c r="W3">
        <v>650</v>
      </c>
      <c r="X3">
        <v>624</v>
      </c>
      <c r="Y3">
        <v>610</v>
      </c>
      <c r="Z3" s="37">
        <v>633</v>
      </c>
      <c r="AA3" s="37">
        <v>591</v>
      </c>
      <c r="AB3" s="37">
        <v>603</v>
      </c>
      <c r="AC3" s="37">
        <v>722</v>
      </c>
      <c r="AD3" s="37">
        <v>654</v>
      </c>
      <c r="AE3" s="37">
        <v>739</v>
      </c>
      <c r="AF3" s="37">
        <v>786</v>
      </c>
      <c r="AG3" s="37">
        <v>790</v>
      </c>
      <c r="AH3" s="38">
        <v>729</v>
      </c>
      <c r="AI3" s="39">
        <v>801</v>
      </c>
      <c r="AJ3" s="39">
        <v>751</v>
      </c>
      <c r="AK3" s="39">
        <v>392</v>
      </c>
      <c r="AL3" s="37">
        <v>0</v>
      </c>
      <c r="AM3" s="37">
        <v>0</v>
      </c>
      <c r="AN3" s="37">
        <v>0</v>
      </c>
      <c r="AO3" s="37">
        <v>0</v>
      </c>
      <c r="AP3" s="37">
        <v>0</v>
      </c>
      <c r="AQ3" s="37">
        <v>0</v>
      </c>
      <c r="AR3" s="37">
        <v>0</v>
      </c>
      <c r="AS3" s="37">
        <v>0</v>
      </c>
      <c r="AT3" s="37">
        <v>0</v>
      </c>
      <c r="AU3" s="37">
        <v>0</v>
      </c>
      <c r="AV3" s="37">
        <v>0</v>
      </c>
      <c r="AW3" s="37">
        <v>0</v>
      </c>
      <c r="AX3" s="37">
        <v>0</v>
      </c>
      <c r="AY3" s="37">
        <v>0</v>
      </c>
      <c r="AZ3" s="37">
        <v>0</v>
      </c>
      <c r="BA3" s="37">
        <v>0</v>
      </c>
      <c r="BB3">
        <v>0</v>
      </c>
      <c r="BC3">
        <v>0</v>
      </c>
      <c r="BD3">
        <v>0</v>
      </c>
    </row>
    <row r="4" spans="1:57">
      <c r="A4" s="36" t="s">
        <v>1</v>
      </c>
      <c r="B4" s="40">
        <v>19658</v>
      </c>
      <c r="C4" s="40">
        <v>20403</v>
      </c>
      <c r="D4" s="40">
        <v>22510</v>
      </c>
      <c r="E4" s="40">
        <v>23774</v>
      </c>
      <c r="F4" s="40">
        <v>22843</v>
      </c>
      <c r="G4" s="40">
        <v>24054</v>
      </c>
      <c r="H4" s="40">
        <v>25270</v>
      </c>
      <c r="I4" s="40">
        <v>27021</v>
      </c>
      <c r="J4" s="40">
        <v>21531</v>
      </c>
      <c r="K4" s="40">
        <v>23227</v>
      </c>
      <c r="L4" s="40">
        <v>22094</v>
      </c>
      <c r="M4" s="40">
        <v>22841</v>
      </c>
      <c r="N4" s="40">
        <v>23360</v>
      </c>
      <c r="O4" s="40">
        <v>23176</v>
      </c>
      <c r="P4" s="40">
        <v>21258</v>
      </c>
      <c r="Q4" s="40">
        <v>18402</v>
      </c>
      <c r="R4" s="40">
        <v>17582</v>
      </c>
      <c r="S4" s="40">
        <v>19000</v>
      </c>
      <c r="T4" s="40">
        <v>18808</v>
      </c>
      <c r="U4" s="40">
        <v>17857</v>
      </c>
      <c r="V4" s="41">
        <v>17693</v>
      </c>
      <c r="W4" s="41">
        <v>19122</v>
      </c>
      <c r="X4" s="41">
        <v>19335</v>
      </c>
      <c r="Y4" s="41">
        <v>19015</v>
      </c>
      <c r="Z4" s="37">
        <v>18434</v>
      </c>
      <c r="AA4" s="37">
        <v>17972</v>
      </c>
      <c r="AB4" s="37">
        <v>17106</v>
      </c>
      <c r="AC4" s="37">
        <v>18031</v>
      </c>
      <c r="AD4" s="37">
        <v>18100</v>
      </c>
      <c r="AE4" s="37">
        <v>17633</v>
      </c>
      <c r="AF4" s="37">
        <v>19767</v>
      </c>
      <c r="AG4" s="37">
        <v>20126</v>
      </c>
      <c r="AH4" s="38">
        <v>20200</v>
      </c>
      <c r="AI4" s="37">
        <v>20954</v>
      </c>
      <c r="AJ4" s="37">
        <v>19343</v>
      </c>
      <c r="AK4" s="37">
        <v>20258</v>
      </c>
      <c r="AL4" s="37">
        <v>19758</v>
      </c>
      <c r="AM4" s="37">
        <v>20770</v>
      </c>
      <c r="AN4" s="37">
        <v>19481</v>
      </c>
      <c r="AO4" s="37">
        <v>19852</v>
      </c>
      <c r="AP4" s="37">
        <v>19250</v>
      </c>
      <c r="AQ4" s="37">
        <v>17879</v>
      </c>
      <c r="AR4" s="37">
        <v>12840</v>
      </c>
      <c r="AS4" s="37">
        <v>15414</v>
      </c>
      <c r="AT4" s="37">
        <v>15780</v>
      </c>
      <c r="AU4" s="37">
        <v>15609</v>
      </c>
      <c r="AV4" s="37">
        <v>15665</v>
      </c>
      <c r="AW4" s="37">
        <v>16143</v>
      </c>
      <c r="AX4" s="37">
        <v>14984</v>
      </c>
      <c r="AY4" s="37">
        <v>14413</v>
      </c>
      <c r="AZ4" s="37">
        <v>15505</v>
      </c>
      <c r="BA4" s="37">
        <v>15387</v>
      </c>
      <c r="BB4">
        <v>14450</v>
      </c>
      <c r="BC4">
        <v>11595</v>
      </c>
      <c r="BD4">
        <v>13947</v>
      </c>
    </row>
    <row r="5" spans="1:57">
      <c r="A5" s="36" t="s">
        <v>2</v>
      </c>
      <c r="B5" s="40">
        <v>36744</v>
      </c>
      <c r="C5" s="40">
        <v>41159</v>
      </c>
      <c r="D5" s="40">
        <v>45316</v>
      </c>
      <c r="E5" s="40">
        <v>45041</v>
      </c>
      <c r="F5" s="40">
        <v>40313</v>
      </c>
      <c r="G5" s="40">
        <v>43705</v>
      </c>
      <c r="H5" s="40">
        <v>49521</v>
      </c>
      <c r="I5" s="40">
        <v>53232</v>
      </c>
      <c r="J5" s="40">
        <v>40412</v>
      </c>
      <c r="K5" s="40">
        <v>42413</v>
      </c>
      <c r="L5" s="40">
        <v>38984</v>
      </c>
      <c r="M5" s="40">
        <v>41253</v>
      </c>
      <c r="N5" s="40">
        <v>46040</v>
      </c>
      <c r="O5" s="40">
        <v>43838</v>
      </c>
      <c r="P5" s="40">
        <v>41610</v>
      </c>
      <c r="Q5" s="40">
        <v>35880</v>
      </c>
      <c r="R5" s="40">
        <v>35729</v>
      </c>
      <c r="S5" s="40">
        <v>39389</v>
      </c>
      <c r="T5" s="40">
        <v>40497</v>
      </c>
      <c r="U5" s="40">
        <v>37134</v>
      </c>
      <c r="V5" s="41">
        <v>36248</v>
      </c>
      <c r="W5" s="41">
        <v>41023</v>
      </c>
      <c r="X5" s="41">
        <v>41073</v>
      </c>
      <c r="Y5" s="41">
        <v>38434</v>
      </c>
      <c r="Z5" s="37">
        <v>42169</v>
      </c>
      <c r="AA5" s="37">
        <v>50962</v>
      </c>
      <c r="AB5" s="37">
        <v>37625</v>
      </c>
      <c r="AC5" s="37">
        <v>40837</v>
      </c>
      <c r="AD5" s="37">
        <v>42051</v>
      </c>
      <c r="AE5" s="37">
        <v>39793</v>
      </c>
      <c r="AF5" s="37">
        <v>45007</v>
      </c>
      <c r="AG5" s="37">
        <v>44046</v>
      </c>
      <c r="AH5" s="38">
        <v>42062</v>
      </c>
      <c r="AI5" s="37">
        <v>46376</v>
      </c>
      <c r="AJ5" s="37">
        <v>44803</v>
      </c>
      <c r="AK5" s="37">
        <v>45015</v>
      </c>
      <c r="AL5" s="37">
        <v>44809</v>
      </c>
      <c r="AM5" s="37">
        <v>46374</v>
      </c>
      <c r="AN5" s="37">
        <v>44524</v>
      </c>
      <c r="AO5" s="37">
        <v>47224</v>
      </c>
      <c r="AP5" s="37">
        <v>48550</v>
      </c>
      <c r="AQ5" s="37">
        <v>45833</v>
      </c>
      <c r="AR5" s="37">
        <v>32670</v>
      </c>
      <c r="AS5" s="37">
        <v>43830</v>
      </c>
      <c r="AT5" s="37">
        <v>44284</v>
      </c>
      <c r="AU5" s="37">
        <v>42661</v>
      </c>
      <c r="AV5" s="37">
        <v>42645</v>
      </c>
      <c r="AW5" s="37">
        <v>42943</v>
      </c>
      <c r="AX5" s="37">
        <v>42676</v>
      </c>
      <c r="AY5" s="37">
        <v>42080</v>
      </c>
      <c r="AZ5" s="37">
        <v>43297</v>
      </c>
      <c r="BA5" s="37">
        <v>42435</v>
      </c>
      <c r="BB5" s="37">
        <v>39700</v>
      </c>
      <c r="BC5" s="37">
        <v>35700</v>
      </c>
      <c r="BD5" s="37">
        <v>40100</v>
      </c>
    </row>
    <row r="6" spans="1:57">
      <c r="A6" s="36" t="s">
        <v>78</v>
      </c>
      <c r="B6" s="42">
        <v>54</v>
      </c>
      <c r="C6" s="42">
        <v>68</v>
      </c>
      <c r="D6" s="42">
        <v>81</v>
      </c>
      <c r="E6" s="42">
        <v>80</v>
      </c>
      <c r="F6" s="42">
        <v>80</v>
      </c>
      <c r="G6" s="42">
        <v>77</v>
      </c>
      <c r="H6" s="42">
        <v>116</v>
      </c>
      <c r="I6" s="42">
        <v>110</v>
      </c>
      <c r="J6" s="42">
        <v>81</v>
      </c>
      <c r="K6" s="42">
        <v>58</v>
      </c>
      <c r="L6" s="42">
        <v>47</v>
      </c>
      <c r="M6" s="42">
        <v>69</v>
      </c>
      <c r="N6" s="42">
        <v>72</v>
      </c>
      <c r="O6" s="42">
        <v>2</v>
      </c>
      <c r="P6" s="42">
        <v>32</v>
      </c>
      <c r="Q6" s="42">
        <v>61</v>
      </c>
      <c r="R6" s="42">
        <v>141</v>
      </c>
      <c r="S6" s="42">
        <v>166</v>
      </c>
      <c r="T6" s="42">
        <v>203</v>
      </c>
      <c r="U6" s="42">
        <v>208</v>
      </c>
      <c r="V6">
        <v>220</v>
      </c>
      <c r="W6">
        <v>271</v>
      </c>
      <c r="X6">
        <v>324</v>
      </c>
      <c r="Y6">
        <v>326</v>
      </c>
      <c r="Z6" s="37">
        <v>293</v>
      </c>
      <c r="AA6" s="37">
        <v>257</v>
      </c>
      <c r="AB6" s="37">
        <v>326</v>
      </c>
      <c r="AC6" s="37">
        <v>266</v>
      </c>
      <c r="AD6" s="37">
        <v>310</v>
      </c>
      <c r="AE6" s="37">
        <v>341</v>
      </c>
      <c r="AF6" s="37">
        <v>337</v>
      </c>
      <c r="AG6" s="37">
        <v>358</v>
      </c>
      <c r="AH6" s="38">
        <v>335</v>
      </c>
      <c r="AI6" s="39">
        <v>360</v>
      </c>
      <c r="AJ6" s="39">
        <v>150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>
        <v>0</v>
      </c>
      <c r="BC6">
        <v>35690</v>
      </c>
      <c r="BD6">
        <v>0</v>
      </c>
    </row>
    <row r="7" spans="1:57">
      <c r="A7" s="36" t="s">
        <v>6</v>
      </c>
      <c r="B7" s="40">
        <v>15890</v>
      </c>
      <c r="C7" s="40">
        <v>16964</v>
      </c>
      <c r="D7" s="40">
        <v>16428</v>
      </c>
      <c r="E7" s="40">
        <v>17277</v>
      </c>
      <c r="F7" s="40">
        <v>17452</v>
      </c>
      <c r="G7" s="40">
        <v>19813</v>
      </c>
      <c r="H7" s="40">
        <v>20995</v>
      </c>
      <c r="I7" s="40">
        <v>23804</v>
      </c>
      <c r="J7" s="40">
        <v>21865</v>
      </c>
      <c r="K7" s="40">
        <v>23455</v>
      </c>
      <c r="L7" s="40">
        <v>23335</v>
      </c>
      <c r="M7" s="40">
        <v>24283</v>
      </c>
      <c r="N7" s="40">
        <v>24250</v>
      </c>
      <c r="O7" s="40">
        <v>26501</v>
      </c>
      <c r="P7" s="40">
        <v>24777</v>
      </c>
      <c r="Q7" s="40">
        <v>24009</v>
      </c>
      <c r="R7" s="40">
        <v>21811</v>
      </c>
      <c r="S7" s="40">
        <v>24062</v>
      </c>
      <c r="T7" s="40">
        <v>23898</v>
      </c>
      <c r="U7" s="40">
        <v>22985</v>
      </c>
      <c r="V7" s="41">
        <v>22859</v>
      </c>
      <c r="W7" s="41">
        <v>23760</v>
      </c>
      <c r="X7" s="41">
        <v>25213</v>
      </c>
      <c r="Y7" s="41">
        <v>25467</v>
      </c>
      <c r="Z7" s="37">
        <v>25112</v>
      </c>
      <c r="AA7" s="37">
        <v>24835</v>
      </c>
      <c r="AB7" s="37">
        <v>25721</v>
      </c>
      <c r="AC7" s="37">
        <v>26151</v>
      </c>
      <c r="AD7" s="37">
        <v>27766</v>
      </c>
      <c r="AE7" s="37">
        <v>23910</v>
      </c>
      <c r="AF7" s="37">
        <v>25842</v>
      </c>
      <c r="AG7" s="37">
        <v>25714</v>
      </c>
      <c r="AH7" s="38">
        <v>24738</v>
      </c>
      <c r="AI7" s="37">
        <v>26759</v>
      </c>
      <c r="AJ7" s="37">
        <v>26545</v>
      </c>
      <c r="AK7" s="37">
        <v>26066</v>
      </c>
      <c r="AL7" s="37">
        <v>27058</v>
      </c>
      <c r="AM7" s="37">
        <v>28604</v>
      </c>
      <c r="AN7" s="37">
        <v>29350</v>
      </c>
      <c r="AO7" s="37">
        <v>31624</v>
      </c>
      <c r="AP7" s="37">
        <v>31553</v>
      </c>
      <c r="AQ7" s="37">
        <v>30590</v>
      </c>
      <c r="AR7" s="37">
        <v>19848</v>
      </c>
      <c r="AS7" s="37">
        <v>25750</v>
      </c>
      <c r="AT7" s="37">
        <v>28735</v>
      </c>
      <c r="AU7" s="37">
        <v>27252</v>
      </c>
      <c r="AV7" s="37">
        <v>24093</v>
      </c>
      <c r="AW7" s="37">
        <v>23714</v>
      </c>
      <c r="AX7" s="37">
        <v>22018</v>
      </c>
      <c r="AY7" s="37">
        <v>23373</v>
      </c>
      <c r="AZ7" s="37">
        <v>24068</v>
      </c>
      <c r="BA7" s="37">
        <v>24532</v>
      </c>
      <c r="BB7">
        <v>23190</v>
      </c>
      <c r="BC7">
        <v>20379</v>
      </c>
      <c r="BD7">
        <v>24413</v>
      </c>
    </row>
    <row r="8" spans="1:57" ht="15" customHeight="1">
      <c r="A8" s="36" t="s">
        <v>81</v>
      </c>
      <c r="B8" s="40">
        <v>4461</v>
      </c>
      <c r="C8" s="40">
        <v>4834</v>
      </c>
      <c r="D8" s="40">
        <v>5521</v>
      </c>
      <c r="E8" s="40">
        <v>5462</v>
      </c>
      <c r="F8" s="40">
        <v>5241</v>
      </c>
      <c r="G8" s="40">
        <v>5457</v>
      </c>
      <c r="H8" s="40">
        <v>5924</v>
      </c>
      <c r="I8" s="40">
        <v>6447</v>
      </c>
      <c r="J8" s="40">
        <v>4624</v>
      </c>
      <c r="K8" s="40">
        <v>4565</v>
      </c>
      <c r="L8" s="40">
        <v>4329</v>
      </c>
      <c r="M8" s="40">
        <v>4790</v>
      </c>
      <c r="N8" s="40">
        <v>4949</v>
      </c>
      <c r="O8" s="40">
        <v>4618</v>
      </c>
      <c r="P8" s="40">
        <v>3790</v>
      </c>
      <c r="Q8" s="40">
        <v>3510</v>
      </c>
      <c r="R8" s="40">
        <v>3294</v>
      </c>
      <c r="S8" s="40">
        <v>3987</v>
      </c>
      <c r="T8" s="40">
        <v>3945</v>
      </c>
      <c r="U8" s="40">
        <v>3705</v>
      </c>
      <c r="V8" s="41">
        <v>3302</v>
      </c>
      <c r="W8" s="41">
        <v>3661</v>
      </c>
      <c r="X8" s="41">
        <v>3721</v>
      </c>
      <c r="Y8" s="41">
        <v>3560</v>
      </c>
      <c r="Z8" s="37">
        <v>3379</v>
      </c>
      <c r="AA8" s="37">
        <v>3068</v>
      </c>
      <c r="AB8" s="37">
        <v>3293</v>
      </c>
      <c r="AC8" s="37">
        <v>3073</v>
      </c>
      <c r="AD8" s="37">
        <v>2613</v>
      </c>
      <c r="AE8" s="37">
        <v>2502</v>
      </c>
      <c r="AF8" s="37">
        <v>2580</v>
      </c>
      <c r="AG8" s="37">
        <v>2477</v>
      </c>
      <c r="AH8" s="38">
        <v>2600</v>
      </c>
      <c r="AI8" s="37">
        <v>2571</v>
      </c>
      <c r="AJ8" s="37">
        <v>2725</v>
      </c>
      <c r="AK8" s="37">
        <v>2719</v>
      </c>
      <c r="AL8" s="37">
        <v>2675</v>
      </c>
      <c r="AM8" s="37">
        <v>2684</v>
      </c>
      <c r="AN8" s="37">
        <v>2194</v>
      </c>
      <c r="AO8" s="37">
        <v>2802</v>
      </c>
      <c r="AP8" s="37">
        <v>2858</v>
      </c>
      <c r="AQ8" s="37">
        <v>2582</v>
      </c>
      <c r="AR8" s="37">
        <v>2141</v>
      </c>
      <c r="AS8" s="37">
        <v>2548</v>
      </c>
      <c r="AT8" s="37">
        <v>2521</v>
      </c>
      <c r="AU8" s="37">
        <v>2208</v>
      </c>
      <c r="AV8" s="37">
        <v>2090</v>
      </c>
      <c r="AW8" s="37">
        <v>2193</v>
      </c>
      <c r="AX8" s="37">
        <v>2127</v>
      </c>
      <c r="AY8" s="37">
        <v>2175</v>
      </c>
      <c r="AZ8" s="37">
        <v>2172</v>
      </c>
      <c r="BA8" s="37">
        <v>2228</v>
      </c>
      <c r="BB8">
        <v>2119</v>
      </c>
      <c r="BC8">
        <v>1886</v>
      </c>
      <c r="BD8">
        <v>2073</v>
      </c>
    </row>
    <row r="9" spans="1:57" ht="15" customHeight="1">
      <c r="A9" s="36" t="s">
        <v>7</v>
      </c>
      <c r="B9" s="40">
        <v>3401</v>
      </c>
      <c r="C9" s="40">
        <v>3706</v>
      </c>
      <c r="D9" s="40">
        <v>4712</v>
      </c>
      <c r="E9" s="40">
        <v>5042</v>
      </c>
      <c r="F9" s="40">
        <v>5083</v>
      </c>
      <c r="G9" s="40">
        <v>5585</v>
      </c>
      <c r="H9" s="40">
        <v>5523</v>
      </c>
      <c r="I9" s="40">
        <v>5837</v>
      </c>
      <c r="J9" s="40">
        <v>4817</v>
      </c>
      <c r="K9" s="40">
        <v>5178</v>
      </c>
      <c r="L9" s="40">
        <v>4923</v>
      </c>
      <c r="M9" s="40">
        <v>5590</v>
      </c>
      <c r="N9" s="40">
        <v>5805</v>
      </c>
      <c r="O9" s="40">
        <v>5272</v>
      </c>
      <c r="P9" s="40">
        <v>5472</v>
      </c>
      <c r="Q9" s="40">
        <v>4354</v>
      </c>
      <c r="R9" s="40">
        <v>4477</v>
      </c>
      <c r="S9" s="40">
        <v>5739</v>
      </c>
      <c r="T9" s="40">
        <v>5517</v>
      </c>
      <c r="U9" s="40">
        <v>5283</v>
      </c>
      <c r="V9" s="41">
        <v>5082</v>
      </c>
      <c r="W9" s="41">
        <v>5518</v>
      </c>
      <c r="X9" s="41">
        <v>5681</v>
      </c>
      <c r="Y9" s="41">
        <v>5412</v>
      </c>
      <c r="Z9" s="43">
        <v>5171</v>
      </c>
      <c r="AA9" s="43">
        <v>5439</v>
      </c>
      <c r="AB9" s="43">
        <v>6000</v>
      </c>
      <c r="AC9" s="43">
        <v>6171</v>
      </c>
      <c r="AD9" s="43">
        <v>6409</v>
      </c>
      <c r="AE9" s="43">
        <v>6326</v>
      </c>
      <c r="AF9" s="43">
        <v>6641</v>
      </c>
      <c r="AG9" s="43">
        <v>6377</v>
      </c>
      <c r="AH9" s="44">
        <v>6075</v>
      </c>
      <c r="AI9" s="37">
        <v>5666</v>
      </c>
      <c r="AJ9" s="37">
        <v>6037</v>
      </c>
      <c r="AK9" s="37">
        <v>6117</v>
      </c>
      <c r="AL9" s="37">
        <v>6571</v>
      </c>
      <c r="AM9" s="37">
        <v>6848</v>
      </c>
      <c r="AN9" s="37">
        <v>6919</v>
      </c>
      <c r="AO9" s="37">
        <v>6372</v>
      </c>
      <c r="AP9" s="37">
        <v>7368</v>
      </c>
      <c r="AQ9" s="37">
        <v>6853</v>
      </c>
      <c r="AR9" s="37">
        <v>5194</v>
      </c>
      <c r="AS9" s="37">
        <v>6651</v>
      </c>
      <c r="AT9" s="37">
        <v>6937</v>
      </c>
      <c r="AU9" s="37">
        <v>6879</v>
      </c>
      <c r="AV9" s="37">
        <v>6713</v>
      </c>
      <c r="AW9" s="37">
        <v>6964</v>
      </c>
      <c r="AX9" s="37">
        <v>6995</v>
      </c>
      <c r="AY9" s="37">
        <v>6917</v>
      </c>
      <c r="AZ9" s="37">
        <v>6781</v>
      </c>
      <c r="BA9" s="37">
        <v>6813</v>
      </c>
      <c r="BB9">
        <v>6657</v>
      </c>
      <c r="BC9">
        <v>6620</v>
      </c>
      <c r="BD9">
        <v>6620</v>
      </c>
    </row>
    <row r="10" spans="1:57">
      <c r="A10" s="36" t="s">
        <v>14</v>
      </c>
      <c r="B10" s="40">
        <v>24324</v>
      </c>
      <c r="C10" s="40">
        <v>26299</v>
      </c>
      <c r="D10" s="40">
        <v>26096</v>
      </c>
      <c r="E10" s="40">
        <v>27833</v>
      </c>
      <c r="F10" s="40">
        <v>24219</v>
      </c>
      <c r="G10" s="40">
        <v>25431</v>
      </c>
      <c r="H10" s="40">
        <v>26667</v>
      </c>
      <c r="I10" s="40">
        <v>22384</v>
      </c>
      <c r="J10" s="40">
        <v>19773</v>
      </c>
      <c r="K10" s="40">
        <v>22396</v>
      </c>
      <c r="L10" s="40">
        <v>20411</v>
      </c>
      <c r="M10" s="40">
        <v>20311</v>
      </c>
      <c r="N10" s="40">
        <v>21464</v>
      </c>
      <c r="O10" s="40">
        <v>11277</v>
      </c>
      <c r="P10" s="40">
        <v>15573</v>
      </c>
      <c r="Q10" s="40">
        <v>13704</v>
      </c>
      <c r="R10" s="40">
        <v>14986</v>
      </c>
      <c r="S10" s="40">
        <v>15121</v>
      </c>
      <c r="T10" s="40">
        <v>15722</v>
      </c>
      <c r="U10" s="40">
        <v>14725</v>
      </c>
      <c r="V10" s="41">
        <v>17414</v>
      </c>
      <c r="W10" s="41">
        <v>18950</v>
      </c>
      <c r="X10" s="41">
        <v>18740</v>
      </c>
      <c r="Y10" s="41">
        <v>17841</v>
      </c>
      <c r="Z10" s="43">
        <v>16474</v>
      </c>
      <c r="AA10" s="43">
        <v>16212</v>
      </c>
      <c r="AB10" s="43">
        <v>16625</v>
      </c>
      <c r="AC10" s="43">
        <v>17286</v>
      </c>
      <c r="AD10" s="43">
        <v>17604</v>
      </c>
      <c r="AE10" s="43">
        <v>17992</v>
      </c>
      <c r="AF10" s="43">
        <v>18501</v>
      </c>
      <c r="AG10" s="43">
        <v>17315</v>
      </c>
      <c r="AH10" s="44">
        <v>16298</v>
      </c>
      <c r="AI10" s="37">
        <v>15155</v>
      </c>
      <c r="AJ10" s="37">
        <v>13543</v>
      </c>
      <c r="AK10" s="39">
        <v>11667</v>
      </c>
      <c r="AL10" s="37">
        <v>13268</v>
      </c>
      <c r="AM10" s="37">
        <v>13766</v>
      </c>
      <c r="AN10" s="37">
        <v>13239</v>
      </c>
      <c r="AO10" s="37">
        <v>13871</v>
      </c>
      <c r="AP10" s="37">
        <v>14317</v>
      </c>
      <c r="AQ10" s="37">
        <v>13521</v>
      </c>
      <c r="AR10" s="37">
        <v>10074</v>
      </c>
      <c r="AS10" s="37">
        <v>9708</v>
      </c>
      <c r="AT10" s="37">
        <v>9478</v>
      </c>
      <c r="AU10" s="37">
        <v>9579</v>
      </c>
      <c r="AV10" s="39">
        <v>11858</v>
      </c>
      <c r="AW10" s="37">
        <v>12033</v>
      </c>
      <c r="AX10" s="37">
        <v>10907</v>
      </c>
      <c r="AY10" s="37">
        <v>7635</v>
      </c>
      <c r="AZ10" s="37">
        <v>7491</v>
      </c>
      <c r="BA10" s="37">
        <v>7266</v>
      </c>
      <c r="BB10">
        <v>7218</v>
      </c>
      <c r="BC10">
        <v>7085</v>
      </c>
      <c r="BD10">
        <v>7222</v>
      </c>
    </row>
    <row r="11" spans="1:57">
      <c r="A11" s="36" t="s">
        <v>0</v>
      </c>
      <c r="B11" s="40">
        <v>3023</v>
      </c>
      <c r="C11" s="40">
        <v>3467</v>
      </c>
      <c r="D11" s="40">
        <v>3926</v>
      </c>
      <c r="E11" s="40">
        <v>4079</v>
      </c>
      <c r="F11" s="40">
        <v>3960</v>
      </c>
      <c r="G11" s="40">
        <v>4069</v>
      </c>
      <c r="H11" s="40">
        <v>4238</v>
      </c>
      <c r="I11" s="40">
        <v>4699</v>
      </c>
      <c r="J11" s="40">
        <v>4069</v>
      </c>
      <c r="K11" s="40">
        <v>4476</v>
      </c>
      <c r="L11" s="40">
        <v>4093</v>
      </c>
      <c r="M11" s="40">
        <v>4335</v>
      </c>
      <c r="N11" s="40">
        <v>4917</v>
      </c>
      <c r="O11" s="40">
        <v>4623</v>
      </c>
      <c r="P11" s="40">
        <v>4656</v>
      </c>
      <c r="Q11" s="40">
        <v>4258</v>
      </c>
      <c r="R11" s="40">
        <v>4411</v>
      </c>
      <c r="S11" s="40">
        <v>4870</v>
      </c>
      <c r="T11" s="40">
        <v>4660</v>
      </c>
      <c r="U11" s="40">
        <v>4292</v>
      </c>
      <c r="V11" s="41">
        <v>4301</v>
      </c>
      <c r="W11" s="41">
        <v>4560</v>
      </c>
      <c r="X11" s="41">
        <v>4717</v>
      </c>
      <c r="Y11" s="41">
        <v>4291</v>
      </c>
      <c r="Z11" s="45">
        <v>4187</v>
      </c>
      <c r="AA11" s="45">
        <v>3953</v>
      </c>
      <c r="AB11" s="45">
        <v>4149</v>
      </c>
      <c r="AC11" s="45">
        <v>4399</v>
      </c>
      <c r="AD11" s="45">
        <v>4990</v>
      </c>
      <c r="AE11" s="45">
        <v>4442</v>
      </c>
      <c r="AF11" s="43">
        <v>5181</v>
      </c>
      <c r="AG11" s="43">
        <v>5282</v>
      </c>
      <c r="AH11" s="44">
        <v>5202</v>
      </c>
      <c r="AI11" s="46">
        <v>5707</v>
      </c>
      <c r="AJ11" s="46">
        <v>5869</v>
      </c>
      <c r="AK11" s="46">
        <v>6189</v>
      </c>
      <c r="AL11" s="46">
        <v>6261</v>
      </c>
      <c r="AM11" s="46">
        <v>6530</v>
      </c>
      <c r="AN11" s="46">
        <v>7031</v>
      </c>
      <c r="AO11" s="46">
        <v>7129</v>
      </c>
      <c r="AP11" s="46">
        <v>7578</v>
      </c>
      <c r="AQ11" s="46">
        <v>7594</v>
      </c>
      <c r="AR11" s="46">
        <v>5662</v>
      </c>
      <c r="AS11" s="46">
        <v>7206</v>
      </c>
      <c r="AT11" s="46">
        <v>7474</v>
      </c>
      <c r="AU11" s="46">
        <v>7421</v>
      </c>
      <c r="AV11" s="46">
        <v>7953</v>
      </c>
      <c r="AW11" s="46">
        <v>7876</v>
      </c>
      <c r="AX11" s="46">
        <v>7667</v>
      </c>
      <c r="AY11" s="46">
        <v>7438</v>
      </c>
      <c r="AZ11" s="46">
        <v>8135</v>
      </c>
      <c r="BA11" s="46">
        <v>6885</v>
      </c>
      <c r="BB11">
        <v>7424</v>
      </c>
      <c r="BC11">
        <v>6765</v>
      </c>
      <c r="BD11">
        <v>7884</v>
      </c>
    </row>
    <row r="12" spans="1:57">
      <c r="A12" s="36" t="s">
        <v>77</v>
      </c>
      <c r="B12" s="42">
        <v>411</v>
      </c>
      <c r="C12" s="42">
        <v>729</v>
      </c>
      <c r="D12" s="42">
        <v>978</v>
      </c>
      <c r="E12" s="40">
        <v>1169</v>
      </c>
      <c r="F12" s="40">
        <v>1025</v>
      </c>
      <c r="G12" s="40">
        <v>1456</v>
      </c>
      <c r="H12" s="40">
        <v>1615</v>
      </c>
      <c r="I12" s="40">
        <v>1656</v>
      </c>
      <c r="J12" s="40">
        <v>1616</v>
      </c>
      <c r="K12" s="40">
        <v>1649</v>
      </c>
      <c r="L12" s="40">
        <v>2196</v>
      </c>
      <c r="M12" s="40">
        <v>2333</v>
      </c>
      <c r="N12" s="40">
        <v>2464</v>
      </c>
      <c r="O12" s="40">
        <v>2508</v>
      </c>
      <c r="P12" s="40">
        <v>2428</v>
      </c>
      <c r="Q12" s="40">
        <v>2414</v>
      </c>
      <c r="R12" s="40">
        <v>2416</v>
      </c>
      <c r="S12" s="40">
        <v>2639</v>
      </c>
      <c r="T12" s="40">
        <v>2518</v>
      </c>
      <c r="U12" s="40">
        <v>2586</v>
      </c>
      <c r="V12" s="41">
        <v>2669</v>
      </c>
      <c r="W12" s="41">
        <v>2798</v>
      </c>
      <c r="X12" s="41">
        <v>2921</v>
      </c>
      <c r="Y12" s="41">
        <v>2860</v>
      </c>
      <c r="Z12" s="43">
        <v>2890</v>
      </c>
      <c r="AA12" s="43">
        <v>3077</v>
      </c>
      <c r="AB12" s="43">
        <v>3256</v>
      </c>
      <c r="AC12" s="43">
        <v>3420</v>
      </c>
      <c r="AD12" s="43">
        <v>3176</v>
      </c>
      <c r="AE12" s="43">
        <v>3301</v>
      </c>
      <c r="AF12" s="43">
        <v>3734</v>
      </c>
      <c r="AG12" s="43">
        <v>3952</v>
      </c>
      <c r="AH12" s="44">
        <v>3956</v>
      </c>
      <c r="AI12" s="37">
        <v>4096</v>
      </c>
      <c r="AJ12" s="37">
        <v>3938</v>
      </c>
      <c r="AK12" s="37">
        <v>4003</v>
      </c>
      <c r="AL12" s="37">
        <v>4766</v>
      </c>
      <c r="AM12" s="37">
        <v>4832</v>
      </c>
      <c r="AN12" s="37">
        <v>4739</v>
      </c>
      <c r="AO12" s="37">
        <v>5054</v>
      </c>
      <c r="AP12" s="37">
        <v>4431</v>
      </c>
      <c r="AQ12" s="37">
        <v>4417</v>
      </c>
      <c r="AR12" s="37">
        <v>3066</v>
      </c>
      <c r="AS12" s="37">
        <v>4029</v>
      </c>
      <c r="AT12" s="37">
        <v>3989</v>
      </c>
      <c r="AU12" s="37">
        <v>3759</v>
      </c>
      <c r="AV12" s="37">
        <v>3517</v>
      </c>
      <c r="AW12" s="37">
        <v>3807</v>
      </c>
      <c r="AX12" s="37">
        <v>3988</v>
      </c>
      <c r="AY12" s="37">
        <v>4101</v>
      </c>
      <c r="AZ12" s="37">
        <v>4003</v>
      </c>
      <c r="BA12" s="37">
        <v>4146</v>
      </c>
      <c r="BB12">
        <v>3473</v>
      </c>
      <c r="BC12">
        <v>3497</v>
      </c>
      <c r="BD12">
        <v>4340</v>
      </c>
    </row>
    <row r="13" spans="1:57">
      <c r="A13" s="36" t="s">
        <v>3</v>
      </c>
      <c r="B13" s="42">
        <v>210</v>
      </c>
      <c r="C13" s="42">
        <v>210</v>
      </c>
      <c r="D13" s="42">
        <v>450</v>
      </c>
      <c r="E13" s="42">
        <v>450</v>
      </c>
      <c r="F13" s="42">
        <v>475</v>
      </c>
      <c r="G13" s="42">
        <v>675</v>
      </c>
      <c r="H13" s="40">
        <v>1087</v>
      </c>
      <c r="I13" s="42">
        <v>926</v>
      </c>
      <c r="J13" s="42">
        <v>900</v>
      </c>
      <c r="K13" s="40">
        <v>1110</v>
      </c>
      <c r="L13" s="42">
        <v>573</v>
      </c>
      <c r="M13" s="42">
        <v>670</v>
      </c>
      <c r="N13" s="42">
        <v>813</v>
      </c>
      <c r="O13" s="42">
        <v>870</v>
      </c>
      <c r="P13" s="42">
        <v>909</v>
      </c>
      <c r="Q13" s="42">
        <v>933</v>
      </c>
      <c r="R13" s="42">
        <v>868</v>
      </c>
      <c r="S13" s="42">
        <v>898</v>
      </c>
      <c r="T13" s="42">
        <v>985</v>
      </c>
      <c r="U13" s="40">
        <v>1010</v>
      </c>
      <c r="V13">
        <v>907</v>
      </c>
      <c r="W13">
        <v>959</v>
      </c>
      <c r="X13">
        <v>956</v>
      </c>
      <c r="Y13">
        <v>999</v>
      </c>
      <c r="Z13" s="43">
        <v>980</v>
      </c>
      <c r="AA13" s="43">
        <v>924</v>
      </c>
      <c r="AB13" s="43">
        <v>980</v>
      </c>
      <c r="AC13" s="43">
        <v>848</v>
      </c>
      <c r="AD13" s="43">
        <v>939</v>
      </c>
      <c r="AE13" s="43">
        <v>848</v>
      </c>
      <c r="AF13" s="43">
        <v>1016</v>
      </c>
      <c r="AG13" s="43">
        <v>1109</v>
      </c>
      <c r="AH13" s="44">
        <v>951</v>
      </c>
      <c r="AI13" s="39">
        <v>1088</v>
      </c>
      <c r="AJ13" s="39">
        <v>1281</v>
      </c>
      <c r="AK13" s="39">
        <v>1835</v>
      </c>
      <c r="AL13" s="39">
        <v>1701</v>
      </c>
      <c r="AM13" s="39">
        <v>1967</v>
      </c>
      <c r="AN13" s="37">
        <v>2266</v>
      </c>
      <c r="AO13" s="37">
        <v>2416</v>
      </c>
      <c r="AP13" s="37">
        <v>2554</v>
      </c>
      <c r="AQ13" s="37">
        <v>2477</v>
      </c>
      <c r="AR13" s="37">
        <v>2000</v>
      </c>
      <c r="AS13" s="39">
        <v>1821</v>
      </c>
      <c r="AT13" s="39">
        <v>1934</v>
      </c>
      <c r="AU13" s="39">
        <v>1247</v>
      </c>
      <c r="AV13" s="39">
        <v>1030</v>
      </c>
      <c r="AW13" s="39">
        <v>1022</v>
      </c>
      <c r="AX13" s="39">
        <v>910</v>
      </c>
      <c r="AY13" s="37">
        <v>1158</v>
      </c>
      <c r="AZ13" s="39">
        <v>1359</v>
      </c>
      <c r="BA13" s="39">
        <v>1467</v>
      </c>
      <c r="BB13">
        <v>1350</v>
      </c>
      <c r="BC13">
        <v>1408</v>
      </c>
      <c r="BD13">
        <v>1498</v>
      </c>
    </row>
    <row r="14" spans="1:57">
      <c r="A14" s="36" t="s">
        <v>8</v>
      </c>
      <c r="B14" s="42">
        <v>790</v>
      </c>
      <c r="C14" s="42">
        <v>824</v>
      </c>
      <c r="D14" s="42">
        <v>854</v>
      </c>
      <c r="E14" s="42">
        <v>870</v>
      </c>
      <c r="F14" s="42">
        <v>883</v>
      </c>
      <c r="G14" s="42">
        <v>916</v>
      </c>
      <c r="H14" s="42">
        <v>963</v>
      </c>
      <c r="I14" s="42">
        <v>913</v>
      </c>
      <c r="J14" s="42">
        <v>891</v>
      </c>
      <c r="K14" s="42">
        <v>886</v>
      </c>
      <c r="L14" s="42">
        <v>704</v>
      </c>
      <c r="M14" s="42">
        <v>797</v>
      </c>
      <c r="N14" s="42">
        <v>891</v>
      </c>
      <c r="O14" s="42">
        <v>862</v>
      </c>
      <c r="P14" s="42">
        <v>848</v>
      </c>
      <c r="Q14" s="42">
        <v>776</v>
      </c>
      <c r="R14" s="42">
        <v>886</v>
      </c>
      <c r="S14" s="42">
        <v>916</v>
      </c>
      <c r="T14" s="42">
        <v>944</v>
      </c>
      <c r="U14" s="42">
        <v>846</v>
      </c>
      <c r="V14">
        <v>851</v>
      </c>
      <c r="W14">
        <v>910</v>
      </c>
      <c r="X14">
        <v>678</v>
      </c>
      <c r="Y14">
        <v>383</v>
      </c>
      <c r="Z14" s="43">
        <v>438</v>
      </c>
      <c r="AA14" s="43">
        <v>446</v>
      </c>
      <c r="AB14" s="43">
        <v>505</v>
      </c>
      <c r="AC14" s="43">
        <v>456</v>
      </c>
      <c r="AD14" s="43">
        <v>505</v>
      </c>
      <c r="AE14" s="43">
        <v>511</v>
      </c>
      <c r="AF14" s="43">
        <v>585</v>
      </c>
      <c r="AG14" s="43">
        <v>637</v>
      </c>
      <c r="AH14" s="44">
        <v>610</v>
      </c>
      <c r="AI14" s="39">
        <v>679</v>
      </c>
      <c r="AJ14" s="39">
        <v>640</v>
      </c>
      <c r="AK14" s="39">
        <v>698</v>
      </c>
      <c r="AL14" s="39">
        <v>703</v>
      </c>
      <c r="AM14" s="39">
        <v>725</v>
      </c>
      <c r="AN14" s="39">
        <v>705</v>
      </c>
      <c r="AO14" s="39">
        <v>684</v>
      </c>
      <c r="AP14" s="39">
        <v>708</v>
      </c>
      <c r="AQ14" s="39">
        <v>560</v>
      </c>
      <c r="AR14" s="39">
        <v>595</v>
      </c>
      <c r="AS14" s="39">
        <v>530</v>
      </c>
      <c r="AT14" s="39">
        <v>610</v>
      </c>
      <c r="AU14" s="39">
        <v>700</v>
      </c>
      <c r="AV14" s="39">
        <v>605</v>
      </c>
      <c r="AW14" s="39">
        <v>600</v>
      </c>
      <c r="AX14" s="39">
        <v>590</v>
      </c>
      <c r="AY14" s="39">
        <v>620</v>
      </c>
      <c r="AZ14" s="39">
        <v>603</v>
      </c>
      <c r="BA14" s="39">
        <v>575</v>
      </c>
      <c r="BB14">
        <v>621</v>
      </c>
      <c r="BC14">
        <v>623</v>
      </c>
      <c r="BD14">
        <v>622</v>
      </c>
    </row>
    <row r="15" spans="1:57">
      <c r="A15" s="36" t="s">
        <v>83</v>
      </c>
      <c r="B15" s="42">
        <v>315</v>
      </c>
      <c r="C15" s="42">
        <v>313</v>
      </c>
      <c r="D15" s="42">
        <v>400</v>
      </c>
      <c r="E15" s="42">
        <v>385</v>
      </c>
      <c r="F15" s="42">
        <v>412</v>
      </c>
      <c r="G15" s="42">
        <v>425</v>
      </c>
      <c r="H15" s="42">
        <v>501</v>
      </c>
      <c r="I15" s="42">
        <v>399</v>
      </c>
      <c r="J15" s="42">
        <v>443</v>
      </c>
      <c r="K15" s="42">
        <v>461</v>
      </c>
      <c r="L15" s="42">
        <v>531</v>
      </c>
      <c r="M15" s="42">
        <v>608</v>
      </c>
      <c r="N15" s="42">
        <v>650</v>
      </c>
      <c r="O15" s="42">
        <v>659</v>
      </c>
      <c r="P15" s="42">
        <v>570</v>
      </c>
      <c r="Q15" s="42">
        <v>501</v>
      </c>
      <c r="R15" s="42">
        <v>670</v>
      </c>
      <c r="S15" s="42">
        <v>700</v>
      </c>
      <c r="T15" s="42">
        <v>671</v>
      </c>
      <c r="U15" s="42">
        <v>710</v>
      </c>
      <c r="V15">
        <v>732</v>
      </c>
      <c r="W15">
        <v>812</v>
      </c>
      <c r="X15">
        <v>762</v>
      </c>
      <c r="Y15">
        <v>744</v>
      </c>
      <c r="Z15" s="43">
        <v>573</v>
      </c>
      <c r="AA15" s="43">
        <v>769</v>
      </c>
      <c r="AB15" s="43">
        <v>775</v>
      </c>
      <c r="AC15" s="43">
        <v>749</v>
      </c>
      <c r="AD15" s="43">
        <v>828</v>
      </c>
      <c r="AE15" s="43">
        <v>857</v>
      </c>
      <c r="AF15" s="43">
        <v>905</v>
      </c>
      <c r="AG15" s="43">
        <v>936</v>
      </c>
      <c r="AH15" s="44">
        <v>1044</v>
      </c>
      <c r="AI15" s="39">
        <v>1088</v>
      </c>
      <c r="AJ15" s="39">
        <v>728</v>
      </c>
      <c r="AK15" s="39">
        <v>920</v>
      </c>
      <c r="AL15" s="39">
        <v>1000</v>
      </c>
      <c r="AM15" s="39">
        <v>1400</v>
      </c>
      <c r="AN15" s="39">
        <v>1400</v>
      </c>
      <c r="AO15" s="39">
        <v>1400</v>
      </c>
      <c r="AP15" s="39">
        <v>1400</v>
      </c>
      <c r="AQ15" s="39">
        <v>1400</v>
      </c>
      <c r="AR15" s="39">
        <v>1614</v>
      </c>
      <c r="AS15" s="39">
        <v>1543</v>
      </c>
      <c r="AT15" s="39">
        <v>1942</v>
      </c>
      <c r="AU15" s="39">
        <v>1960</v>
      </c>
      <c r="AV15" s="37">
        <v>2050</v>
      </c>
      <c r="AW15" s="37">
        <v>2070</v>
      </c>
      <c r="AX15" s="37">
        <v>2030</v>
      </c>
      <c r="AY15" s="37">
        <v>2010</v>
      </c>
      <c r="AZ15" s="37">
        <v>2076</v>
      </c>
      <c r="BA15" s="37">
        <v>2215</v>
      </c>
      <c r="BB15">
        <v>2033</v>
      </c>
      <c r="BC15">
        <v>2202</v>
      </c>
      <c r="BD15">
        <v>1953</v>
      </c>
    </row>
    <row r="16" spans="1:57">
      <c r="A16" s="36" t="s">
        <v>11</v>
      </c>
      <c r="B16" s="40">
        <v>4512</v>
      </c>
      <c r="C16" s="40">
        <v>5003</v>
      </c>
      <c r="D16" s="40">
        <v>5982</v>
      </c>
      <c r="E16" s="40">
        <v>7394</v>
      </c>
      <c r="F16" s="40">
        <v>8025</v>
      </c>
      <c r="G16" s="40">
        <v>9526</v>
      </c>
      <c r="H16" s="40">
        <v>10800</v>
      </c>
      <c r="I16" s="40">
        <v>11502</v>
      </c>
      <c r="J16" s="40">
        <v>11102</v>
      </c>
      <c r="K16" s="40">
        <v>10982</v>
      </c>
      <c r="L16" s="40">
        <v>11169</v>
      </c>
      <c r="M16" s="40">
        <v>11339</v>
      </c>
      <c r="N16" s="40">
        <v>12248</v>
      </c>
      <c r="O16" s="40">
        <v>12643</v>
      </c>
      <c r="P16" s="40">
        <v>12896</v>
      </c>
      <c r="Q16" s="40">
        <v>13178</v>
      </c>
      <c r="R16" s="40">
        <v>13009</v>
      </c>
      <c r="S16" s="40">
        <v>13497</v>
      </c>
      <c r="T16" s="40">
        <v>14193</v>
      </c>
      <c r="U16" s="40">
        <v>11882</v>
      </c>
      <c r="V16" s="41">
        <v>11691</v>
      </c>
      <c r="W16" s="41">
        <v>11886</v>
      </c>
      <c r="X16" s="41">
        <v>12765</v>
      </c>
      <c r="Y16" s="41">
        <v>12936</v>
      </c>
      <c r="Z16" s="43">
        <v>12798</v>
      </c>
      <c r="AA16" s="43">
        <v>12272</v>
      </c>
      <c r="AB16" s="43">
        <v>12961</v>
      </c>
      <c r="AC16" s="43">
        <v>13445</v>
      </c>
      <c r="AD16" s="43">
        <v>13802</v>
      </c>
      <c r="AE16" s="43">
        <v>12154</v>
      </c>
      <c r="AF16" s="43">
        <v>13683</v>
      </c>
      <c r="AG16" s="43">
        <v>14827</v>
      </c>
      <c r="AH16" s="44">
        <v>14882</v>
      </c>
      <c r="AI16" s="37">
        <v>15874</v>
      </c>
      <c r="AJ16" s="37">
        <v>16504</v>
      </c>
      <c r="AK16" s="37">
        <v>16408</v>
      </c>
      <c r="AL16" s="37">
        <v>16286</v>
      </c>
      <c r="AM16" s="37">
        <v>17621</v>
      </c>
      <c r="AN16" s="37">
        <v>17826</v>
      </c>
      <c r="AO16" s="37">
        <v>18391</v>
      </c>
      <c r="AP16" s="37">
        <v>18999</v>
      </c>
      <c r="AQ16" s="37">
        <v>18640</v>
      </c>
      <c r="AR16" s="37">
        <v>14358</v>
      </c>
      <c r="AS16" s="37">
        <v>16343</v>
      </c>
      <c r="AT16" s="37">
        <v>15504</v>
      </c>
      <c r="AU16" s="37">
        <v>13639</v>
      </c>
      <c r="AV16" s="37">
        <v>14252</v>
      </c>
      <c r="AW16" s="37">
        <v>14249</v>
      </c>
      <c r="AX16" s="37">
        <v>14845</v>
      </c>
      <c r="AY16" s="37">
        <v>13616</v>
      </c>
      <c r="AZ16" s="37">
        <v>14441</v>
      </c>
      <c r="BA16" s="37">
        <v>14320</v>
      </c>
      <c r="BB16">
        <v>13588</v>
      </c>
      <c r="BC16">
        <v>10998</v>
      </c>
      <c r="BD16">
        <v>14185</v>
      </c>
    </row>
    <row r="17" spans="1:56">
      <c r="A17" s="36" t="s">
        <v>12</v>
      </c>
      <c r="B17" s="40">
        <v>4768</v>
      </c>
      <c r="C17" s="40">
        <v>5095</v>
      </c>
      <c r="D17" s="40">
        <v>5322</v>
      </c>
      <c r="E17" s="40">
        <v>5497</v>
      </c>
      <c r="F17" s="40">
        <v>5271</v>
      </c>
      <c r="G17" s="40">
        <v>5257</v>
      </c>
      <c r="H17" s="40">
        <v>5663</v>
      </c>
      <c r="I17" s="40">
        <v>5988</v>
      </c>
      <c r="J17" s="40">
        <v>5611</v>
      </c>
      <c r="K17" s="40">
        <v>5139</v>
      </c>
      <c r="L17" s="40">
        <v>3968</v>
      </c>
      <c r="M17" s="40">
        <v>4325</v>
      </c>
      <c r="N17" s="40">
        <v>4733</v>
      </c>
      <c r="O17" s="40">
        <v>4237</v>
      </c>
      <c r="P17" s="40">
        <v>3770</v>
      </c>
      <c r="Q17" s="40">
        <v>3900</v>
      </c>
      <c r="R17" s="40">
        <v>4210</v>
      </c>
      <c r="S17" s="40">
        <v>4705</v>
      </c>
      <c r="T17" s="40">
        <v>4813</v>
      </c>
      <c r="U17" s="40">
        <v>4716</v>
      </c>
      <c r="V17" s="41">
        <v>4595</v>
      </c>
      <c r="W17" s="41">
        <v>4779</v>
      </c>
      <c r="X17" s="41">
        <v>4692</v>
      </c>
      <c r="Y17" s="41">
        <v>4454</v>
      </c>
      <c r="Z17" s="43">
        <v>4252</v>
      </c>
      <c r="AA17" s="43">
        <v>4358</v>
      </c>
      <c r="AB17" s="43">
        <v>4591</v>
      </c>
      <c r="AC17" s="43">
        <v>4967</v>
      </c>
      <c r="AD17" s="43">
        <v>4953</v>
      </c>
      <c r="AE17" s="43">
        <v>4910</v>
      </c>
      <c r="AF17" s="43">
        <v>5148</v>
      </c>
      <c r="AG17" s="43">
        <v>5153</v>
      </c>
      <c r="AH17" s="44">
        <v>5066</v>
      </c>
      <c r="AI17" s="37">
        <v>5227</v>
      </c>
      <c r="AJ17" s="37">
        <v>5518</v>
      </c>
      <c r="AK17" s="37">
        <v>5754</v>
      </c>
      <c r="AL17" s="37">
        <v>5707</v>
      </c>
      <c r="AM17" s="37">
        <v>5978</v>
      </c>
      <c r="AN17" s="37">
        <v>5723</v>
      </c>
      <c r="AO17" s="37">
        <v>5466</v>
      </c>
      <c r="AP17" s="37">
        <v>5673</v>
      </c>
      <c r="AQ17" s="37">
        <v>5164</v>
      </c>
      <c r="AR17" s="37">
        <v>2804</v>
      </c>
      <c r="AS17" s="37">
        <v>4846</v>
      </c>
      <c r="AT17" s="37">
        <v>4867</v>
      </c>
      <c r="AU17" s="37">
        <v>4326</v>
      </c>
      <c r="AV17" s="37">
        <v>4404</v>
      </c>
      <c r="AW17" s="37">
        <v>4539</v>
      </c>
      <c r="AX17" s="37">
        <v>4557</v>
      </c>
      <c r="AY17" s="37">
        <v>4817</v>
      </c>
      <c r="AZ17" s="37">
        <v>4926</v>
      </c>
      <c r="BA17" s="37">
        <v>4654</v>
      </c>
      <c r="BB17">
        <v>4721</v>
      </c>
      <c r="BC17">
        <v>4408</v>
      </c>
      <c r="BD17">
        <v>4678</v>
      </c>
    </row>
    <row r="18" spans="1:56">
      <c r="A18" s="36" t="s">
        <v>13</v>
      </c>
      <c r="B18" s="42">
        <v>445</v>
      </c>
      <c r="C18" s="42">
        <v>453</v>
      </c>
      <c r="D18" s="42">
        <v>500</v>
      </c>
      <c r="E18" s="42">
        <v>524</v>
      </c>
      <c r="F18" s="42">
        <v>532</v>
      </c>
      <c r="G18" s="42">
        <v>543</v>
      </c>
      <c r="H18" s="42">
        <v>584</v>
      </c>
      <c r="I18" s="42">
        <v>592</v>
      </c>
      <c r="J18" s="42">
        <v>420</v>
      </c>
      <c r="K18" s="42">
        <v>545</v>
      </c>
      <c r="L18" s="42">
        <v>656</v>
      </c>
      <c r="M18" s="42">
        <v>784</v>
      </c>
      <c r="N18" s="42">
        <v>886</v>
      </c>
      <c r="O18" s="42">
        <v>929</v>
      </c>
      <c r="P18" s="42">
        <v>934</v>
      </c>
      <c r="Q18" s="42">
        <v>835</v>
      </c>
      <c r="R18" s="42">
        <v>835</v>
      </c>
      <c r="S18" s="42">
        <v>978</v>
      </c>
      <c r="T18" s="42">
        <v>987</v>
      </c>
      <c r="U18" s="40">
        <v>1075</v>
      </c>
      <c r="V18">
        <v>866</v>
      </c>
      <c r="W18">
        <v>988</v>
      </c>
      <c r="X18">
        <v>1064</v>
      </c>
      <c r="Y18">
        <v>1105</v>
      </c>
      <c r="Z18" s="43">
        <v>1117</v>
      </c>
      <c r="AA18" s="43">
        <v>1238</v>
      </c>
      <c r="AB18" s="43">
        <v>1254</v>
      </c>
      <c r="AC18" s="43">
        <v>1098</v>
      </c>
      <c r="AD18" s="43">
        <v>739</v>
      </c>
      <c r="AE18" s="43">
        <v>700</v>
      </c>
      <c r="AF18" s="43">
        <v>789</v>
      </c>
      <c r="AG18" s="43">
        <v>800</v>
      </c>
      <c r="AH18" s="44">
        <v>800</v>
      </c>
      <c r="AI18" s="39">
        <v>1000</v>
      </c>
      <c r="AJ18" s="39">
        <v>1000</v>
      </c>
      <c r="AK18" s="39">
        <v>1000</v>
      </c>
      <c r="AL18" s="39">
        <v>1000</v>
      </c>
      <c r="AM18" s="39">
        <v>1000</v>
      </c>
      <c r="AN18" s="39">
        <v>1158</v>
      </c>
      <c r="AO18" s="39">
        <v>1252</v>
      </c>
      <c r="AP18" s="39">
        <v>1264</v>
      </c>
      <c r="AQ18" s="39">
        <v>1312</v>
      </c>
      <c r="AR18" s="39">
        <v>934</v>
      </c>
      <c r="AS18" s="39">
        <v>1320</v>
      </c>
      <c r="AT18" s="39">
        <v>1400</v>
      </c>
      <c r="AU18" s="39">
        <v>1450</v>
      </c>
      <c r="AV18" s="39">
        <v>1530</v>
      </c>
      <c r="AW18" s="39">
        <v>1475</v>
      </c>
      <c r="AX18" s="39">
        <v>1475</v>
      </c>
      <c r="AY18" s="39">
        <v>1500</v>
      </c>
      <c r="AZ18" s="39">
        <v>1450</v>
      </c>
      <c r="BA18" s="37">
        <v>1500</v>
      </c>
      <c r="BB18">
        <v>1500</v>
      </c>
      <c r="BC18">
        <v>1175</v>
      </c>
      <c r="BD18">
        <v>1200</v>
      </c>
    </row>
    <row r="19" spans="1:56">
      <c r="A19" s="36" t="s">
        <v>72</v>
      </c>
      <c r="B19" s="40">
        <v>1239</v>
      </c>
      <c r="C19" s="40">
        <v>1461</v>
      </c>
      <c r="D19" s="40">
        <v>1515</v>
      </c>
      <c r="E19" s="40">
        <v>1800</v>
      </c>
      <c r="F19" s="40">
        <v>1948</v>
      </c>
      <c r="G19" s="40">
        <v>2121</v>
      </c>
      <c r="H19" s="40">
        <v>2246</v>
      </c>
      <c r="I19" s="40">
        <v>2188</v>
      </c>
      <c r="J19" s="40">
        <v>2265</v>
      </c>
      <c r="K19" s="40">
        <v>2460</v>
      </c>
      <c r="L19" s="41">
        <v>2589</v>
      </c>
      <c r="M19" s="41">
        <v>2470</v>
      </c>
      <c r="N19" s="41">
        <v>2482</v>
      </c>
      <c r="O19" s="41">
        <v>2567</v>
      </c>
      <c r="P19" s="41">
        <v>2483</v>
      </c>
      <c r="Q19" s="41">
        <v>2586</v>
      </c>
      <c r="R19" s="41">
        <v>2825</v>
      </c>
      <c r="S19" s="41">
        <v>2878</v>
      </c>
      <c r="T19" s="41">
        <v>2944</v>
      </c>
      <c r="U19" s="41">
        <v>2898</v>
      </c>
      <c r="V19" s="41">
        <v>3044</v>
      </c>
      <c r="W19" s="41">
        <v>2880</v>
      </c>
      <c r="X19" s="41">
        <v>2899</v>
      </c>
      <c r="Y19" s="41">
        <v>2184</v>
      </c>
      <c r="Z19" s="43">
        <v>1615</v>
      </c>
      <c r="AA19" s="43">
        <v>1552</v>
      </c>
      <c r="AB19" s="43">
        <v>1941</v>
      </c>
      <c r="AC19" s="43">
        <v>2491</v>
      </c>
      <c r="AD19" s="43">
        <v>2724</v>
      </c>
      <c r="AE19" s="43">
        <v>2457</v>
      </c>
      <c r="AF19" s="43">
        <v>2628</v>
      </c>
      <c r="AG19" s="43">
        <v>2216</v>
      </c>
      <c r="AH19" s="44">
        <v>1889</v>
      </c>
      <c r="AI19" s="37">
        <v>2022</v>
      </c>
      <c r="AJ19" s="39">
        <v>1972</v>
      </c>
      <c r="AK19" s="39">
        <v>1860</v>
      </c>
      <c r="AL19" s="37">
        <v>2317</v>
      </c>
      <c r="AM19" s="37">
        <v>2106</v>
      </c>
      <c r="AN19" s="39">
        <v>1949</v>
      </c>
      <c r="AO19" s="37">
        <v>2102</v>
      </c>
      <c r="AP19" s="39">
        <v>1909</v>
      </c>
      <c r="AQ19" s="39">
        <v>1330</v>
      </c>
      <c r="AR19" s="39">
        <v>726</v>
      </c>
      <c r="AS19" s="39">
        <v>737</v>
      </c>
      <c r="AT19" s="39">
        <v>835</v>
      </c>
      <c r="AU19" s="39">
        <v>633</v>
      </c>
      <c r="AV19" s="39">
        <v>523</v>
      </c>
      <c r="AW19" s="39">
        <v>612</v>
      </c>
      <c r="AX19" s="39">
        <v>543</v>
      </c>
      <c r="AY19" s="39">
        <v>527</v>
      </c>
      <c r="AZ19" s="39">
        <v>652</v>
      </c>
      <c r="BA19" s="39">
        <v>666</v>
      </c>
      <c r="BB19">
        <v>566</v>
      </c>
      <c r="BC19">
        <v>483</v>
      </c>
      <c r="BD19">
        <v>548</v>
      </c>
    </row>
    <row r="20" spans="1:56">
      <c r="A20" s="36" t="s">
        <v>4</v>
      </c>
      <c r="B20" s="40">
        <v>2739</v>
      </c>
      <c r="C20" s="40">
        <v>2903</v>
      </c>
      <c r="D20" s="40">
        <v>3032</v>
      </c>
      <c r="E20" s="40">
        <v>3110</v>
      </c>
      <c r="F20" s="40">
        <v>3110</v>
      </c>
      <c r="G20" s="40">
        <v>3273</v>
      </c>
      <c r="H20" s="40">
        <v>3332</v>
      </c>
      <c r="I20" s="40">
        <v>3468</v>
      </c>
      <c r="J20" s="40">
        <v>3673</v>
      </c>
      <c r="K20" s="40">
        <v>3652</v>
      </c>
      <c r="L20" s="41">
        <v>3723</v>
      </c>
      <c r="M20" s="41">
        <v>3877</v>
      </c>
      <c r="N20" s="41">
        <v>3907</v>
      </c>
      <c r="O20" s="41">
        <v>3767</v>
      </c>
      <c r="P20" s="41">
        <v>3645</v>
      </c>
      <c r="Q20" s="41">
        <v>3702</v>
      </c>
      <c r="R20" s="41">
        <v>3617</v>
      </c>
      <c r="S20" s="41">
        <v>3785</v>
      </c>
      <c r="T20" s="41">
        <v>3670</v>
      </c>
      <c r="U20" s="41">
        <v>3715</v>
      </c>
      <c r="V20" s="41">
        <v>3622</v>
      </c>
      <c r="W20" s="41">
        <v>3582</v>
      </c>
      <c r="X20" s="41">
        <v>3315</v>
      </c>
      <c r="Y20" s="41">
        <v>2823</v>
      </c>
      <c r="Z20" s="43">
        <v>1931</v>
      </c>
      <c r="AA20" s="43">
        <v>1541</v>
      </c>
      <c r="AB20" s="43">
        <v>1753</v>
      </c>
      <c r="AC20" s="43">
        <v>1938</v>
      </c>
      <c r="AD20" s="43">
        <v>1861</v>
      </c>
      <c r="AE20" s="43">
        <v>1872</v>
      </c>
      <c r="AF20" s="43">
        <v>1690</v>
      </c>
      <c r="AG20" s="43">
        <v>1816</v>
      </c>
      <c r="AH20" s="44">
        <v>1813</v>
      </c>
      <c r="AI20" s="39">
        <v>1871</v>
      </c>
      <c r="AJ20" s="39">
        <v>1956</v>
      </c>
      <c r="AK20" s="37">
        <v>2053</v>
      </c>
      <c r="AL20" s="39">
        <v>1989</v>
      </c>
      <c r="AM20" s="39">
        <v>1952</v>
      </c>
      <c r="AN20" s="39">
        <v>1958</v>
      </c>
      <c r="AO20" s="37">
        <v>2084</v>
      </c>
      <c r="AP20" s="37">
        <v>2227</v>
      </c>
      <c r="AQ20" s="37">
        <v>2097</v>
      </c>
      <c r="AR20" s="39">
        <v>1403</v>
      </c>
      <c r="AS20" s="39">
        <v>1678</v>
      </c>
      <c r="AT20" s="39">
        <v>1746</v>
      </c>
      <c r="AU20" s="39">
        <v>1542</v>
      </c>
      <c r="AV20" s="39">
        <v>883</v>
      </c>
      <c r="AW20" s="37">
        <v>1152</v>
      </c>
      <c r="AX20" s="39">
        <v>1675</v>
      </c>
      <c r="AY20" s="39">
        <v>1274</v>
      </c>
      <c r="AZ20" s="39">
        <v>1901</v>
      </c>
      <c r="BA20" s="39">
        <v>1989</v>
      </c>
      <c r="BB20">
        <v>1769</v>
      </c>
      <c r="BC20">
        <v>1513</v>
      </c>
      <c r="BD20">
        <v>1100</v>
      </c>
    </row>
    <row r="21" spans="1:56">
      <c r="A21" s="36" t="s">
        <v>9</v>
      </c>
      <c r="B21" s="40">
        <v>10412</v>
      </c>
      <c r="C21" s="40">
        <v>11007</v>
      </c>
      <c r="D21" s="40">
        <v>11251</v>
      </c>
      <c r="E21" s="40">
        <v>11750</v>
      </c>
      <c r="F21" s="40">
        <v>12688</v>
      </c>
      <c r="G21" s="40">
        <v>13424</v>
      </c>
      <c r="H21" s="40">
        <v>14057</v>
      </c>
      <c r="I21" s="40">
        <v>14556</v>
      </c>
      <c r="J21" s="40">
        <v>15007</v>
      </c>
      <c r="K21" s="40">
        <v>15640</v>
      </c>
      <c r="L21" s="41">
        <v>17841</v>
      </c>
      <c r="M21" s="41">
        <v>19251</v>
      </c>
      <c r="N21" s="41">
        <v>19218</v>
      </c>
      <c r="O21" s="41">
        <v>19485</v>
      </c>
      <c r="P21" s="41">
        <v>15719</v>
      </c>
      <c r="Q21" s="41">
        <v>14794</v>
      </c>
      <c r="R21" s="41">
        <v>16227</v>
      </c>
      <c r="S21" s="41">
        <v>16533</v>
      </c>
      <c r="T21" s="41">
        <v>16126</v>
      </c>
      <c r="U21" s="41">
        <v>17144</v>
      </c>
      <c r="V21" s="41">
        <v>17145</v>
      </c>
      <c r="W21" s="41">
        <v>16873</v>
      </c>
      <c r="X21" s="41">
        <v>15094</v>
      </c>
      <c r="Y21" s="41">
        <v>13597</v>
      </c>
      <c r="Z21" s="43">
        <v>10403</v>
      </c>
      <c r="AA21" s="43">
        <v>9867</v>
      </c>
      <c r="AB21" s="43">
        <v>9939</v>
      </c>
      <c r="AC21" s="43">
        <v>11113</v>
      </c>
      <c r="AD21" s="43">
        <v>11890</v>
      </c>
      <c r="AE21" s="43">
        <v>10432</v>
      </c>
      <c r="AF21" s="43">
        <v>11585</v>
      </c>
      <c r="AG21" s="43">
        <v>9915</v>
      </c>
      <c r="AH21" s="44">
        <v>8848</v>
      </c>
      <c r="AI21" s="37">
        <v>10498</v>
      </c>
      <c r="AJ21" s="37">
        <v>8809</v>
      </c>
      <c r="AK21" s="37">
        <v>8368</v>
      </c>
      <c r="AL21" s="37">
        <v>9107</v>
      </c>
      <c r="AM21" s="37">
        <v>10593</v>
      </c>
      <c r="AN21" s="37">
        <v>8336</v>
      </c>
      <c r="AO21" s="37">
        <v>10008</v>
      </c>
      <c r="AP21" s="37">
        <v>10632</v>
      </c>
      <c r="AQ21" s="37">
        <v>9728</v>
      </c>
      <c r="AR21" s="37">
        <v>7128</v>
      </c>
      <c r="AS21" s="37">
        <v>7993</v>
      </c>
      <c r="AT21" s="37">
        <v>8779</v>
      </c>
      <c r="AU21" s="37">
        <v>8366</v>
      </c>
      <c r="AV21" s="37">
        <v>7950</v>
      </c>
      <c r="AW21" s="37">
        <v>8558</v>
      </c>
      <c r="AX21" s="37">
        <v>9198</v>
      </c>
      <c r="AY21" s="37">
        <v>9001</v>
      </c>
      <c r="AZ21" s="37">
        <v>10332</v>
      </c>
      <c r="BA21" s="37">
        <v>10167</v>
      </c>
      <c r="BB21">
        <v>8956</v>
      </c>
      <c r="BC21">
        <v>7855</v>
      </c>
      <c r="BD21">
        <v>8454</v>
      </c>
    </row>
    <row r="22" spans="1:56">
      <c r="A22" s="36" t="s">
        <v>10</v>
      </c>
      <c r="B22" s="40">
        <v>4088</v>
      </c>
      <c r="C22" s="40">
        <v>4323</v>
      </c>
      <c r="D22" s="40">
        <v>5540</v>
      </c>
      <c r="E22" s="40">
        <v>6517</v>
      </c>
      <c r="F22" s="40">
        <v>6803</v>
      </c>
      <c r="G22" s="40">
        <v>7401</v>
      </c>
      <c r="H22" s="40">
        <v>8161</v>
      </c>
      <c r="I22" s="40">
        <v>8840</v>
      </c>
      <c r="J22" s="40">
        <v>9549</v>
      </c>
      <c r="K22" s="40">
        <v>10970</v>
      </c>
      <c r="L22" s="41">
        <v>11457</v>
      </c>
      <c r="M22" s="41">
        <v>11779</v>
      </c>
      <c r="N22" s="41">
        <v>12909</v>
      </c>
      <c r="O22" s="41">
        <v>13175</v>
      </c>
      <c r="P22" s="41">
        <v>13025</v>
      </c>
      <c r="Q22" s="41">
        <v>13055</v>
      </c>
      <c r="R22" s="41">
        <v>12593</v>
      </c>
      <c r="S22" s="41">
        <v>14437</v>
      </c>
      <c r="T22" s="41">
        <v>13795</v>
      </c>
      <c r="U22" s="41">
        <v>14276</v>
      </c>
      <c r="V22" s="41">
        <v>14962</v>
      </c>
      <c r="W22" s="41">
        <v>14314</v>
      </c>
      <c r="X22" s="41">
        <v>14415</v>
      </c>
      <c r="Y22" s="41">
        <v>9761</v>
      </c>
      <c r="Z22" s="43">
        <v>7110</v>
      </c>
      <c r="AA22" s="43">
        <v>5376</v>
      </c>
      <c r="AB22" s="43">
        <v>5446</v>
      </c>
      <c r="AC22" s="43">
        <v>5800</v>
      </c>
      <c r="AD22" s="43">
        <v>6555</v>
      </c>
      <c r="AE22" s="43">
        <v>6082</v>
      </c>
      <c r="AF22" s="43">
        <v>6674</v>
      </c>
      <c r="AG22" s="43">
        <v>6393</v>
      </c>
      <c r="AH22" s="44">
        <v>4354</v>
      </c>
      <c r="AI22" s="37">
        <v>4672</v>
      </c>
      <c r="AJ22" s="37">
        <v>4935</v>
      </c>
      <c r="AK22" s="37">
        <v>5491</v>
      </c>
      <c r="AL22" s="37">
        <v>5691</v>
      </c>
      <c r="AM22" s="37">
        <v>6042</v>
      </c>
      <c r="AN22" s="37">
        <v>6280</v>
      </c>
      <c r="AO22" s="37">
        <v>6266</v>
      </c>
      <c r="AP22" s="37">
        <v>6261</v>
      </c>
      <c r="AQ22" s="37">
        <v>5035</v>
      </c>
      <c r="AR22" s="37">
        <v>2761</v>
      </c>
      <c r="AS22" s="37">
        <v>3721</v>
      </c>
      <c r="AT22" s="37">
        <v>3828</v>
      </c>
      <c r="AU22" s="37">
        <v>3292</v>
      </c>
      <c r="AV22" s="37">
        <v>2985</v>
      </c>
      <c r="AW22" s="37">
        <v>3158</v>
      </c>
      <c r="AX22" s="37">
        <v>3352</v>
      </c>
      <c r="AY22" s="37">
        <v>3276</v>
      </c>
      <c r="AZ22" s="37">
        <v>3361</v>
      </c>
      <c r="BA22" s="37">
        <v>3550</v>
      </c>
      <c r="BB22">
        <v>3448</v>
      </c>
      <c r="BC22">
        <v>2790</v>
      </c>
      <c r="BD22">
        <v>3375</v>
      </c>
    </row>
    <row r="23" spans="1:56">
      <c r="A23" s="36" t="s">
        <v>70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>
        <v>0</v>
      </c>
      <c r="V23">
        <v>100</v>
      </c>
      <c r="W23">
        <v>100</v>
      </c>
      <c r="X23">
        <v>112</v>
      </c>
      <c r="Y23">
        <v>79</v>
      </c>
      <c r="Z23" s="45">
        <v>28</v>
      </c>
      <c r="AA23" s="45">
        <v>20</v>
      </c>
      <c r="AB23" s="45">
        <v>19</v>
      </c>
      <c r="AC23" s="45">
        <v>19</v>
      </c>
      <c r="AD23" s="45">
        <v>22</v>
      </c>
      <c r="AE23" s="45">
        <v>23</v>
      </c>
      <c r="AF23" s="45">
        <v>22</v>
      </c>
      <c r="AG23" s="45">
        <v>22</v>
      </c>
      <c r="AH23" s="47">
        <v>16</v>
      </c>
      <c r="AI23" s="48">
        <v>5</v>
      </c>
      <c r="AJ23" s="48">
        <v>80</v>
      </c>
      <c r="AK23" s="48">
        <v>140</v>
      </c>
      <c r="AL23" s="48">
        <v>140</v>
      </c>
      <c r="AM23" s="48">
        <v>143</v>
      </c>
      <c r="AN23" s="48">
        <v>180</v>
      </c>
      <c r="AO23" s="48">
        <v>206</v>
      </c>
      <c r="AP23" s="48">
        <v>263</v>
      </c>
      <c r="AQ23" s="48">
        <v>300</v>
      </c>
      <c r="AR23" s="48">
        <v>221</v>
      </c>
      <c r="AS23" s="48">
        <v>390</v>
      </c>
      <c r="AT23" s="48">
        <v>464</v>
      </c>
      <c r="AU23" s="48">
        <v>500</v>
      </c>
      <c r="AV23" s="48">
        <v>550</v>
      </c>
      <c r="AW23" s="48">
        <v>560</v>
      </c>
      <c r="AX23" s="48">
        <v>150</v>
      </c>
      <c r="AY23" s="48">
        <v>50</v>
      </c>
      <c r="AZ23" s="37">
        <v>0</v>
      </c>
      <c r="BA23" s="37">
        <v>0</v>
      </c>
      <c r="BB23">
        <v>0</v>
      </c>
      <c r="BC23">
        <v>0</v>
      </c>
      <c r="BD23">
        <v>0</v>
      </c>
    </row>
    <row r="24" spans="1:56">
      <c r="A24" s="49" t="s">
        <v>65</v>
      </c>
      <c r="B24" s="42">
        <v>10003</v>
      </c>
      <c r="C24" s="42">
        <v>10555</v>
      </c>
      <c r="D24" s="42">
        <v>10802</v>
      </c>
      <c r="E24" s="42">
        <v>11480</v>
      </c>
      <c r="F24" s="42">
        <v>12069</v>
      </c>
      <c r="G24" s="42">
        <v>12728</v>
      </c>
      <c r="H24" s="42">
        <v>13158</v>
      </c>
      <c r="I24" s="42">
        <v>13640</v>
      </c>
      <c r="J24" s="42">
        <v>14324</v>
      </c>
      <c r="K24" s="42">
        <v>14693</v>
      </c>
      <c r="L24" s="42">
        <v>15054</v>
      </c>
      <c r="M24" s="42">
        <v>15294</v>
      </c>
      <c r="N24" s="42">
        <v>14817</v>
      </c>
      <c r="O24" s="42">
        <v>14925</v>
      </c>
      <c r="P24" s="42">
        <v>15270</v>
      </c>
      <c r="Q24" s="42">
        <v>14992</v>
      </c>
      <c r="R24" s="42">
        <v>15024</v>
      </c>
      <c r="S24" s="42">
        <v>14831</v>
      </c>
      <c r="T24" s="42">
        <v>15036</v>
      </c>
      <c r="U24" s="42">
        <v>15112</v>
      </c>
      <c r="V24">
        <v>15416</v>
      </c>
      <c r="W24">
        <v>15379</v>
      </c>
      <c r="X24">
        <v>15466</v>
      </c>
      <c r="Y24">
        <v>14877</v>
      </c>
      <c r="Z24">
        <v>12071</v>
      </c>
      <c r="AA24">
        <v>10844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 s="37">
        <v>0</v>
      </c>
    </row>
    <row r="25" spans="1:56">
      <c r="A25" s="50" t="s">
        <v>74</v>
      </c>
      <c r="B25" s="43">
        <v>6575.4112233850601</v>
      </c>
      <c r="C25" s="43">
        <v>6938.2650667628996</v>
      </c>
      <c r="D25" s="43">
        <v>7100.6290147960999</v>
      </c>
      <c r="E25" s="43">
        <v>7546.3081919884498</v>
      </c>
      <c r="F25" s="43">
        <v>7933.4837603753203</v>
      </c>
      <c r="G25" s="43">
        <v>8366.6734031035703</v>
      </c>
      <c r="H25" s="43">
        <v>8649.3312883435592</v>
      </c>
      <c r="I25" s="43">
        <v>8966.1710573800101</v>
      </c>
      <c r="J25" s="43">
        <v>9415.7942980873304</v>
      </c>
      <c r="K25" s="43">
        <v>9658.3542042583904</v>
      </c>
      <c r="L25" s="43">
        <v>9895.6553590761505</v>
      </c>
      <c r="M25" s="43">
        <v>10053.4178996752</v>
      </c>
      <c r="N25" s="43">
        <v>9739.8648502345695</v>
      </c>
      <c r="O25" s="43">
        <v>9810.8579935041507</v>
      </c>
      <c r="P25" s="43">
        <v>10037.6416456153</v>
      </c>
      <c r="Q25" s="43">
        <v>9854.9000360880491</v>
      </c>
      <c r="R25" s="43">
        <v>9875.9350415012595</v>
      </c>
      <c r="S25" s="43">
        <v>9749.0676651028498</v>
      </c>
      <c r="T25" s="43">
        <v>9883.8231685312203</v>
      </c>
      <c r="U25" s="43">
        <v>9933.7813063875892</v>
      </c>
      <c r="V25" s="43">
        <v>10133.613857813099</v>
      </c>
      <c r="W25" s="43">
        <v>10109.292132803999</v>
      </c>
      <c r="X25" s="43">
        <v>10166.4810537712</v>
      </c>
      <c r="Y25" s="43">
        <v>9779.3054853843405</v>
      </c>
      <c r="Z25" s="43">
        <v>7934.7984482136399</v>
      </c>
      <c r="AA25" s="43">
        <v>7286</v>
      </c>
      <c r="AB25" s="43">
        <v>6769</v>
      </c>
      <c r="AC25" s="43">
        <v>7085</v>
      </c>
      <c r="AD25" s="43">
        <v>7184</v>
      </c>
      <c r="AE25" s="43">
        <v>6509</v>
      </c>
      <c r="AF25" s="43">
        <v>6750</v>
      </c>
      <c r="AG25" s="43">
        <v>6498</v>
      </c>
      <c r="AH25" s="44">
        <v>5616</v>
      </c>
      <c r="AI25" s="37">
        <v>6216</v>
      </c>
      <c r="AJ25" s="37">
        <v>6316</v>
      </c>
      <c r="AK25" s="37">
        <v>6512</v>
      </c>
      <c r="AL25" s="37">
        <v>6783</v>
      </c>
      <c r="AM25" s="37">
        <v>7033</v>
      </c>
      <c r="AN25" s="37">
        <v>6189</v>
      </c>
      <c r="AO25" s="37">
        <v>6862</v>
      </c>
      <c r="AP25" s="37">
        <v>7059</v>
      </c>
      <c r="AQ25" s="37">
        <v>6387</v>
      </c>
      <c r="AR25" s="37">
        <v>4594</v>
      </c>
      <c r="AS25" s="37">
        <v>5180</v>
      </c>
      <c r="AT25" s="37">
        <v>5583</v>
      </c>
      <c r="AU25" s="37">
        <v>5072</v>
      </c>
      <c r="AV25" s="37">
        <v>5171</v>
      </c>
      <c r="AW25" s="37">
        <v>5360</v>
      </c>
      <c r="AX25" s="37">
        <v>5262</v>
      </c>
      <c r="AY25" s="37">
        <v>5305</v>
      </c>
      <c r="AZ25" s="37">
        <v>4550</v>
      </c>
      <c r="BA25" s="37">
        <v>4938</v>
      </c>
      <c r="BB25">
        <v>4437</v>
      </c>
      <c r="BC25">
        <v>4464</v>
      </c>
      <c r="BD25">
        <v>4817</v>
      </c>
    </row>
    <row r="26" spans="1:56">
      <c r="A26" s="50" t="s">
        <v>19</v>
      </c>
      <c r="B26" s="43">
        <v>3427.5887766149399</v>
      </c>
      <c r="C26" s="43">
        <v>3616.7349332371</v>
      </c>
      <c r="D26" s="43">
        <v>3701.3709852039001</v>
      </c>
      <c r="E26" s="43">
        <v>3933.6918080115502</v>
      </c>
      <c r="F26" s="43">
        <v>4135.5162396246797</v>
      </c>
      <c r="G26" s="43">
        <v>4361.3265968964297</v>
      </c>
      <c r="H26" s="43">
        <v>4508.6687116564399</v>
      </c>
      <c r="I26" s="43">
        <v>4673.8289426199899</v>
      </c>
      <c r="J26" s="43">
        <v>4908.2057019126696</v>
      </c>
      <c r="K26" s="43">
        <v>5034.6457957416096</v>
      </c>
      <c r="L26" s="43">
        <v>5158.3446409238504</v>
      </c>
      <c r="M26" s="43">
        <v>5240.5821003247902</v>
      </c>
      <c r="N26" s="43">
        <v>5077.1351497654296</v>
      </c>
      <c r="O26" s="43">
        <v>5114.1420064958502</v>
      </c>
      <c r="P26" s="43">
        <v>5232.3583543846999</v>
      </c>
      <c r="Q26" s="43">
        <v>5137.09996391195</v>
      </c>
      <c r="R26" s="43">
        <v>5148.0649584987405</v>
      </c>
      <c r="S26" s="43">
        <v>5081.9323348971502</v>
      </c>
      <c r="T26" s="43">
        <v>5152.1768314687797</v>
      </c>
      <c r="U26" s="43">
        <v>5178.2186936124099</v>
      </c>
      <c r="V26" s="43">
        <v>5282.3861421869397</v>
      </c>
      <c r="W26" s="43">
        <v>5269.7078671959598</v>
      </c>
      <c r="X26" s="43">
        <v>5299.5189462287999</v>
      </c>
      <c r="Y26" s="43">
        <v>5097.6945146156604</v>
      </c>
      <c r="Z26" s="43">
        <v>4136.2015517863601</v>
      </c>
      <c r="AA26" s="43">
        <v>3798</v>
      </c>
      <c r="AB26" s="43">
        <v>3922</v>
      </c>
      <c r="AC26" s="43">
        <v>3948</v>
      </c>
      <c r="AD26" s="43">
        <v>3975</v>
      </c>
      <c r="AE26" s="43">
        <v>3602</v>
      </c>
      <c r="AF26" s="43">
        <v>3835</v>
      </c>
      <c r="AG26" s="43">
        <v>3428</v>
      </c>
      <c r="AH26" s="44">
        <v>3569</v>
      </c>
      <c r="AI26" s="37">
        <v>3733</v>
      </c>
      <c r="AJ26" s="37">
        <v>3989</v>
      </c>
      <c r="AK26" s="37">
        <v>4275</v>
      </c>
      <c r="AL26" s="37">
        <v>4588</v>
      </c>
      <c r="AM26" s="37">
        <v>4454</v>
      </c>
      <c r="AN26" s="37">
        <v>4485</v>
      </c>
      <c r="AO26" s="37">
        <v>5093</v>
      </c>
      <c r="AP26" s="37">
        <v>5089</v>
      </c>
      <c r="AQ26" s="37">
        <v>4489</v>
      </c>
      <c r="AR26" s="37">
        <v>3747</v>
      </c>
      <c r="AS26" s="37">
        <v>4583</v>
      </c>
      <c r="AT26" s="37">
        <v>4236</v>
      </c>
      <c r="AU26" s="37">
        <v>4403</v>
      </c>
      <c r="AV26" s="37">
        <v>4511</v>
      </c>
      <c r="AW26" s="37">
        <v>4705</v>
      </c>
      <c r="AX26" s="37">
        <v>4562</v>
      </c>
      <c r="AY26" s="37">
        <v>4808</v>
      </c>
      <c r="AZ26" s="37">
        <v>4974</v>
      </c>
      <c r="BA26" s="37">
        <v>5225</v>
      </c>
      <c r="BB26">
        <v>3600</v>
      </c>
      <c r="BC26">
        <v>3443</v>
      </c>
      <c r="BD26">
        <v>4863</v>
      </c>
    </row>
    <row r="27" spans="1:56">
      <c r="A27" s="49" t="s">
        <v>64</v>
      </c>
      <c r="B27" s="37">
        <v>1832</v>
      </c>
      <c r="C27" s="37">
        <v>1996</v>
      </c>
      <c r="D27" s="37">
        <v>2220</v>
      </c>
      <c r="E27" s="37">
        <v>2228</v>
      </c>
      <c r="F27" s="37">
        <v>2453</v>
      </c>
      <c r="G27" s="37">
        <v>2588</v>
      </c>
      <c r="H27" s="37">
        <v>2676</v>
      </c>
      <c r="I27" s="37">
        <v>2836</v>
      </c>
      <c r="J27" s="37">
        <v>2916</v>
      </c>
      <c r="K27" s="37">
        <v>2751</v>
      </c>
      <c r="L27" s="37">
        <v>3182</v>
      </c>
      <c r="M27" s="37">
        <v>3456</v>
      </c>
      <c r="N27" s="37">
        <v>3535</v>
      </c>
      <c r="O27" s="37">
        <v>3634</v>
      </c>
      <c r="P27" s="37">
        <v>3977</v>
      </c>
      <c r="Q27" s="37">
        <v>3840</v>
      </c>
      <c r="R27" s="37">
        <v>4134</v>
      </c>
      <c r="S27" s="37">
        <v>4236</v>
      </c>
      <c r="T27" s="37">
        <v>4480</v>
      </c>
      <c r="U27" s="37">
        <v>4520</v>
      </c>
      <c r="V27" s="37">
        <v>4367</v>
      </c>
      <c r="W27" s="37">
        <v>4485</v>
      </c>
      <c r="X27" s="37">
        <v>4448</v>
      </c>
      <c r="Y27" s="37">
        <v>3608</v>
      </c>
      <c r="Z27" s="37">
        <v>2176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v>0</v>
      </c>
      <c r="AW27" s="37">
        <v>0</v>
      </c>
      <c r="AX27" s="37">
        <v>0</v>
      </c>
      <c r="AY27" s="37">
        <v>0</v>
      </c>
      <c r="AZ27" s="37">
        <v>0</v>
      </c>
      <c r="BA27" s="37">
        <v>0</v>
      </c>
      <c r="BB27" s="37">
        <v>0</v>
      </c>
      <c r="BC27" s="37">
        <v>0</v>
      </c>
      <c r="BD27" s="37">
        <v>0</v>
      </c>
    </row>
    <row r="28" spans="1:56">
      <c r="A28" s="51" t="s">
        <v>18</v>
      </c>
      <c r="B28" s="52"/>
      <c r="C28" s="52"/>
      <c r="D28" s="52"/>
      <c r="E28" s="52"/>
      <c r="F28" s="52"/>
      <c r="G28" s="52"/>
      <c r="H28" s="52"/>
      <c r="I28" s="52">
        <f>STEEL_PRIM!I28+STEEL_SEC!I28</f>
        <v>369.13569682151592</v>
      </c>
      <c r="J28" s="52">
        <f>STEEL_PRIM!J28+STEEL_SEC!J28</f>
        <v>395.60757946210271</v>
      </c>
      <c r="K28" s="52">
        <f>STEEL_PRIM!K28+STEEL_SEC!K28</f>
        <v>407.37286063569684</v>
      </c>
      <c r="L28" s="52">
        <f>STEEL_PRIM!L28+STEEL_SEC!L28</f>
        <v>426.98166259168704</v>
      </c>
      <c r="M28" s="52">
        <f>STEEL_PRIM!M28+STEEL_SEC!M28</f>
        <v>447.57090464547679</v>
      </c>
      <c r="N28" s="52">
        <f>STEEL_PRIM!N28+STEEL_SEC!N28</f>
        <v>484.33740831295847</v>
      </c>
      <c r="O28" s="52">
        <f>STEEL_PRIM!O28+STEEL_SEC!O28</f>
        <v>502.96577017114913</v>
      </c>
      <c r="P28" s="52">
        <f>STEEL_PRIM!P28+STEEL_SEC!P28</f>
        <v>514.24083129584358</v>
      </c>
      <c r="Q28" s="52">
        <f>STEEL_PRIM!Q28+STEEL_SEC!Q28</f>
        <v>504.43643031784842</v>
      </c>
      <c r="R28" s="52">
        <f>STEEL_PRIM!R28+STEEL_SEC!R28</f>
        <v>540.7127139364303</v>
      </c>
      <c r="S28" s="52">
        <f>STEEL_PRIM!S28+STEEL_SEC!S28</f>
        <v>805.92176039119806</v>
      </c>
      <c r="T28" s="52">
        <f>STEEL_PRIM!T28+STEEL_SEC!T28</f>
        <v>566.20415647921766</v>
      </c>
      <c r="U28" s="52">
        <f>STEEL_PRIM!U28+STEEL_SEC!U28</f>
        <v>608.36308068459664</v>
      </c>
      <c r="V28" s="52">
        <f>STEEL_PRIM!V28+STEEL_SEC!V28</f>
        <v>661.79706601466989</v>
      </c>
      <c r="W28" s="52">
        <f>STEEL_PRIM!W28+STEEL_SEC!W28</f>
        <v>694.15158924205377</v>
      </c>
      <c r="X28" s="52">
        <f>STEEL_PRIM!X28+STEEL_SEC!X28</f>
        <v>718.66259168704153</v>
      </c>
      <c r="Y28" s="52">
        <f>STEEL_PRIM!Y28+STEEL_SEC!Y28</f>
        <v>539.73227383863082</v>
      </c>
      <c r="Z28" s="52">
        <f>STEEL_PRIM!Z28+STEEL_SEC!Z28</f>
        <v>395.11735941320296</v>
      </c>
      <c r="AA28" s="43">
        <v>401</v>
      </c>
      <c r="AB28" s="43">
        <v>355</v>
      </c>
      <c r="AC28" s="43">
        <v>424</v>
      </c>
      <c r="AD28" s="43">
        <v>394</v>
      </c>
      <c r="AE28" s="43">
        <v>314</v>
      </c>
      <c r="AF28" s="43">
        <v>373</v>
      </c>
      <c r="AG28" s="43">
        <v>405</v>
      </c>
      <c r="AH28" s="44">
        <v>405</v>
      </c>
      <c r="AI28" s="39">
        <v>519</v>
      </c>
      <c r="AJ28" s="39">
        <v>462</v>
      </c>
      <c r="AK28" s="39">
        <v>481</v>
      </c>
      <c r="AL28" s="39">
        <v>541</v>
      </c>
      <c r="AM28" s="39">
        <v>566</v>
      </c>
      <c r="AN28" s="39">
        <v>583</v>
      </c>
      <c r="AO28" s="39">
        <v>628</v>
      </c>
      <c r="AP28" s="39">
        <v>638</v>
      </c>
      <c r="AQ28" s="39">
        <v>642</v>
      </c>
      <c r="AR28" s="39">
        <v>430</v>
      </c>
      <c r="AS28" s="39">
        <v>606</v>
      </c>
      <c r="AT28" s="39">
        <v>648</v>
      </c>
      <c r="AU28" s="39">
        <v>632</v>
      </c>
      <c r="AV28" s="39">
        <v>618</v>
      </c>
      <c r="AW28" s="39">
        <v>615</v>
      </c>
      <c r="AX28" s="39">
        <v>604</v>
      </c>
      <c r="AY28" s="39">
        <v>613</v>
      </c>
      <c r="AZ28" s="39">
        <v>648</v>
      </c>
      <c r="BA28" s="39">
        <v>654</v>
      </c>
      <c r="BB28">
        <v>623</v>
      </c>
      <c r="BC28">
        <v>585</v>
      </c>
      <c r="BD28">
        <v>662</v>
      </c>
    </row>
    <row r="29" spans="1:56">
      <c r="A29" s="51" t="s">
        <v>15</v>
      </c>
      <c r="B29" s="52"/>
      <c r="C29" s="52"/>
      <c r="D29" s="52"/>
      <c r="E29" s="52"/>
      <c r="F29" s="52"/>
      <c r="G29" s="52"/>
      <c r="H29" s="52"/>
      <c r="I29" s="52">
        <f>STEEL_PRIM!I29+STEEL_SEC!I29</f>
        <v>684.76595479267496</v>
      </c>
      <c r="J29" s="52">
        <f>STEEL_PRIM!J29+STEEL_SEC!J29</f>
        <v>693.58582406067558</v>
      </c>
      <c r="K29" s="52">
        <f>STEEL_PRIM!K29+STEEL_SEC!K29</f>
        <v>632.01823761289347</v>
      </c>
      <c r="L29" s="52">
        <f>STEEL_PRIM!L29+STEEL_SEC!L29</f>
        <v>759.93620577815477</v>
      </c>
      <c r="M29" s="52">
        <f>STEEL_PRIM!M29+STEEL_SEC!M29</f>
        <v>835.94803153535247</v>
      </c>
      <c r="N29" s="52">
        <f>STEEL_PRIM!N29+STEEL_SEC!N29</f>
        <v>837.71258919215609</v>
      </c>
      <c r="O29" s="52">
        <f>STEEL_PRIM!O29+STEEL_SEC!O29</f>
        <v>857.86323037772559</v>
      </c>
      <c r="P29" s="52">
        <f>STEEL_PRIM!P29+STEEL_SEC!P29</f>
        <v>962.49361309315884</v>
      </c>
      <c r="Q29" s="52">
        <f>STEEL_PRIM!Q29+STEEL_SEC!Q29</f>
        <v>924.16728207175277</v>
      </c>
      <c r="R29" s="52">
        <f>STEEL_PRIM!R29+STEEL_SEC!R29</f>
        <v>996.45633950401668</v>
      </c>
      <c r="S29" s="52">
        <f>STEEL_PRIM!S29+STEEL_SEC!S29</f>
        <v>856.41624669427665</v>
      </c>
      <c r="T29" s="52">
        <f>STEEL_PRIM!T29+STEEL_SEC!T29</f>
        <v>1092.7741879147745</v>
      </c>
      <c r="U29" s="52">
        <f>STEEL_PRIM!U29+STEEL_SEC!U29</f>
        <v>1078.2794521231474</v>
      </c>
      <c r="V29" s="52">
        <f>STEEL_PRIM!V29+STEEL_SEC!V29</f>
        <v>993.39469088368844</v>
      </c>
      <c r="W29" s="52">
        <f>STEEL_PRIM!W29+STEEL_SEC!W29</f>
        <v>1010.7777057033082</v>
      </c>
      <c r="X29" s="52">
        <f>STEEL_PRIM!X29+STEEL_SEC!X29</f>
        <v>982.67516590988464</v>
      </c>
      <c r="Y29" s="52">
        <f>STEEL_PRIM!Y29+STEEL_SEC!Y29</f>
        <v>825.66860436105969</v>
      </c>
      <c r="Z29" s="52">
        <f>STEEL_PRIM!Z29+STEEL_SEC!Z29</f>
        <v>452.27358914225834</v>
      </c>
      <c r="AA29" s="43">
        <v>261</v>
      </c>
      <c r="AB29" s="43">
        <v>0</v>
      </c>
      <c r="AC29" s="43">
        <v>0</v>
      </c>
      <c r="AD29" s="43">
        <v>0</v>
      </c>
      <c r="AE29" s="43">
        <v>68</v>
      </c>
      <c r="AF29" s="43">
        <v>72</v>
      </c>
      <c r="AG29" s="43">
        <v>75</v>
      </c>
      <c r="AH29" s="44">
        <v>60</v>
      </c>
      <c r="AI29" s="39">
        <v>77</v>
      </c>
      <c r="AJ29" s="39">
        <v>84</v>
      </c>
      <c r="AK29" s="39">
        <v>74</v>
      </c>
      <c r="AL29" s="39">
        <v>95</v>
      </c>
      <c r="AM29" s="39">
        <v>75</v>
      </c>
      <c r="AN29" s="39">
        <v>289</v>
      </c>
      <c r="AO29" s="39">
        <v>490</v>
      </c>
      <c r="AP29" s="39">
        <v>533</v>
      </c>
      <c r="AQ29" s="39">
        <v>608</v>
      </c>
      <c r="AR29" s="39">
        <v>519</v>
      </c>
      <c r="AS29" s="39">
        <v>592</v>
      </c>
      <c r="AT29" s="39">
        <v>649</v>
      </c>
      <c r="AU29" s="39">
        <v>700</v>
      </c>
      <c r="AV29" s="39">
        <v>722</v>
      </c>
      <c r="AW29" s="39">
        <v>793</v>
      </c>
      <c r="AX29" s="39">
        <v>819</v>
      </c>
      <c r="AY29" s="39">
        <v>806</v>
      </c>
      <c r="AZ29" s="39">
        <v>756</v>
      </c>
      <c r="BA29" s="39">
        <v>695</v>
      </c>
      <c r="BB29">
        <v>801</v>
      </c>
      <c r="BC29">
        <v>759</v>
      </c>
      <c r="BD29">
        <v>915</v>
      </c>
    </row>
    <row r="30" spans="1:56">
      <c r="A30" s="51" t="s">
        <v>16</v>
      </c>
      <c r="B30" s="52"/>
      <c r="C30" s="52"/>
      <c r="D30" s="52"/>
      <c r="E30" s="52"/>
      <c r="F30" s="52"/>
      <c r="G30" s="52"/>
      <c r="H30" s="52"/>
      <c r="I30" s="52">
        <f>STEEL_PRIM!I30+STEEL_SEC!I30</f>
        <v>93.894865525672373</v>
      </c>
      <c r="J30" s="52">
        <f>STEEL_PRIM!J30+STEEL_SEC!J30</f>
        <v>100.62836185819071</v>
      </c>
      <c r="K30" s="52">
        <f>STEEL_PRIM!K30+STEEL_SEC!K30</f>
        <v>103.62102689486554</v>
      </c>
      <c r="L30" s="52">
        <f>STEEL_PRIM!L30+STEEL_SEC!L30</f>
        <v>108.60880195599023</v>
      </c>
      <c r="M30" s="52">
        <f>STEEL_PRIM!M30+STEEL_SEC!M30</f>
        <v>113.84596577017115</v>
      </c>
      <c r="N30" s="52">
        <f>STEEL_PRIM!N30+STEEL_SEC!N30</f>
        <v>123.19804400977996</v>
      </c>
      <c r="O30" s="52">
        <f>STEEL_PRIM!O30+STEEL_SEC!O30</f>
        <v>127.93643031784842</v>
      </c>
      <c r="P30" s="52">
        <f>STEEL_PRIM!P30+STEEL_SEC!P30</f>
        <v>130.80440097799513</v>
      </c>
      <c r="Q30" s="52">
        <f>STEEL_PRIM!Q30+STEEL_SEC!Q30</f>
        <v>128.31051344743278</v>
      </c>
      <c r="R30" s="52">
        <f>STEEL_PRIM!R30+STEEL_SEC!R30</f>
        <v>137.53789731051344</v>
      </c>
      <c r="S30" s="52">
        <f>STEEL_PRIM!S30+STEEL_SEC!S30</f>
        <v>204.99755501222495</v>
      </c>
      <c r="T30" s="52">
        <f>STEEL_PRIM!T30+STEEL_SEC!T30</f>
        <v>144.02200488997556</v>
      </c>
      <c r="U30" s="52">
        <f>STEEL_PRIM!U30+STEEL_SEC!U30</f>
        <v>154.74572127139365</v>
      </c>
      <c r="V30" s="52">
        <f>STEEL_PRIM!V30+STEEL_SEC!V30</f>
        <v>168.33740831295844</v>
      </c>
      <c r="W30" s="52">
        <f>STEEL_PRIM!W30+STEEL_SEC!W30</f>
        <v>176.56723716381418</v>
      </c>
      <c r="X30" s="52">
        <f>STEEL_PRIM!X30+STEEL_SEC!X30</f>
        <v>182.80195599022005</v>
      </c>
      <c r="Y30" s="52">
        <f>STEEL_PRIM!Y30+STEEL_SEC!Y30</f>
        <v>137.28850855745722</v>
      </c>
      <c r="Z30" s="52">
        <f>STEEL_PRIM!Z30+STEEL_SEC!Z30</f>
        <v>100.5036674816626</v>
      </c>
      <c r="AA30" s="43">
        <v>102</v>
      </c>
      <c r="AB30" s="43">
        <v>74</v>
      </c>
      <c r="AC30" s="43">
        <v>63</v>
      </c>
      <c r="AD30" s="43">
        <v>45</v>
      </c>
      <c r="AE30" s="43">
        <v>46</v>
      </c>
      <c r="AF30" s="43">
        <v>69</v>
      </c>
      <c r="AG30" s="43">
        <v>101</v>
      </c>
      <c r="AH30" s="44">
        <v>74</v>
      </c>
      <c r="AI30" s="39">
        <v>71</v>
      </c>
      <c r="AJ30" s="39">
        <v>58</v>
      </c>
      <c r="AK30" s="39">
        <v>34</v>
      </c>
      <c r="AL30" s="39">
        <v>41</v>
      </c>
      <c r="AM30" s="39">
        <v>86</v>
      </c>
      <c r="AN30" s="39">
        <v>73</v>
      </c>
      <c r="AO30" s="39">
        <v>81</v>
      </c>
      <c r="AP30" s="39">
        <v>75</v>
      </c>
      <c r="AQ30" s="39">
        <v>89</v>
      </c>
      <c r="AR30" s="39">
        <v>43</v>
      </c>
      <c r="AS30" s="39">
        <v>95</v>
      </c>
      <c r="AT30" s="39">
        <v>96</v>
      </c>
      <c r="AU30" s="39">
        <v>1</v>
      </c>
      <c r="AV30" s="39">
        <v>135</v>
      </c>
      <c r="AW30" s="39">
        <v>167</v>
      </c>
      <c r="AX30" s="39">
        <v>122</v>
      </c>
      <c r="AY30" s="39">
        <v>0</v>
      </c>
      <c r="AZ30" s="39">
        <v>0</v>
      </c>
      <c r="BA30" s="39">
        <v>136</v>
      </c>
      <c r="BB30">
        <v>69</v>
      </c>
      <c r="BC30">
        <v>45</v>
      </c>
      <c r="BD30">
        <v>185</v>
      </c>
    </row>
    <row r="31" spans="1:56">
      <c r="A31" s="51" t="s">
        <v>102</v>
      </c>
      <c r="B31" s="52"/>
      <c r="C31" s="52"/>
      <c r="D31" s="52"/>
      <c r="E31" s="52"/>
      <c r="F31" s="52"/>
      <c r="G31" s="52"/>
      <c r="H31" s="52"/>
      <c r="I31" s="52">
        <f>STEEL_PRIM!I31+STEEL_SEC!I31</f>
        <v>183.45722830697071</v>
      </c>
      <c r="J31" s="52">
        <f>STEEL_PRIM!J31+STEEL_SEC!J31</f>
        <v>194.25296579511999</v>
      </c>
      <c r="K31" s="52">
        <f>STEEL_PRIM!K31+STEEL_SEC!K31</f>
        <v>195.21391148146299</v>
      </c>
      <c r="L31" s="52">
        <f>STEEL_PRIM!L31+STEEL_SEC!L31</f>
        <v>210.32314068659247</v>
      </c>
      <c r="M31" s="52">
        <f>STEEL_PRIM!M31+STEEL_SEC!M31</f>
        <v>222.77169614789682</v>
      </c>
      <c r="N31" s="52">
        <f>STEEL_PRIM!N31+STEEL_SEC!N31</f>
        <v>237.1514052442493</v>
      </c>
      <c r="O31" s="52">
        <f>STEEL_PRIM!O31+STEEL_SEC!O31</f>
        <v>245.56544084626515</v>
      </c>
      <c r="P31" s="52">
        <f>STEEL_PRIM!P31+STEEL_SEC!P31</f>
        <v>256.07419789431663</v>
      </c>
      <c r="Q31" s="52">
        <f>STEEL_PRIM!Q31+STEEL_SEC!Q31</f>
        <v>250.02149655705801</v>
      </c>
      <c r="R31" s="52">
        <f>STEEL_PRIM!R31+STEEL_SEC!R31</f>
        <v>268.34314966818022</v>
      </c>
      <c r="S31" s="52">
        <f>STEEL_PRIM!S31+STEEL_SEC!S31</f>
        <v>363.11750910633197</v>
      </c>
      <c r="T31" s="52">
        <f>STEEL_PRIM!T31+STEEL_SEC!T31</f>
        <v>283.88502008382812</v>
      </c>
      <c r="U31" s="52">
        <f>STEEL_PRIM!U31+STEEL_SEC!U31</f>
        <v>299.40589603812185</v>
      </c>
      <c r="V31" s="52">
        <f>STEEL_PRIM!V31+STEEL_SEC!V31</f>
        <v>315.18042699965071</v>
      </c>
      <c r="W31" s="52">
        <f>STEEL_PRIM!W31+STEEL_SEC!W31</f>
        <v>328.76212202484902</v>
      </c>
      <c r="X31" s="52">
        <f>STEEL_PRIM!X31+STEEL_SEC!X31</f>
        <v>336.63303353126093</v>
      </c>
      <c r="Y31" s="52">
        <f>STEEL_PRIM!Y31+STEEL_SEC!Y31</f>
        <v>257.95535402425025</v>
      </c>
      <c r="Z31" s="52">
        <f>STEEL_PRIM!Z31+STEEL_SEC!Z31</f>
        <v>179.92322613642034</v>
      </c>
      <c r="AA31" s="43">
        <v>171</v>
      </c>
      <c r="AB31" s="43">
        <v>137</v>
      </c>
      <c r="AC31" s="43">
        <v>67</v>
      </c>
      <c r="AD31" s="43">
        <v>33</v>
      </c>
      <c r="AE31" s="43">
        <v>2</v>
      </c>
      <c r="AF31" s="43">
        <v>50</v>
      </c>
      <c r="AG31" s="43">
        <v>49</v>
      </c>
      <c r="AH31" s="44">
        <v>49</v>
      </c>
      <c r="AI31" s="39">
        <v>161</v>
      </c>
      <c r="AJ31" s="39">
        <v>260</v>
      </c>
      <c r="AK31" s="39">
        <v>260</v>
      </c>
      <c r="AL31" s="39">
        <v>291</v>
      </c>
      <c r="AM31" s="39">
        <v>309</v>
      </c>
      <c r="AN31" s="39">
        <v>310</v>
      </c>
      <c r="AO31" s="39">
        <v>354</v>
      </c>
      <c r="AP31" s="39">
        <v>359</v>
      </c>
      <c r="AQ31" s="39">
        <v>253</v>
      </c>
      <c r="AR31" s="39">
        <v>270</v>
      </c>
      <c r="AS31" s="39">
        <v>292</v>
      </c>
      <c r="AT31" s="39">
        <v>386</v>
      </c>
      <c r="AU31" s="39">
        <v>217</v>
      </c>
      <c r="AV31" s="39">
        <v>100</v>
      </c>
      <c r="AW31" s="39">
        <v>188</v>
      </c>
      <c r="AX31" s="39">
        <v>121</v>
      </c>
      <c r="AY31" s="39">
        <v>169</v>
      </c>
      <c r="AZ31" s="39">
        <v>273</v>
      </c>
      <c r="BA31" s="39">
        <v>266</v>
      </c>
      <c r="BB31">
        <v>239</v>
      </c>
      <c r="BC31">
        <v>179</v>
      </c>
      <c r="BD31">
        <v>315</v>
      </c>
    </row>
    <row r="32" spans="1:56">
      <c r="A32" s="53" t="s">
        <v>17</v>
      </c>
      <c r="B32" s="52"/>
      <c r="C32" s="52"/>
      <c r="D32" s="52"/>
      <c r="E32" s="52"/>
      <c r="F32" s="52"/>
      <c r="G32" s="52"/>
      <c r="H32" s="52"/>
      <c r="I32" s="52">
        <f>STEEL_PRIM!I32+STEEL_SEC!I32</f>
        <v>141.76283618581908</v>
      </c>
      <c r="J32" s="52">
        <f>STEEL_PRIM!J32+STEEL_SEC!J32</f>
        <v>151.92909535452324</v>
      </c>
      <c r="K32" s="52">
        <f>STEEL_PRIM!K32+STEEL_SEC!K32</f>
        <v>156.4474327628362</v>
      </c>
      <c r="L32" s="52">
        <f>STEEL_PRIM!L32+STEEL_SEC!L32</f>
        <v>163.97799511002447</v>
      </c>
      <c r="M32" s="52">
        <f>STEEL_PRIM!M32+STEEL_SEC!M32</f>
        <v>171.88508557457214</v>
      </c>
      <c r="N32" s="52">
        <f>STEEL_PRIM!N32+STEEL_SEC!N32</f>
        <v>186.00488997555013</v>
      </c>
      <c r="O32" s="52">
        <f>STEEL_PRIM!O32+STEEL_SEC!O32</f>
        <v>193.15892420537898</v>
      </c>
      <c r="P32" s="52">
        <f>STEEL_PRIM!P32+STEEL_SEC!P32</f>
        <v>197.48899755501222</v>
      </c>
      <c r="Q32" s="52">
        <f>STEEL_PRIM!Q32+STEEL_SEC!Q32</f>
        <v>193.72371638141809</v>
      </c>
      <c r="R32" s="52">
        <f>STEEL_PRIM!R32+STEEL_SEC!R32</f>
        <v>207.65525672371638</v>
      </c>
      <c r="S32" s="52">
        <f>STEEL_PRIM!S32+STEEL_SEC!S32</f>
        <v>309.50611246943765</v>
      </c>
      <c r="T32" s="52">
        <f>STEEL_PRIM!T32+STEEL_SEC!T32</f>
        <v>217.44498777506112</v>
      </c>
      <c r="U32" s="52">
        <f>STEEL_PRIM!U32+STEEL_SEC!U32</f>
        <v>233.63569682151589</v>
      </c>
      <c r="V32" s="52">
        <f>STEEL_PRIM!V32+STEEL_SEC!V32</f>
        <v>254.15647921760393</v>
      </c>
      <c r="W32" s="52">
        <f>STEEL_PRIM!W32+STEEL_SEC!W32</f>
        <v>266.58190709046454</v>
      </c>
      <c r="X32" s="52">
        <f>STEEL_PRIM!X32+STEEL_SEC!X32</f>
        <v>275.9951100244499</v>
      </c>
      <c r="Y32" s="52">
        <f>STEEL_PRIM!Y32+STEEL_SEC!Y32</f>
        <v>207.27872860635696</v>
      </c>
      <c r="Z32" s="52">
        <f>STEEL_PRIM!Z32+STEEL_SEC!Z32</f>
        <v>151.74083129584352</v>
      </c>
      <c r="AA32" s="54">
        <v>154</v>
      </c>
      <c r="AB32" s="54">
        <v>120</v>
      </c>
      <c r="AC32" s="54">
        <v>118</v>
      </c>
      <c r="AD32" s="54">
        <v>89</v>
      </c>
      <c r="AE32" s="54">
        <v>121</v>
      </c>
      <c r="AF32" s="54">
        <v>132</v>
      </c>
      <c r="AG32" s="54">
        <v>141</v>
      </c>
      <c r="AH32" s="54">
        <v>88</v>
      </c>
      <c r="AI32" s="54">
        <v>86</v>
      </c>
      <c r="AJ32" s="54">
        <v>110</v>
      </c>
      <c r="AK32" s="54">
        <v>83</v>
      </c>
      <c r="AL32" s="54">
        <v>53</v>
      </c>
      <c r="AM32" s="54">
        <v>150</v>
      </c>
      <c r="AN32" s="54">
        <v>102</v>
      </c>
      <c r="AO32" s="54">
        <v>161</v>
      </c>
      <c r="AP32" s="39">
        <v>174</v>
      </c>
      <c r="AQ32" s="39">
        <v>170</v>
      </c>
      <c r="AR32" s="39">
        <v>130</v>
      </c>
      <c r="AS32" s="39">
        <v>130</v>
      </c>
      <c r="AT32" s="39">
        <v>140</v>
      </c>
      <c r="AU32" s="39">
        <v>120</v>
      </c>
      <c r="AV32" s="39">
        <v>70</v>
      </c>
      <c r="AW32" s="39">
        <v>140</v>
      </c>
      <c r="AX32" s="39">
        <v>150</v>
      </c>
      <c r="AY32" s="39">
        <v>120</v>
      </c>
      <c r="AZ32" s="39">
        <v>120</v>
      </c>
      <c r="BA32" s="37">
        <v>120</v>
      </c>
      <c r="BB32">
        <v>75</v>
      </c>
      <c r="BC32">
        <v>20</v>
      </c>
      <c r="BD32">
        <v>20</v>
      </c>
    </row>
    <row r="33" spans="1:56">
      <c r="A33" s="53" t="s">
        <v>84</v>
      </c>
      <c r="B33" s="52"/>
      <c r="C33" s="52"/>
      <c r="D33" s="52"/>
      <c r="E33" s="52"/>
      <c r="F33" s="52"/>
      <c r="G33" s="52"/>
      <c r="H33" s="52"/>
      <c r="I33" s="52">
        <f>STEEL_PRIM!I33+STEEL_SEC!I33</f>
        <v>1362.983418367347</v>
      </c>
      <c r="J33" s="52">
        <f>STEEL_PRIM!J33+STEEL_SEC!J33</f>
        <v>1379.9961734693877</v>
      </c>
      <c r="K33" s="52">
        <f>STEEL_PRIM!K33+STEEL_SEC!K33</f>
        <v>1256.3265306122448</v>
      </c>
      <c r="L33" s="52">
        <f>STEEL_PRIM!L33+STEEL_SEC!L33</f>
        <v>1512.1721938775511</v>
      </c>
      <c r="M33" s="52">
        <f>STEEL_PRIM!M33+STEEL_SEC!M33</f>
        <v>1663.9783163265306</v>
      </c>
      <c r="N33" s="52">
        <f>STEEL_PRIM!N33+STEEL_SEC!N33</f>
        <v>1666.595663265306</v>
      </c>
      <c r="O33" s="52">
        <f>STEEL_PRIM!O33+STEEL_SEC!O33</f>
        <v>1706.5102040816325</v>
      </c>
      <c r="P33" s="52">
        <f>STEEL_PRIM!P33+STEEL_SEC!P33</f>
        <v>1915.8979591836735</v>
      </c>
      <c r="Q33" s="52">
        <f>STEEL_PRIM!Q33+STEEL_SEC!Q33</f>
        <v>1839.3405612244899</v>
      </c>
      <c r="R33" s="52">
        <f>STEEL_PRIM!R33+STEEL_SEC!R33</f>
        <v>1983.2946428571429</v>
      </c>
      <c r="S33" s="52">
        <f>STEEL_PRIM!S33+STEEL_SEC!S33</f>
        <v>1696.0408163265306</v>
      </c>
      <c r="T33" s="52">
        <f>STEEL_PRIM!T33+STEEL_SEC!T33</f>
        <v>2175.6696428571427</v>
      </c>
      <c r="U33" s="52">
        <f>STEEL_PRIM!U33+STEEL_SEC!U33</f>
        <v>2145.5701530612246</v>
      </c>
      <c r="V33" s="52">
        <f>STEEL_PRIM!V33+STEEL_SEC!V33</f>
        <v>1974.1339285714284</v>
      </c>
      <c r="W33" s="52">
        <f>STEEL_PRIM!W33+STEEL_SEC!W33</f>
        <v>2008.1594387755101</v>
      </c>
      <c r="X33" s="52">
        <f>STEEL_PRIM!X33+STEEL_SEC!X33</f>
        <v>1951.2321428571429</v>
      </c>
      <c r="Y33" s="52">
        <f>STEEL_PRIM!Y33+STEEL_SEC!Y33</f>
        <v>1641.0765306122448</v>
      </c>
      <c r="Z33" s="52">
        <f>STEEL_PRIM!Z33+STEEL_SEC!Z33</f>
        <v>896.44132653061229</v>
      </c>
      <c r="AA33" s="54">
        <v>513</v>
      </c>
      <c r="AB33" s="54">
        <v>61</v>
      </c>
      <c r="AC33" s="54">
        <v>21</v>
      </c>
      <c r="AD33" s="54">
        <v>93</v>
      </c>
      <c r="AE33" s="54">
        <v>568</v>
      </c>
      <c r="AF33" s="54">
        <v>893</v>
      </c>
      <c r="AG33" s="54">
        <v>839</v>
      </c>
      <c r="AH33" s="54">
        <v>142</v>
      </c>
      <c r="AI33" s="54">
        <v>592</v>
      </c>
      <c r="AJ33" s="54">
        <v>485</v>
      </c>
      <c r="AK33" s="54">
        <v>508</v>
      </c>
      <c r="AL33" s="54">
        <v>658</v>
      </c>
      <c r="AM33" s="54">
        <v>1025</v>
      </c>
      <c r="AN33" s="54">
        <v>1185</v>
      </c>
      <c r="AO33" s="54">
        <v>1662</v>
      </c>
      <c r="AP33" s="39">
        <v>1478</v>
      </c>
      <c r="AQ33" s="39">
        <v>1662</v>
      </c>
      <c r="AR33" s="39">
        <v>1061</v>
      </c>
      <c r="AS33" s="39">
        <v>1254</v>
      </c>
      <c r="AT33" s="39">
        <v>1324</v>
      </c>
      <c r="AU33" s="39">
        <v>346</v>
      </c>
      <c r="AV33" s="39">
        <v>396</v>
      </c>
      <c r="AW33" s="39">
        <v>583</v>
      </c>
      <c r="AX33" s="39">
        <v>955</v>
      </c>
      <c r="AY33" s="37">
        <v>1173</v>
      </c>
      <c r="AZ33" s="39">
        <v>1477</v>
      </c>
      <c r="BA33" s="39">
        <v>1973</v>
      </c>
      <c r="BB33">
        <v>1929</v>
      </c>
      <c r="BC33">
        <v>1455</v>
      </c>
      <c r="BD33">
        <v>1667</v>
      </c>
    </row>
    <row r="34" spans="1:56">
      <c r="A34" s="36" t="s">
        <v>79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5">
        <v>246</v>
      </c>
      <c r="AB34" s="45">
        <v>300</v>
      </c>
      <c r="AC34" s="45">
        <v>332</v>
      </c>
      <c r="AD34" s="45">
        <v>279</v>
      </c>
      <c r="AE34" s="45">
        <v>293</v>
      </c>
      <c r="AF34" s="45">
        <v>456</v>
      </c>
      <c r="AG34" s="45">
        <v>471</v>
      </c>
      <c r="AH34" s="47">
        <v>482</v>
      </c>
      <c r="AI34" s="39">
        <v>498</v>
      </c>
      <c r="AJ34" s="39">
        <v>515</v>
      </c>
      <c r="AK34" s="39">
        <v>520</v>
      </c>
      <c r="AL34" s="39">
        <v>520</v>
      </c>
      <c r="AM34" s="39">
        <v>662</v>
      </c>
      <c r="AN34" s="39">
        <v>688</v>
      </c>
      <c r="AO34" s="39">
        <v>690</v>
      </c>
      <c r="AP34" s="39">
        <v>696</v>
      </c>
      <c r="AQ34" s="39">
        <v>635</v>
      </c>
      <c r="AR34" s="39">
        <v>692</v>
      </c>
      <c r="AS34" s="39">
        <v>655</v>
      </c>
      <c r="AT34" s="39">
        <v>568</v>
      </c>
      <c r="AU34" s="39">
        <v>805</v>
      </c>
      <c r="AV34" s="39">
        <v>198</v>
      </c>
      <c r="AW34" s="37">
        <v>0</v>
      </c>
      <c r="AX34" s="37">
        <v>0</v>
      </c>
      <c r="AY34" s="37">
        <v>0</v>
      </c>
      <c r="AZ34" s="37">
        <v>0</v>
      </c>
      <c r="BA34">
        <v>0</v>
      </c>
      <c r="BB34">
        <v>0</v>
      </c>
      <c r="BC34">
        <v>0</v>
      </c>
      <c r="BD34">
        <v>0</v>
      </c>
    </row>
    <row r="35" spans="1:56">
      <c r="A35" s="36" t="s">
        <v>76</v>
      </c>
      <c r="AC35" s="55">
        <v>3</v>
      </c>
      <c r="AD35" s="55">
        <v>2</v>
      </c>
      <c r="AE35" s="55">
        <v>3</v>
      </c>
      <c r="AF35" s="55">
        <v>3</v>
      </c>
      <c r="AG35" s="55">
        <v>2</v>
      </c>
      <c r="AH35" s="55">
        <v>1</v>
      </c>
      <c r="BA35">
        <v>0</v>
      </c>
      <c r="BB35">
        <v>0</v>
      </c>
      <c r="BC35">
        <v>0</v>
      </c>
      <c r="BD35">
        <v>0</v>
      </c>
    </row>
    <row r="36" spans="1:56">
      <c r="A36" s="36" t="s">
        <v>80</v>
      </c>
      <c r="AA36" s="55">
        <v>3</v>
      </c>
      <c r="AB36" s="55">
        <v>2</v>
      </c>
      <c r="AC36" s="55">
        <v>1</v>
      </c>
      <c r="AP36" s="56"/>
      <c r="BA36">
        <v>0</v>
      </c>
      <c r="BB36">
        <v>0</v>
      </c>
      <c r="BC36">
        <v>0</v>
      </c>
      <c r="BD36">
        <v>0</v>
      </c>
    </row>
    <row r="37" spans="1:56">
      <c r="AG37" s="56"/>
      <c r="AP37" s="56"/>
    </row>
    <row r="38" spans="1:56">
      <c r="AG38" s="56"/>
      <c r="AP38" s="56"/>
    </row>
    <row r="39" spans="1:56">
      <c r="AG39" s="56"/>
      <c r="AP39" s="56"/>
    </row>
    <row r="40" spans="1:56">
      <c r="AG40" s="56"/>
      <c r="AP40" s="56"/>
    </row>
    <row r="41" spans="1:56">
      <c r="AG41" s="56"/>
      <c r="AP41" s="56"/>
    </row>
    <row r="42" spans="1:56">
      <c r="AG42" s="56"/>
      <c r="AP42" s="56"/>
    </row>
    <row r="43" spans="1:56">
      <c r="AG43" s="5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2683-76DC-4F6B-976B-75FBE8C3F7A4}">
  <dimension ref="A1:BJ18"/>
  <sheetViews>
    <sheetView zoomScale="70" zoomScaleNormal="70" workbookViewId="0">
      <pane xSplit="1" ySplit="1" topLeftCell="B2" activePane="bottomRight" state="frozen"/>
      <selection activeCell="R48" sqref="R48"/>
      <selection pane="topRight" activeCell="R48" sqref="R48"/>
      <selection pane="bottomLeft" activeCell="R48" sqref="R48"/>
      <selection pane="bottomRight"/>
    </sheetView>
  </sheetViews>
  <sheetFormatPr defaultColWidth="9" defaultRowHeight="14.4"/>
  <cols>
    <col min="1" max="1" width="20" style="65" customWidth="1"/>
    <col min="2" max="11" width="14" style="69" bestFit="1" customWidth="1"/>
    <col min="12" max="62" width="14" style="65" bestFit="1" customWidth="1"/>
    <col min="63" max="16384" width="9" style="65"/>
  </cols>
  <sheetData>
    <row r="1" spans="1:62">
      <c r="A1" s="66" t="s">
        <v>67</v>
      </c>
      <c r="B1" s="67">
        <v>1960</v>
      </c>
      <c r="C1" s="67">
        <v>1961</v>
      </c>
      <c r="D1" s="67">
        <v>1962</v>
      </c>
      <c r="E1" s="67">
        <v>1963</v>
      </c>
      <c r="F1" s="67">
        <v>1964</v>
      </c>
      <c r="G1" s="67">
        <v>1965</v>
      </c>
      <c r="H1" s="67">
        <v>1966</v>
      </c>
      <c r="I1" s="67">
        <v>1967</v>
      </c>
      <c r="J1" s="67">
        <v>1968</v>
      </c>
      <c r="K1" s="67">
        <v>1969</v>
      </c>
      <c r="L1" s="67">
        <v>1970</v>
      </c>
      <c r="M1" s="67">
        <v>1971</v>
      </c>
      <c r="N1" s="67">
        <v>1972</v>
      </c>
      <c r="O1" s="67">
        <v>1973</v>
      </c>
      <c r="P1" s="67">
        <v>1974</v>
      </c>
      <c r="Q1" s="67">
        <v>1975</v>
      </c>
      <c r="R1" s="67">
        <v>1976</v>
      </c>
      <c r="S1" s="67">
        <v>1977</v>
      </c>
      <c r="T1" s="67">
        <v>1978</v>
      </c>
      <c r="U1" s="67">
        <v>1979</v>
      </c>
      <c r="V1" s="67">
        <v>1980</v>
      </c>
      <c r="W1" s="67">
        <v>1981</v>
      </c>
      <c r="X1" s="67">
        <v>1982</v>
      </c>
      <c r="Y1" s="67">
        <v>1983</v>
      </c>
      <c r="Z1" s="67">
        <v>1984</v>
      </c>
      <c r="AA1" s="67">
        <v>1985</v>
      </c>
      <c r="AB1" s="67">
        <v>1986</v>
      </c>
      <c r="AC1" s="67">
        <v>1987</v>
      </c>
      <c r="AD1" s="67">
        <v>1988</v>
      </c>
      <c r="AE1" s="67">
        <v>1989</v>
      </c>
      <c r="AF1" s="67">
        <v>1990</v>
      </c>
      <c r="AG1" s="67">
        <v>1991</v>
      </c>
      <c r="AH1" s="67">
        <v>1992</v>
      </c>
      <c r="AI1" s="67">
        <v>1993</v>
      </c>
      <c r="AJ1" s="67">
        <v>1994</v>
      </c>
      <c r="AK1" s="67">
        <v>1995</v>
      </c>
      <c r="AL1" s="67">
        <v>1996</v>
      </c>
      <c r="AM1" s="67">
        <v>1997</v>
      </c>
      <c r="AN1" s="67">
        <v>1998</v>
      </c>
      <c r="AO1" s="67">
        <v>1999</v>
      </c>
      <c r="AP1" s="67">
        <v>2000</v>
      </c>
      <c r="AQ1" s="67">
        <v>2001</v>
      </c>
      <c r="AR1" s="67">
        <v>2002</v>
      </c>
      <c r="AS1" s="67">
        <v>2003</v>
      </c>
      <c r="AT1" s="67">
        <v>2004</v>
      </c>
      <c r="AU1" s="67">
        <v>2005</v>
      </c>
      <c r="AV1" s="67">
        <v>2006</v>
      </c>
      <c r="AW1" s="67">
        <v>2007</v>
      </c>
      <c r="AX1" s="67">
        <v>2008</v>
      </c>
      <c r="AY1" s="67">
        <v>2009</v>
      </c>
      <c r="AZ1" s="67">
        <v>2010</v>
      </c>
      <c r="BA1" s="67">
        <v>2011</v>
      </c>
      <c r="BB1" s="67">
        <v>2012</v>
      </c>
      <c r="BC1" s="67">
        <v>2013</v>
      </c>
      <c r="BD1" s="67">
        <v>2014</v>
      </c>
      <c r="BE1" s="67">
        <v>2015</v>
      </c>
      <c r="BF1" s="67">
        <v>2016</v>
      </c>
      <c r="BG1" s="67">
        <v>2017</v>
      </c>
      <c r="BH1" s="67">
        <v>2018</v>
      </c>
      <c r="BI1" s="67">
        <v>2019</v>
      </c>
      <c r="BJ1" s="67">
        <v>2020</v>
      </c>
    </row>
    <row r="2" spans="1:62">
      <c r="A2" s="66" t="s">
        <v>70</v>
      </c>
      <c r="B2" s="68">
        <v>1.088622</v>
      </c>
      <c r="C2" s="68">
        <v>1.1793405000000001</v>
      </c>
      <c r="D2" s="68">
        <v>1.85972925</v>
      </c>
      <c r="E2" s="68">
        <v>2.0402590649999999</v>
      </c>
      <c r="F2" s="68">
        <v>2.2035523650000002</v>
      </c>
      <c r="G2" s="68">
        <v>1.9958070000000001</v>
      </c>
      <c r="H2" s="68">
        <v>1.9958070000000001</v>
      </c>
      <c r="I2" s="68">
        <v>4.1911946999999996</v>
      </c>
      <c r="J2" s="68">
        <v>5.9874210000000003</v>
      </c>
      <c r="K2" s="68">
        <v>5.9874210000000003</v>
      </c>
      <c r="L2" s="68">
        <v>5.5882596000000007</v>
      </c>
      <c r="M2" s="68">
        <v>6.9853244999999999</v>
      </c>
      <c r="N2" s="68">
        <v>7.2030488999999998</v>
      </c>
      <c r="O2" s="68">
        <v>6.9762526500000002</v>
      </c>
      <c r="P2" s="68">
        <v>7.7473599000000002</v>
      </c>
      <c r="Q2" s="68">
        <v>7.7473599000000002</v>
      </c>
      <c r="R2" s="68">
        <v>8.1646649999999994</v>
      </c>
      <c r="S2" s="68">
        <v>8.1646649999999994</v>
      </c>
      <c r="T2" s="68">
        <v>9.5</v>
      </c>
      <c r="U2" s="68">
        <v>9.6999999999999993</v>
      </c>
      <c r="V2" s="68">
        <v>9.9</v>
      </c>
      <c r="W2" s="68">
        <v>10</v>
      </c>
      <c r="X2" s="68">
        <v>11.2</v>
      </c>
      <c r="Y2" s="68">
        <v>11.5</v>
      </c>
      <c r="Z2" s="68">
        <v>12</v>
      </c>
      <c r="AA2" s="68">
        <v>12.6</v>
      </c>
      <c r="AB2" s="68">
        <v>13.7</v>
      </c>
      <c r="AC2" s="68">
        <v>14</v>
      </c>
      <c r="AD2" s="68">
        <v>14.5</v>
      </c>
      <c r="AE2" s="68">
        <v>14.5</v>
      </c>
      <c r="AF2" s="68">
        <v>11.8</v>
      </c>
      <c r="AG2" s="68">
        <v>4.8</v>
      </c>
      <c r="AH2" s="68">
        <v>2.2999999999999998</v>
      </c>
      <c r="AI2" s="68">
        <v>2.2999999999999998</v>
      </c>
      <c r="AJ2" s="68">
        <v>1.5</v>
      </c>
      <c r="AK2" s="68">
        <v>3</v>
      </c>
      <c r="AL2" s="68">
        <v>2.4</v>
      </c>
      <c r="AM2" s="68">
        <v>2.5</v>
      </c>
      <c r="AN2" s="68">
        <v>2.5</v>
      </c>
      <c r="AO2" s="68">
        <v>1.2809999999999999</v>
      </c>
      <c r="AP2" s="68">
        <v>0</v>
      </c>
      <c r="AQ2" s="68">
        <v>0</v>
      </c>
      <c r="AR2" s="68">
        <v>0</v>
      </c>
      <c r="AS2" s="68">
        <v>0</v>
      </c>
      <c r="AT2" s="68">
        <v>0</v>
      </c>
      <c r="AU2" s="68">
        <v>0</v>
      </c>
      <c r="AV2" s="68">
        <v>0</v>
      </c>
      <c r="AW2" s="68">
        <v>0</v>
      </c>
      <c r="AX2" s="68">
        <v>0</v>
      </c>
      <c r="AY2" s="68">
        <v>0</v>
      </c>
      <c r="AZ2" s="68">
        <v>0</v>
      </c>
      <c r="BA2" s="68">
        <v>0</v>
      </c>
      <c r="BB2" s="68">
        <v>0</v>
      </c>
      <c r="BC2" s="68">
        <v>0</v>
      </c>
      <c r="BD2" s="68">
        <v>0</v>
      </c>
      <c r="BE2" s="68">
        <v>0</v>
      </c>
      <c r="BF2" s="68">
        <v>0</v>
      </c>
      <c r="BG2" s="68">
        <v>0</v>
      </c>
      <c r="BH2" s="68">
        <v>0</v>
      </c>
      <c r="BI2" s="68">
        <v>0</v>
      </c>
      <c r="BJ2" s="68">
        <v>0</v>
      </c>
    </row>
    <row r="3" spans="1:62">
      <c r="A3" s="66" t="s">
        <v>0</v>
      </c>
      <c r="B3" s="68" t="s">
        <v>143</v>
      </c>
      <c r="C3" s="68" t="s">
        <v>143</v>
      </c>
      <c r="D3" s="68" t="s">
        <v>143</v>
      </c>
      <c r="E3" s="68" t="s">
        <v>143</v>
      </c>
      <c r="F3" s="68" t="s">
        <v>143</v>
      </c>
      <c r="G3" s="68" t="s">
        <v>143</v>
      </c>
      <c r="H3" s="68" t="s">
        <v>143</v>
      </c>
      <c r="I3" s="68" t="s">
        <v>143</v>
      </c>
      <c r="J3" s="68" t="s">
        <v>143</v>
      </c>
      <c r="K3" s="68" t="s">
        <v>143</v>
      </c>
      <c r="L3" s="68" t="s">
        <v>143</v>
      </c>
      <c r="M3" s="68" t="s">
        <v>143</v>
      </c>
      <c r="N3" s="68" t="s">
        <v>143</v>
      </c>
      <c r="O3" s="68" t="s">
        <v>143</v>
      </c>
      <c r="P3" s="68" t="s">
        <v>143</v>
      </c>
      <c r="Q3" s="68" t="s">
        <v>143</v>
      </c>
      <c r="R3" s="68">
        <v>0.81646649999999998</v>
      </c>
      <c r="S3" s="68">
        <v>0</v>
      </c>
      <c r="T3" s="68">
        <v>0</v>
      </c>
      <c r="U3" s="68">
        <v>0</v>
      </c>
      <c r="V3" s="68">
        <v>0</v>
      </c>
      <c r="W3" s="68">
        <v>0</v>
      </c>
      <c r="X3" s="68">
        <v>0</v>
      </c>
      <c r="Y3" s="68">
        <v>0</v>
      </c>
      <c r="Z3" s="68">
        <v>0</v>
      </c>
      <c r="AA3" s="68">
        <v>0</v>
      </c>
      <c r="AB3" s="68">
        <v>0</v>
      </c>
      <c r="AC3" s="68">
        <v>0</v>
      </c>
      <c r="AD3" s="68">
        <v>0</v>
      </c>
      <c r="AE3" s="68">
        <v>0</v>
      </c>
      <c r="AF3" s="68">
        <v>0</v>
      </c>
      <c r="AG3" s="68">
        <v>0</v>
      </c>
      <c r="AH3" s="68">
        <v>0</v>
      </c>
      <c r="AI3" s="68">
        <v>0</v>
      </c>
      <c r="AJ3" s="68">
        <v>0</v>
      </c>
      <c r="AK3" s="68">
        <v>0</v>
      </c>
      <c r="AL3" s="68">
        <v>0</v>
      </c>
      <c r="AM3" s="68">
        <v>0</v>
      </c>
      <c r="AN3" s="68">
        <v>0</v>
      </c>
      <c r="AO3" s="68">
        <v>0</v>
      </c>
      <c r="AP3" s="68">
        <v>0</v>
      </c>
      <c r="AQ3" s="68">
        <v>0</v>
      </c>
      <c r="AR3" s="68">
        <v>0</v>
      </c>
      <c r="AS3" s="68">
        <v>0</v>
      </c>
      <c r="AT3" s="68">
        <v>0</v>
      </c>
      <c r="AU3" s="68">
        <v>0</v>
      </c>
      <c r="AV3" s="68">
        <v>0</v>
      </c>
      <c r="AW3" s="68">
        <v>0</v>
      </c>
      <c r="AX3" s="68">
        <v>0</v>
      </c>
      <c r="AY3" s="68">
        <v>0</v>
      </c>
      <c r="AZ3" s="68">
        <v>0</v>
      </c>
      <c r="BA3" s="68">
        <v>0</v>
      </c>
      <c r="BB3" s="68">
        <v>0</v>
      </c>
      <c r="BC3" s="68">
        <v>0</v>
      </c>
      <c r="BD3" s="68">
        <v>0</v>
      </c>
      <c r="BE3" s="68">
        <v>0</v>
      </c>
      <c r="BF3" s="68">
        <v>0</v>
      </c>
      <c r="BG3" s="68">
        <v>0</v>
      </c>
      <c r="BH3" s="68">
        <v>0</v>
      </c>
      <c r="BI3" s="68">
        <v>0</v>
      </c>
      <c r="BJ3" s="68">
        <v>0</v>
      </c>
    </row>
    <row r="4" spans="1:62">
      <c r="A4" s="66" t="s">
        <v>71</v>
      </c>
      <c r="B4" s="68" t="s">
        <v>143</v>
      </c>
      <c r="C4" s="68" t="s">
        <v>143</v>
      </c>
      <c r="D4" s="68" t="s">
        <v>143</v>
      </c>
      <c r="E4" s="68" t="s">
        <v>143</v>
      </c>
      <c r="F4" s="68" t="s">
        <v>143</v>
      </c>
      <c r="G4" s="68" t="s">
        <v>143</v>
      </c>
      <c r="H4" s="68" t="s">
        <v>143</v>
      </c>
      <c r="I4" s="68" t="s">
        <v>143</v>
      </c>
      <c r="J4" s="68" t="s">
        <v>143</v>
      </c>
      <c r="K4" s="68" t="s">
        <v>143</v>
      </c>
      <c r="L4" s="68" t="s">
        <v>143</v>
      </c>
      <c r="M4" s="68" t="s">
        <v>143</v>
      </c>
      <c r="N4" s="68" t="s">
        <v>143</v>
      </c>
      <c r="O4" s="68" t="s">
        <v>143</v>
      </c>
      <c r="P4" s="68" t="s">
        <v>143</v>
      </c>
      <c r="Q4" s="68" t="s">
        <v>143</v>
      </c>
      <c r="R4" s="68">
        <v>12.70059</v>
      </c>
      <c r="S4" s="68">
        <v>11.793405</v>
      </c>
      <c r="T4" s="68">
        <v>9</v>
      </c>
      <c r="U4" s="68">
        <v>1.5</v>
      </c>
      <c r="V4" s="68">
        <v>0.7</v>
      </c>
      <c r="W4" s="68">
        <v>3.1</v>
      </c>
      <c r="X4" s="68">
        <v>2.5</v>
      </c>
      <c r="Y4" s="68">
        <v>2.8</v>
      </c>
      <c r="Z4" s="68">
        <v>2.7</v>
      </c>
      <c r="AA4" s="68">
        <v>0.9</v>
      </c>
      <c r="AB4" s="68">
        <v>0.9</v>
      </c>
      <c r="AC4" s="68">
        <v>0.1</v>
      </c>
      <c r="AD4" s="68">
        <v>0.2</v>
      </c>
      <c r="AE4" s="68">
        <v>0.2</v>
      </c>
      <c r="AF4" s="68">
        <v>1.5</v>
      </c>
      <c r="AG4" s="68">
        <v>1</v>
      </c>
      <c r="AH4" s="68">
        <v>0.8</v>
      </c>
      <c r="AI4" s="68">
        <v>0.8</v>
      </c>
      <c r="AJ4" s="68">
        <v>2.6</v>
      </c>
      <c r="AK4" s="68">
        <v>2.7</v>
      </c>
      <c r="AL4" s="68">
        <v>3.5</v>
      </c>
      <c r="AM4" s="68">
        <v>2</v>
      </c>
      <c r="AN4" s="68">
        <v>0</v>
      </c>
      <c r="AO4" s="68">
        <v>0</v>
      </c>
      <c r="AP4" s="68">
        <v>0</v>
      </c>
      <c r="AQ4" s="68">
        <v>0</v>
      </c>
      <c r="AR4" s="68">
        <v>0</v>
      </c>
      <c r="AS4" s="68">
        <v>0</v>
      </c>
      <c r="AT4" s="68">
        <v>0</v>
      </c>
      <c r="AU4" s="68">
        <v>0</v>
      </c>
      <c r="AV4" s="68">
        <v>0</v>
      </c>
      <c r="AW4" s="68">
        <v>0</v>
      </c>
      <c r="AX4" s="68">
        <v>0</v>
      </c>
      <c r="AY4" s="68">
        <v>0</v>
      </c>
      <c r="AZ4" s="68">
        <v>0</v>
      </c>
      <c r="BA4" s="68">
        <v>0</v>
      </c>
      <c r="BB4" s="68">
        <v>0</v>
      </c>
      <c r="BC4" s="68">
        <v>0</v>
      </c>
      <c r="BD4" s="68">
        <v>0</v>
      </c>
      <c r="BE4" s="68">
        <v>0</v>
      </c>
      <c r="BF4" s="68">
        <v>0</v>
      </c>
      <c r="BG4" s="68">
        <v>0</v>
      </c>
      <c r="BH4" s="68">
        <v>0</v>
      </c>
      <c r="BI4" s="68">
        <v>0</v>
      </c>
      <c r="BJ4" s="68">
        <v>0</v>
      </c>
    </row>
    <row r="5" spans="1:62">
      <c r="A5" s="66" t="s">
        <v>72</v>
      </c>
      <c r="B5" s="68" t="s">
        <v>143</v>
      </c>
      <c r="C5" s="68" t="s">
        <v>143</v>
      </c>
      <c r="D5" s="68" t="s">
        <v>143</v>
      </c>
      <c r="E5" s="68" t="s">
        <v>143</v>
      </c>
      <c r="F5" s="68" t="s">
        <v>143</v>
      </c>
      <c r="G5" s="68" t="s">
        <v>143</v>
      </c>
      <c r="H5" s="68" t="s">
        <v>143</v>
      </c>
      <c r="I5" s="68" t="s">
        <v>143</v>
      </c>
      <c r="J5" s="68" t="s">
        <v>143</v>
      </c>
      <c r="K5" s="68" t="s">
        <v>143</v>
      </c>
      <c r="L5" s="68" t="s">
        <v>143</v>
      </c>
      <c r="M5" s="68" t="s">
        <v>143</v>
      </c>
      <c r="N5" s="68" t="s">
        <v>143</v>
      </c>
      <c r="O5" s="68" t="s">
        <v>143</v>
      </c>
      <c r="P5" s="68" t="s">
        <v>143</v>
      </c>
      <c r="Q5" s="68" t="s">
        <v>143</v>
      </c>
      <c r="R5" s="68">
        <v>51.709544999999999</v>
      </c>
      <c r="S5" s="68">
        <v>51.709544999999999</v>
      </c>
      <c r="T5" s="68">
        <v>61</v>
      </c>
      <c r="U5" s="68">
        <v>61</v>
      </c>
      <c r="V5" s="68">
        <v>61</v>
      </c>
      <c r="W5" s="68">
        <v>61</v>
      </c>
      <c r="X5" s="68">
        <v>61</v>
      </c>
      <c r="Y5" s="68">
        <v>61</v>
      </c>
      <c r="Z5" s="68">
        <v>61</v>
      </c>
      <c r="AA5" s="68">
        <v>87</v>
      </c>
      <c r="AB5" s="68">
        <v>87</v>
      </c>
      <c r="AC5" s="68">
        <v>87</v>
      </c>
      <c r="AD5" s="68">
        <v>87</v>
      </c>
      <c r="AE5" s="68">
        <v>87</v>
      </c>
      <c r="AF5" s="68">
        <v>29.3</v>
      </c>
      <c r="AG5" s="68">
        <v>26.8</v>
      </c>
      <c r="AH5" s="68">
        <v>24</v>
      </c>
      <c r="AI5" s="68">
        <v>24</v>
      </c>
      <c r="AJ5" s="68">
        <v>84.4</v>
      </c>
      <c r="AK5" s="68">
        <v>102.56</v>
      </c>
      <c r="AL5" s="68">
        <v>99.397999999999996</v>
      </c>
      <c r="AM5" s="68">
        <v>109.63</v>
      </c>
      <c r="AN5" s="68">
        <v>110</v>
      </c>
      <c r="AO5" s="68">
        <v>107</v>
      </c>
      <c r="AP5" s="68">
        <v>173</v>
      </c>
      <c r="AQ5" s="68">
        <v>152</v>
      </c>
      <c r="AR5" s="68">
        <v>167</v>
      </c>
      <c r="AS5" s="68">
        <v>199.3</v>
      </c>
      <c r="AT5" s="68">
        <v>215.8</v>
      </c>
      <c r="AU5" s="68">
        <v>225</v>
      </c>
      <c r="AV5" s="68">
        <v>217</v>
      </c>
      <c r="AW5" s="68">
        <v>217.6</v>
      </c>
      <c r="AX5" s="68">
        <v>257.10000000000002</v>
      </c>
      <c r="AY5" s="68">
        <v>254.7</v>
      </c>
      <c r="AZ5" s="68">
        <v>229.9</v>
      </c>
      <c r="BA5" s="68">
        <v>256.3</v>
      </c>
      <c r="BB5" s="68">
        <v>264.2</v>
      </c>
      <c r="BC5" s="68">
        <v>283</v>
      </c>
      <c r="BD5" s="68">
        <v>318.7</v>
      </c>
      <c r="BE5" s="68">
        <v>292.2</v>
      </c>
      <c r="BF5" s="68">
        <v>245</v>
      </c>
      <c r="BG5" s="68">
        <v>322.7</v>
      </c>
      <c r="BH5" s="68">
        <v>316.8</v>
      </c>
      <c r="BI5" s="68">
        <v>260.60000000000002</v>
      </c>
      <c r="BJ5" s="68">
        <v>310</v>
      </c>
    </row>
    <row r="6" spans="1:62">
      <c r="A6" s="66" t="s">
        <v>74</v>
      </c>
      <c r="B6" s="68" t="s">
        <v>143</v>
      </c>
      <c r="C6" s="68" t="s">
        <v>143</v>
      </c>
      <c r="D6" s="68" t="s">
        <v>143</v>
      </c>
      <c r="E6" s="68" t="s">
        <v>143</v>
      </c>
      <c r="F6" s="68" t="s">
        <v>143</v>
      </c>
      <c r="G6" s="68" t="s">
        <v>143</v>
      </c>
      <c r="H6" s="68" t="s">
        <v>143</v>
      </c>
      <c r="I6" s="68" t="s">
        <v>143</v>
      </c>
      <c r="J6" s="68" t="s">
        <v>143</v>
      </c>
      <c r="K6" s="68" t="s">
        <v>143</v>
      </c>
      <c r="L6" s="68" t="s">
        <v>143</v>
      </c>
      <c r="M6" s="68" t="s">
        <v>143</v>
      </c>
      <c r="N6" s="68" t="s">
        <v>143</v>
      </c>
      <c r="O6" s="68" t="s">
        <v>143</v>
      </c>
      <c r="P6" s="68" t="s">
        <v>143</v>
      </c>
      <c r="Q6" s="68" t="s">
        <v>143</v>
      </c>
      <c r="R6" s="68" t="s">
        <v>143</v>
      </c>
      <c r="S6" s="68" t="s">
        <v>143</v>
      </c>
      <c r="T6" s="68" t="s">
        <v>143</v>
      </c>
      <c r="U6" s="68" t="s">
        <v>143</v>
      </c>
      <c r="V6" s="68" t="s">
        <v>143</v>
      </c>
      <c r="W6" s="68" t="s">
        <v>143</v>
      </c>
      <c r="X6" s="68" t="s">
        <v>143</v>
      </c>
      <c r="Y6" s="68" t="s">
        <v>143</v>
      </c>
      <c r="Z6" s="68" t="s">
        <v>143</v>
      </c>
      <c r="AA6" s="68" t="s">
        <v>143</v>
      </c>
      <c r="AB6" s="68" t="s">
        <v>143</v>
      </c>
      <c r="AC6" s="68" t="s">
        <v>143</v>
      </c>
      <c r="AD6" s="68" t="s">
        <v>143</v>
      </c>
      <c r="AE6" s="68" t="s">
        <v>143</v>
      </c>
      <c r="AF6" s="68" t="s">
        <v>143</v>
      </c>
      <c r="AG6" s="68">
        <v>0</v>
      </c>
      <c r="AH6" s="68">
        <v>0</v>
      </c>
      <c r="AI6" s="68">
        <v>0.5</v>
      </c>
      <c r="AJ6" s="68">
        <v>0</v>
      </c>
      <c r="AK6" s="68">
        <v>0</v>
      </c>
      <c r="AL6" s="68">
        <v>0</v>
      </c>
      <c r="AM6" s="68">
        <v>0</v>
      </c>
      <c r="AN6" s="68">
        <v>0</v>
      </c>
      <c r="AO6" s="68">
        <v>0</v>
      </c>
      <c r="AP6" s="68">
        <v>0</v>
      </c>
      <c r="AQ6" s="68">
        <v>0</v>
      </c>
      <c r="AR6" s="68">
        <v>0</v>
      </c>
      <c r="AS6" s="68">
        <v>0</v>
      </c>
      <c r="AT6" s="68">
        <v>0</v>
      </c>
      <c r="AU6" s="68">
        <v>0</v>
      </c>
      <c r="AV6" s="68">
        <v>0</v>
      </c>
      <c r="AW6" s="68">
        <v>0</v>
      </c>
      <c r="AX6" s="68">
        <v>0</v>
      </c>
      <c r="AY6" s="68">
        <v>0</v>
      </c>
      <c r="AZ6" s="68">
        <v>0</v>
      </c>
      <c r="BA6" s="68">
        <v>0</v>
      </c>
      <c r="BB6" s="68">
        <v>0</v>
      </c>
      <c r="BC6" s="68">
        <v>0</v>
      </c>
      <c r="BD6" s="68">
        <v>0</v>
      </c>
      <c r="BE6" s="68">
        <v>0</v>
      </c>
      <c r="BF6" s="68">
        <v>0</v>
      </c>
      <c r="BG6" s="68">
        <v>0</v>
      </c>
      <c r="BH6" s="68">
        <v>0</v>
      </c>
      <c r="BI6" s="68">
        <v>0</v>
      </c>
      <c r="BJ6" s="68">
        <v>0</v>
      </c>
    </row>
    <row r="7" spans="1:62">
      <c r="A7" s="66" t="s">
        <v>77</v>
      </c>
      <c r="B7" s="68" t="s">
        <v>143</v>
      </c>
      <c r="C7" s="68" t="s">
        <v>143</v>
      </c>
      <c r="D7" s="68" t="s">
        <v>143</v>
      </c>
      <c r="E7" s="68" t="s">
        <v>143</v>
      </c>
      <c r="F7" s="68" t="s">
        <v>143</v>
      </c>
      <c r="G7" s="68" t="s">
        <v>143</v>
      </c>
      <c r="H7" s="68" t="s">
        <v>143</v>
      </c>
      <c r="I7" s="68" t="s">
        <v>143</v>
      </c>
      <c r="J7" s="68" t="s">
        <v>143</v>
      </c>
      <c r="K7" s="68" t="s">
        <v>143</v>
      </c>
      <c r="L7" s="68" t="s">
        <v>143</v>
      </c>
      <c r="M7" s="68" t="s">
        <v>143</v>
      </c>
      <c r="N7" s="68" t="s">
        <v>143</v>
      </c>
      <c r="O7" s="68" t="s">
        <v>143</v>
      </c>
      <c r="P7" s="68" t="s">
        <v>143</v>
      </c>
      <c r="Q7" s="68" t="s">
        <v>143</v>
      </c>
      <c r="R7" s="68">
        <v>46.720027499999993</v>
      </c>
      <c r="S7" s="68">
        <v>55.791877500000005</v>
      </c>
      <c r="T7" s="68">
        <v>53.7</v>
      </c>
      <c r="U7" s="68">
        <v>55.3</v>
      </c>
      <c r="V7" s="68">
        <v>47.9</v>
      </c>
      <c r="W7" s="68">
        <v>54.7</v>
      </c>
      <c r="X7" s="68">
        <v>66.3</v>
      </c>
      <c r="Y7" s="68">
        <v>70.099999999999994</v>
      </c>
      <c r="Z7" s="68">
        <v>74.3</v>
      </c>
      <c r="AA7" s="68">
        <v>68.900000000000006</v>
      </c>
      <c r="AB7" s="68">
        <v>84.5</v>
      </c>
      <c r="AC7" s="68">
        <v>77.400000000000006</v>
      </c>
      <c r="AD7" s="68">
        <v>79</v>
      </c>
      <c r="AE7" s="68">
        <v>79.5</v>
      </c>
      <c r="AF7" s="68">
        <v>90.2</v>
      </c>
      <c r="AG7" s="68">
        <v>90.1</v>
      </c>
      <c r="AH7" s="68">
        <v>111</v>
      </c>
      <c r="AI7" s="68">
        <v>107</v>
      </c>
      <c r="AJ7" s="68">
        <v>129.26499999999999</v>
      </c>
      <c r="AK7" s="68">
        <v>120.577</v>
      </c>
      <c r="AL7" s="68">
        <v>135.4</v>
      </c>
      <c r="AM7" s="68">
        <v>149</v>
      </c>
      <c r="AN7" s="68">
        <v>140</v>
      </c>
      <c r="AO7" s="68">
        <v>149.6</v>
      </c>
      <c r="AP7" s="68">
        <v>155.4</v>
      </c>
      <c r="AQ7" s="68">
        <v>169.3</v>
      </c>
      <c r="AR7" s="68">
        <v>160.9</v>
      </c>
      <c r="AS7" s="68">
        <v>160.6</v>
      </c>
      <c r="AT7" s="68">
        <v>166.577</v>
      </c>
      <c r="AU7" s="68">
        <v>175.20599999999999</v>
      </c>
      <c r="AV7" s="68">
        <v>190.23500000000001</v>
      </c>
      <c r="AW7" s="68">
        <v>147.20599999999999</v>
      </c>
      <c r="AX7" s="68">
        <v>172.35400000000001</v>
      </c>
      <c r="AY7" s="68">
        <v>138</v>
      </c>
      <c r="AZ7" s="68">
        <v>149</v>
      </c>
      <c r="BA7" s="68">
        <v>156</v>
      </c>
      <c r="BB7" s="68">
        <v>175</v>
      </c>
      <c r="BC7" s="68">
        <v>175</v>
      </c>
      <c r="BD7" s="68">
        <v>169</v>
      </c>
      <c r="BE7" s="68">
        <v>166.5</v>
      </c>
      <c r="BF7" s="68">
        <v>120.6</v>
      </c>
      <c r="BG7" s="68">
        <v>112.4</v>
      </c>
      <c r="BH7" s="68">
        <v>123.5</v>
      </c>
      <c r="BI7" s="68">
        <v>109.7</v>
      </c>
      <c r="BJ7" s="68">
        <v>130</v>
      </c>
    </row>
    <row r="8" spans="1:62">
      <c r="A8" s="66" t="s">
        <v>1</v>
      </c>
      <c r="B8" s="68" t="s">
        <v>143</v>
      </c>
      <c r="C8" s="68" t="s">
        <v>143</v>
      </c>
      <c r="D8" s="68" t="s">
        <v>143</v>
      </c>
      <c r="E8" s="68" t="s">
        <v>143</v>
      </c>
      <c r="F8" s="68" t="s">
        <v>143</v>
      </c>
      <c r="G8" s="68" t="s">
        <v>143</v>
      </c>
      <c r="H8" s="68" t="s">
        <v>143</v>
      </c>
      <c r="I8" s="68" t="s">
        <v>143</v>
      </c>
      <c r="J8" s="68" t="s">
        <v>143</v>
      </c>
      <c r="K8" s="68" t="s">
        <v>143</v>
      </c>
      <c r="L8" s="68" t="s">
        <v>143</v>
      </c>
      <c r="M8" s="68" t="s">
        <v>143</v>
      </c>
      <c r="N8" s="68" t="s">
        <v>143</v>
      </c>
      <c r="O8" s="68" t="s">
        <v>143</v>
      </c>
      <c r="P8" s="68" t="s">
        <v>143</v>
      </c>
      <c r="Q8" s="68">
        <v>0</v>
      </c>
      <c r="R8" s="68">
        <v>1.9958070000000001</v>
      </c>
      <c r="S8" s="68">
        <v>4.8080805</v>
      </c>
      <c r="T8" s="68">
        <v>6.4</v>
      </c>
      <c r="U8" s="68">
        <v>7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  <c r="AB8" s="68">
        <v>0</v>
      </c>
      <c r="AC8" s="68">
        <v>0</v>
      </c>
      <c r="AD8" s="68">
        <v>0</v>
      </c>
      <c r="AE8" s="68">
        <v>0</v>
      </c>
      <c r="AF8" s="68">
        <v>0</v>
      </c>
      <c r="AG8" s="68">
        <v>0</v>
      </c>
      <c r="AH8" s="68">
        <v>0</v>
      </c>
      <c r="AI8" s="68">
        <v>0</v>
      </c>
      <c r="AJ8" s="68">
        <v>0</v>
      </c>
      <c r="AK8" s="68">
        <v>0</v>
      </c>
      <c r="AL8" s="68">
        <v>0</v>
      </c>
      <c r="AM8" s="68">
        <v>0</v>
      </c>
      <c r="AN8" s="68">
        <v>0</v>
      </c>
      <c r="AO8" s="68">
        <v>0</v>
      </c>
      <c r="AP8" s="68">
        <v>0</v>
      </c>
      <c r="AQ8" s="68">
        <v>0</v>
      </c>
      <c r="AR8" s="68">
        <v>0</v>
      </c>
      <c r="AS8" s="68">
        <v>0</v>
      </c>
      <c r="AT8" s="68">
        <v>0</v>
      </c>
      <c r="AU8" s="68">
        <v>0</v>
      </c>
      <c r="AV8" s="68">
        <v>0</v>
      </c>
      <c r="AW8" s="68">
        <v>0</v>
      </c>
      <c r="AX8" s="68">
        <v>0</v>
      </c>
      <c r="AY8" s="68">
        <v>0</v>
      </c>
      <c r="AZ8" s="68">
        <v>0</v>
      </c>
      <c r="BA8" s="68">
        <v>0</v>
      </c>
      <c r="BB8" s="68">
        <v>0</v>
      </c>
      <c r="BC8" s="68">
        <v>0</v>
      </c>
      <c r="BD8" s="68">
        <v>0</v>
      </c>
      <c r="BE8" s="68">
        <v>0</v>
      </c>
      <c r="BF8" s="68">
        <v>0</v>
      </c>
      <c r="BG8" s="68">
        <v>0</v>
      </c>
      <c r="BH8" s="68">
        <v>0</v>
      </c>
      <c r="BI8" s="68">
        <v>0</v>
      </c>
      <c r="BJ8" s="68">
        <v>0</v>
      </c>
    </row>
    <row r="9" spans="1:62">
      <c r="A9" s="66" t="s">
        <v>2</v>
      </c>
      <c r="B9" s="68" t="s">
        <v>143</v>
      </c>
      <c r="C9" s="68" t="s">
        <v>143</v>
      </c>
      <c r="D9" s="68" t="s">
        <v>143</v>
      </c>
      <c r="E9" s="68" t="s">
        <v>143</v>
      </c>
      <c r="F9" s="68" t="s">
        <v>143</v>
      </c>
      <c r="G9" s="68" t="s">
        <v>143</v>
      </c>
      <c r="H9" s="68" t="s">
        <v>143</v>
      </c>
      <c r="I9" s="68" t="s">
        <v>143</v>
      </c>
      <c r="J9" s="68" t="s">
        <v>143</v>
      </c>
      <c r="K9" s="68" t="s">
        <v>143</v>
      </c>
      <c r="L9" s="68" t="s">
        <v>143</v>
      </c>
      <c r="M9" s="68" t="s">
        <v>143</v>
      </c>
      <c r="N9" s="68" t="s">
        <v>143</v>
      </c>
      <c r="O9" s="68">
        <v>160.70872993500001</v>
      </c>
      <c r="P9" s="68">
        <v>174.02892728999998</v>
      </c>
      <c r="Q9" s="68">
        <v>168.12496731000002</v>
      </c>
      <c r="R9" s="68">
        <v>209.7</v>
      </c>
      <c r="S9" s="68">
        <v>207.6</v>
      </c>
      <c r="T9" s="68">
        <v>182.8</v>
      </c>
      <c r="U9" s="68">
        <v>244.9</v>
      </c>
      <c r="V9" s="68">
        <v>169.9</v>
      </c>
      <c r="W9" s="68">
        <v>179.1</v>
      </c>
      <c r="X9" s="68">
        <v>178.8</v>
      </c>
      <c r="Y9" s="68">
        <v>176.1</v>
      </c>
      <c r="Z9" s="68">
        <v>175</v>
      </c>
      <c r="AA9" s="68">
        <v>166.4</v>
      </c>
      <c r="AB9" s="68">
        <v>163.4</v>
      </c>
      <c r="AC9" s="68">
        <v>182</v>
      </c>
      <c r="AD9" s="68">
        <v>196.5</v>
      </c>
      <c r="AE9" s="68">
        <v>195.5</v>
      </c>
      <c r="AF9" s="68">
        <v>200</v>
      </c>
      <c r="AG9" s="68">
        <v>186</v>
      </c>
      <c r="AH9" s="68">
        <v>165</v>
      </c>
      <c r="AI9" s="68">
        <v>141</v>
      </c>
      <c r="AJ9" s="68">
        <v>237.4</v>
      </c>
      <c r="AK9" s="68">
        <v>242.1</v>
      </c>
      <c r="AL9" s="68">
        <v>296.8</v>
      </c>
      <c r="AM9" s="68">
        <v>273</v>
      </c>
      <c r="AN9" s="68">
        <v>258.60000000000002</v>
      </c>
      <c r="AO9" s="68">
        <v>250.2</v>
      </c>
      <c r="AP9" s="68">
        <v>211.2</v>
      </c>
      <c r="AQ9" s="68">
        <v>317.7</v>
      </c>
      <c r="AR9" s="68">
        <v>295.10000000000002</v>
      </c>
      <c r="AS9" s="68">
        <v>288.8</v>
      </c>
      <c r="AT9" s="68">
        <v>278.60000000000002</v>
      </c>
      <c r="AU9" s="68">
        <v>257.2</v>
      </c>
      <c r="AV9" s="68">
        <v>273.8</v>
      </c>
      <c r="AW9" s="68">
        <v>270.2</v>
      </c>
      <c r="AX9" s="68">
        <v>295</v>
      </c>
      <c r="AY9" s="68">
        <v>286.3</v>
      </c>
      <c r="AZ9" s="68">
        <v>378.7</v>
      </c>
      <c r="BA9" s="68">
        <v>335</v>
      </c>
      <c r="BB9" s="68">
        <v>352.4</v>
      </c>
      <c r="BC9" s="68">
        <v>295.2</v>
      </c>
      <c r="BD9" s="68">
        <v>349.7</v>
      </c>
      <c r="BE9" s="68">
        <v>349.7</v>
      </c>
      <c r="BF9" s="68">
        <v>342.8</v>
      </c>
      <c r="BG9" s="68">
        <v>332.6</v>
      </c>
      <c r="BH9" s="68">
        <v>311.2</v>
      </c>
      <c r="BI9" s="68">
        <v>288.60000000000002</v>
      </c>
      <c r="BJ9" s="68">
        <v>312.60000000000002</v>
      </c>
    </row>
    <row r="10" spans="1:62">
      <c r="A10" s="66" t="s">
        <v>4</v>
      </c>
      <c r="B10" s="68" t="s">
        <v>143</v>
      </c>
      <c r="C10" s="68" t="s">
        <v>143</v>
      </c>
      <c r="D10" s="68" t="s">
        <v>143</v>
      </c>
      <c r="E10" s="68" t="s">
        <v>143</v>
      </c>
      <c r="F10" s="68" t="s">
        <v>143</v>
      </c>
      <c r="G10" s="68" t="s">
        <v>143</v>
      </c>
      <c r="H10" s="68" t="s">
        <v>143</v>
      </c>
      <c r="I10" s="68" t="s">
        <v>143</v>
      </c>
      <c r="J10" s="68" t="s">
        <v>143</v>
      </c>
      <c r="K10" s="68" t="s">
        <v>143</v>
      </c>
      <c r="L10" s="68" t="s">
        <v>143</v>
      </c>
      <c r="M10" s="68" t="s">
        <v>143</v>
      </c>
      <c r="N10" s="68" t="s">
        <v>143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0</v>
      </c>
      <c r="X10" s="68">
        <v>0</v>
      </c>
      <c r="Y10" s="68">
        <v>0</v>
      </c>
      <c r="Z10" s="68">
        <v>0</v>
      </c>
      <c r="AA10" s="68">
        <v>0</v>
      </c>
      <c r="AB10" s="68">
        <v>0</v>
      </c>
      <c r="AC10" s="68">
        <v>0</v>
      </c>
      <c r="AD10" s="68">
        <v>0</v>
      </c>
      <c r="AE10" s="68">
        <v>0</v>
      </c>
      <c r="AF10" s="68">
        <v>0</v>
      </c>
      <c r="AG10" s="68">
        <v>0</v>
      </c>
      <c r="AH10" s="68">
        <v>0</v>
      </c>
      <c r="AI10" s="68">
        <v>0</v>
      </c>
      <c r="AJ10" s="68">
        <v>0</v>
      </c>
      <c r="AK10" s="68">
        <v>0</v>
      </c>
      <c r="AL10" s="68">
        <v>0</v>
      </c>
      <c r="AM10" s="68">
        <v>0</v>
      </c>
      <c r="AN10" s="68">
        <v>0</v>
      </c>
      <c r="AO10" s="68">
        <v>0</v>
      </c>
      <c r="AP10" s="68">
        <v>0</v>
      </c>
      <c r="AQ10" s="68">
        <v>0</v>
      </c>
      <c r="AR10" s="68">
        <v>0</v>
      </c>
      <c r="AS10" s="68">
        <v>0</v>
      </c>
      <c r="AT10" s="68">
        <v>0</v>
      </c>
      <c r="AU10" s="68">
        <v>0</v>
      </c>
      <c r="AV10" s="68">
        <v>0</v>
      </c>
      <c r="AW10" s="68">
        <v>0</v>
      </c>
      <c r="AX10" s="68">
        <v>0</v>
      </c>
      <c r="AY10" s="68">
        <v>0</v>
      </c>
      <c r="AZ10" s="68">
        <v>0</v>
      </c>
      <c r="BA10" s="68">
        <v>0</v>
      </c>
      <c r="BB10" s="68">
        <v>0</v>
      </c>
      <c r="BC10" s="68">
        <v>0</v>
      </c>
      <c r="BD10" s="68">
        <v>0</v>
      </c>
      <c r="BE10" s="68">
        <v>0</v>
      </c>
      <c r="BF10" s="68">
        <v>0</v>
      </c>
      <c r="BG10" s="68">
        <v>0</v>
      </c>
      <c r="BH10" s="68">
        <v>0</v>
      </c>
      <c r="BI10" s="68">
        <v>0</v>
      </c>
      <c r="BJ10" s="68">
        <v>0</v>
      </c>
    </row>
    <row r="11" spans="1:62">
      <c r="A11" s="66" t="s">
        <v>8</v>
      </c>
      <c r="B11" s="68">
        <v>21.613682625000003</v>
      </c>
      <c r="C11" s="68">
        <v>21.663577799999999</v>
      </c>
      <c r="D11" s="68">
        <v>19.153396905000001</v>
      </c>
      <c r="E11" s="68">
        <v>18.197223914999999</v>
      </c>
      <c r="F11" s="68">
        <v>14.79981609</v>
      </c>
      <c r="G11" s="68">
        <v>17.499598649999999</v>
      </c>
      <c r="H11" s="68">
        <v>14.339873295</v>
      </c>
      <c r="I11" s="68">
        <v>20.296450005000001</v>
      </c>
      <c r="J11" s="68">
        <v>23.582274075000001</v>
      </c>
      <c r="K11" s="68">
        <v>27.849672314999999</v>
      </c>
      <c r="L11" s="68">
        <v>32.287621334999997</v>
      </c>
      <c r="M11" s="68">
        <v>34.462143779999998</v>
      </c>
      <c r="N11" s="68">
        <v>33.903317819999998</v>
      </c>
      <c r="O11" s="68">
        <v>34.648116705</v>
      </c>
      <c r="P11" s="68">
        <v>31.736960040000003</v>
      </c>
      <c r="Q11" s="68">
        <v>26.348281139999997</v>
      </c>
      <c r="R11" s="68">
        <v>21.228128999999999</v>
      </c>
      <c r="S11" s="68">
        <v>24.131121</v>
      </c>
      <c r="T11" s="68">
        <v>20.100000000000001</v>
      </c>
      <c r="U11" s="68">
        <v>27.3</v>
      </c>
      <c r="V11" s="68">
        <v>33.700000000000003</v>
      </c>
      <c r="W11" s="68">
        <v>32</v>
      </c>
      <c r="X11" s="68">
        <v>24.4</v>
      </c>
      <c r="Y11" s="68">
        <v>27.2</v>
      </c>
      <c r="Z11" s="68">
        <v>40</v>
      </c>
      <c r="AA11" s="68">
        <v>38.200000000000003</v>
      </c>
      <c r="AB11" s="68">
        <v>35.200000000000003</v>
      </c>
      <c r="AC11" s="68">
        <v>29.7</v>
      </c>
      <c r="AD11" s="68">
        <v>31.7</v>
      </c>
      <c r="AE11" s="68">
        <v>35</v>
      </c>
      <c r="AF11" s="68">
        <v>36.5</v>
      </c>
      <c r="AG11" s="68">
        <v>38.4</v>
      </c>
      <c r="AH11" s="68">
        <v>39.299999999999997</v>
      </c>
      <c r="AI11" s="68">
        <v>37.200000000000003</v>
      </c>
      <c r="AJ11" s="68">
        <v>39.146000000000001</v>
      </c>
      <c r="AK11" s="68">
        <v>21.146000000000001</v>
      </c>
      <c r="AL11" s="68">
        <v>35.299999999999997</v>
      </c>
      <c r="AM11" s="68">
        <v>32.6</v>
      </c>
      <c r="AN11" s="68">
        <v>31.7</v>
      </c>
      <c r="AO11" s="68">
        <v>33.262</v>
      </c>
      <c r="AP11" s="68">
        <v>27</v>
      </c>
      <c r="AQ11" s="68">
        <v>26.7</v>
      </c>
      <c r="AR11" s="68">
        <v>0</v>
      </c>
      <c r="AS11" s="68">
        <v>0</v>
      </c>
      <c r="AT11" s="68">
        <v>0</v>
      </c>
      <c r="AU11" s="68">
        <v>0</v>
      </c>
      <c r="AV11" s="68">
        <v>0</v>
      </c>
      <c r="AW11" s="68">
        <v>0</v>
      </c>
      <c r="AX11" s="68">
        <v>0</v>
      </c>
      <c r="AY11" s="68">
        <v>0</v>
      </c>
      <c r="AZ11" s="68">
        <v>0</v>
      </c>
      <c r="BA11" s="68">
        <v>0</v>
      </c>
      <c r="BB11" s="68">
        <v>0</v>
      </c>
      <c r="BC11" s="68">
        <v>0</v>
      </c>
      <c r="BD11" s="68">
        <v>0</v>
      </c>
      <c r="BE11" s="68">
        <v>0</v>
      </c>
      <c r="BF11" s="68">
        <v>0</v>
      </c>
      <c r="BG11" s="68">
        <v>0</v>
      </c>
      <c r="BH11" s="68">
        <v>0</v>
      </c>
      <c r="BI11" s="68">
        <v>0</v>
      </c>
      <c r="BJ11" s="68">
        <v>0</v>
      </c>
    </row>
    <row r="12" spans="1:62">
      <c r="A12" s="66" t="s">
        <v>9</v>
      </c>
      <c r="B12" s="68">
        <v>21.737059785</v>
      </c>
      <c r="C12" s="68">
        <v>22.229661240000002</v>
      </c>
      <c r="D12" s="68">
        <v>19.559815784999998</v>
      </c>
      <c r="E12" s="68">
        <v>51.335784780000004</v>
      </c>
      <c r="F12" s="68">
        <v>23.760082335</v>
      </c>
      <c r="G12" s="68">
        <v>26.87989155</v>
      </c>
      <c r="H12" s="68">
        <v>26.82001734</v>
      </c>
      <c r="I12" s="68">
        <v>42.199524644999997</v>
      </c>
      <c r="J12" s="68">
        <v>43.599311100000001</v>
      </c>
      <c r="K12" s="68">
        <v>54.703255499999997</v>
      </c>
      <c r="L12" s="68">
        <v>72.211926000000005</v>
      </c>
      <c r="M12" s="68">
        <v>92.714307000000005</v>
      </c>
      <c r="N12" s="68">
        <v>130.997514</v>
      </c>
      <c r="O12" s="68">
        <v>156.03582</v>
      </c>
      <c r="P12" s="68">
        <v>195.04477499999999</v>
      </c>
      <c r="Q12" s="68">
        <v>248.02437899999998</v>
      </c>
      <c r="R12" s="68">
        <v>255.10042199999998</v>
      </c>
      <c r="S12" s="68">
        <v>282.13453499999997</v>
      </c>
      <c r="T12" s="68">
        <v>337</v>
      </c>
      <c r="U12" s="68">
        <v>341</v>
      </c>
      <c r="V12" s="68">
        <v>346</v>
      </c>
      <c r="W12" s="68">
        <v>615</v>
      </c>
      <c r="X12" s="68">
        <v>338</v>
      </c>
      <c r="Y12" s="68">
        <v>349</v>
      </c>
      <c r="Z12" s="68">
        <v>360</v>
      </c>
      <c r="AA12" s="68">
        <v>370</v>
      </c>
      <c r="AB12" s="68">
        <v>375</v>
      </c>
      <c r="AC12" s="68">
        <v>385</v>
      </c>
      <c r="AD12" s="68">
        <v>385</v>
      </c>
      <c r="AE12" s="68">
        <v>385</v>
      </c>
      <c r="AF12" s="68">
        <v>331</v>
      </c>
      <c r="AG12" s="68">
        <v>353</v>
      </c>
      <c r="AH12" s="68">
        <v>363</v>
      </c>
      <c r="AI12" s="68">
        <v>360</v>
      </c>
      <c r="AJ12" s="68">
        <v>388.6</v>
      </c>
      <c r="AK12" s="68">
        <v>395.26</v>
      </c>
      <c r="AL12" s="68">
        <v>399.8</v>
      </c>
      <c r="AM12" s="68">
        <v>415</v>
      </c>
      <c r="AN12" s="68">
        <v>415</v>
      </c>
      <c r="AO12" s="68">
        <v>466.2</v>
      </c>
      <c r="AP12" s="68">
        <v>462.8</v>
      </c>
      <c r="AQ12" s="68">
        <v>485.9</v>
      </c>
      <c r="AR12" s="68">
        <v>511</v>
      </c>
      <c r="AS12" s="68">
        <v>485</v>
      </c>
      <c r="AT12" s="68">
        <v>542</v>
      </c>
      <c r="AU12" s="68">
        <v>527</v>
      </c>
      <c r="AV12" s="68">
        <v>445</v>
      </c>
      <c r="AW12" s="68">
        <v>438.1</v>
      </c>
      <c r="AX12" s="68">
        <v>416.9</v>
      </c>
      <c r="AY12" s="68">
        <v>427.8</v>
      </c>
      <c r="AZ12" s="68">
        <v>433.9</v>
      </c>
      <c r="BA12" s="68">
        <v>449</v>
      </c>
      <c r="BB12" s="68">
        <v>451.7</v>
      </c>
      <c r="BC12" s="68">
        <v>456.1</v>
      </c>
      <c r="BD12" s="68">
        <v>503.11099999999999</v>
      </c>
      <c r="BE12" s="68">
        <v>514.774</v>
      </c>
      <c r="BF12" s="68">
        <v>446.90199999999999</v>
      </c>
      <c r="BG12" s="68">
        <v>457.54899999999998</v>
      </c>
      <c r="BH12" s="68">
        <v>461.86500000000001</v>
      </c>
      <c r="BI12" s="68">
        <v>489.24200000000002</v>
      </c>
      <c r="BJ12" s="68">
        <v>462.86799999999999</v>
      </c>
    </row>
    <row r="13" spans="1:62">
      <c r="A13" s="66" t="s">
        <v>83</v>
      </c>
      <c r="B13" s="68" t="s">
        <v>143</v>
      </c>
      <c r="C13" s="68" t="s">
        <v>143</v>
      </c>
      <c r="D13" s="68" t="s">
        <v>143</v>
      </c>
      <c r="E13" s="68" t="s">
        <v>143</v>
      </c>
      <c r="F13" s="68" t="s">
        <v>143</v>
      </c>
      <c r="G13" s="68" t="s">
        <v>143</v>
      </c>
      <c r="H13" s="68" t="s">
        <v>143</v>
      </c>
      <c r="I13" s="68" t="s">
        <v>143</v>
      </c>
      <c r="J13" s="68" t="s">
        <v>143</v>
      </c>
      <c r="K13" s="68" t="s">
        <v>143</v>
      </c>
      <c r="L13" s="68" t="s">
        <v>143</v>
      </c>
      <c r="M13" s="68" t="s">
        <v>143</v>
      </c>
      <c r="N13" s="68" t="s">
        <v>143</v>
      </c>
      <c r="O13" s="68" t="s">
        <v>143</v>
      </c>
      <c r="P13" s="68" t="s">
        <v>143</v>
      </c>
      <c r="Q13" s="68" t="s">
        <v>143</v>
      </c>
      <c r="R13" s="68">
        <v>2.5401180000000001</v>
      </c>
      <c r="S13" s="68">
        <v>2.9937105000000002</v>
      </c>
      <c r="T13" s="68">
        <v>2.8</v>
      </c>
      <c r="U13" s="68">
        <v>3</v>
      </c>
      <c r="V13" s="68">
        <v>2.7</v>
      </c>
      <c r="W13" s="68">
        <v>3.1</v>
      </c>
      <c r="X13" s="68">
        <v>1.1000000000000001</v>
      </c>
      <c r="Y13" s="68">
        <v>3.3</v>
      </c>
      <c r="Z13" s="68">
        <v>3</v>
      </c>
      <c r="AA13" s="68">
        <v>2.6</v>
      </c>
      <c r="AB13" s="68">
        <v>3</v>
      </c>
      <c r="AC13" s="68">
        <v>2</v>
      </c>
      <c r="AD13" s="68">
        <v>2.5</v>
      </c>
      <c r="AE13" s="68">
        <v>0.7</v>
      </c>
      <c r="AF13" s="68">
        <v>0</v>
      </c>
      <c r="AG13" s="68">
        <v>0</v>
      </c>
      <c r="AH13" s="68">
        <v>0</v>
      </c>
      <c r="AI13" s="68">
        <v>0</v>
      </c>
      <c r="AJ13" s="68">
        <v>0</v>
      </c>
      <c r="AK13" s="68">
        <v>0</v>
      </c>
      <c r="AL13" s="68">
        <v>0</v>
      </c>
      <c r="AM13" s="68">
        <v>0</v>
      </c>
      <c r="AN13" s="68">
        <v>0</v>
      </c>
      <c r="AO13" s="68">
        <v>0</v>
      </c>
      <c r="AP13" s="68">
        <v>0</v>
      </c>
      <c r="AQ13" s="68">
        <v>0</v>
      </c>
      <c r="AR13" s="68">
        <v>0</v>
      </c>
      <c r="AS13" s="68">
        <v>0</v>
      </c>
      <c r="AT13" s="68">
        <v>0</v>
      </c>
      <c r="AU13" s="68">
        <v>0</v>
      </c>
      <c r="AV13" s="68">
        <v>0</v>
      </c>
      <c r="AW13" s="68">
        <v>0</v>
      </c>
      <c r="AX13" s="68">
        <v>0</v>
      </c>
      <c r="AY13" s="68">
        <v>0</v>
      </c>
      <c r="AZ13" s="68">
        <v>0</v>
      </c>
      <c r="BA13" s="68">
        <v>0</v>
      </c>
      <c r="BB13" s="68">
        <v>0</v>
      </c>
      <c r="BC13" s="68">
        <v>0</v>
      </c>
      <c r="BD13" s="68">
        <v>0</v>
      </c>
      <c r="BE13" s="68">
        <v>0</v>
      </c>
      <c r="BF13" s="68">
        <v>0</v>
      </c>
      <c r="BG13" s="68">
        <v>0</v>
      </c>
      <c r="BH13" s="68">
        <v>0</v>
      </c>
      <c r="BI13" s="68">
        <v>0</v>
      </c>
      <c r="BJ13" s="68">
        <v>0</v>
      </c>
    </row>
    <row r="14" spans="1:62">
      <c r="A14" s="66" t="s">
        <v>10</v>
      </c>
      <c r="B14" s="68" t="s">
        <v>143</v>
      </c>
      <c r="C14" s="68" t="s">
        <v>143</v>
      </c>
      <c r="D14" s="68" t="s">
        <v>143</v>
      </c>
      <c r="E14" s="68" t="s">
        <v>143</v>
      </c>
      <c r="F14" s="68" t="s">
        <v>143</v>
      </c>
      <c r="G14" s="68" t="s">
        <v>143</v>
      </c>
      <c r="H14" s="68" t="s">
        <v>143</v>
      </c>
      <c r="I14" s="68" t="s">
        <v>143</v>
      </c>
      <c r="J14" s="68" t="s">
        <v>143</v>
      </c>
      <c r="K14" s="68" t="s">
        <v>143</v>
      </c>
      <c r="L14" s="68" t="s">
        <v>143</v>
      </c>
      <c r="M14" s="68" t="s">
        <v>143</v>
      </c>
      <c r="N14" s="68" t="s">
        <v>143</v>
      </c>
      <c r="O14" s="68" t="s">
        <v>143</v>
      </c>
      <c r="P14" s="68" t="s">
        <v>143</v>
      </c>
      <c r="Q14" s="68" t="s">
        <v>143</v>
      </c>
      <c r="R14" s="68">
        <v>36.740992499999997</v>
      </c>
      <c r="S14" s="68">
        <v>37.557459000000001</v>
      </c>
      <c r="T14" s="68">
        <v>38.9</v>
      </c>
      <c r="U14" s="68">
        <v>40</v>
      </c>
      <c r="V14" s="68">
        <v>40.700000000000003</v>
      </c>
      <c r="W14" s="68">
        <v>39.4</v>
      </c>
      <c r="X14" s="68">
        <v>35</v>
      </c>
      <c r="Y14" s="68">
        <v>34</v>
      </c>
      <c r="Z14" s="68">
        <v>32</v>
      </c>
      <c r="AA14" s="68">
        <v>32</v>
      </c>
      <c r="AB14" s="68">
        <v>32</v>
      </c>
      <c r="AC14" s="68">
        <v>30</v>
      </c>
      <c r="AD14" s="68">
        <v>28</v>
      </c>
      <c r="AE14" s="68">
        <v>42</v>
      </c>
      <c r="AF14" s="68">
        <v>27.3</v>
      </c>
      <c r="AG14" s="68">
        <v>27.8</v>
      </c>
      <c r="AH14" s="68">
        <v>27.4</v>
      </c>
      <c r="AI14" s="68">
        <v>25</v>
      </c>
      <c r="AJ14" s="68">
        <v>23.449000000000002</v>
      </c>
      <c r="AK14" s="68">
        <v>23.344999999999999</v>
      </c>
      <c r="AL14" s="68">
        <v>32.622</v>
      </c>
      <c r="AM14" s="68">
        <v>25.024000000000001</v>
      </c>
      <c r="AN14" s="68">
        <v>25</v>
      </c>
      <c r="AO14" s="68">
        <v>24.01</v>
      </c>
      <c r="AP14" s="68">
        <v>16.428999999999998</v>
      </c>
      <c r="AQ14" s="68">
        <v>9.2789999999999999</v>
      </c>
      <c r="AR14" s="68">
        <v>8.8710000000000004</v>
      </c>
      <c r="AS14" s="68">
        <v>4.4560000000000004</v>
      </c>
      <c r="AT14" s="68">
        <v>6.0999999999999999E-2</v>
      </c>
      <c r="AU14" s="68">
        <v>0</v>
      </c>
      <c r="AV14" s="68">
        <v>0</v>
      </c>
      <c r="AW14" s="68">
        <v>0</v>
      </c>
      <c r="AX14" s="68">
        <v>0</v>
      </c>
      <c r="AY14" s="68">
        <v>0</v>
      </c>
      <c r="AZ14" s="68">
        <v>0</v>
      </c>
      <c r="BA14" s="68">
        <v>0</v>
      </c>
      <c r="BB14" s="68">
        <v>0</v>
      </c>
      <c r="BC14" s="68">
        <v>0</v>
      </c>
      <c r="BD14" s="68">
        <v>0</v>
      </c>
      <c r="BE14" s="68">
        <v>0</v>
      </c>
      <c r="BF14" s="68">
        <v>0</v>
      </c>
      <c r="BG14" s="68">
        <v>0</v>
      </c>
      <c r="BH14" s="68">
        <v>0</v>
      </c>
      <c r="BI14" s="68">
        <v>0</v>
      </c>
      <c r="BJ14" s="68">
        <v>0</v>
      </c>
    </row>
    <row r="15" spans="1:62">
      <c r="A15" s="66" t="s">
        <v>84</v>
      </c>
      <c r="B15" s="68" t="s">
        <v>143</v>
      </c>
      <c r="C15" s="68" t="s">
        <v>143</v>
      </c>
      <c r="D15" s="68" t="s">
        <v>143</v>
      </c>
      <c r="E15" s="68" t="s">
        <v>143</v>
      </c>
      <c r="F15" s="68" t="s">
        <v>143</v>
      </c>
      <c r="G15" s="68" t="s">
        <v>143</v>
      </c>
      <c r="H15" s="68" t="s">
        <v>143</v>
      </c>
      <c r="I15" s="68" t="s">
        <v>143</v>
      </c>
      <c r="J15" s="68" t="s">
        <v>143</v>
      </c>
      <c r="K15" s="68" t="s">
        <v>143</v>
      </c>
      <c r="L15" s="68" t="s">
        <v>143</v>
      </c>
      <c r="M15" s="68" t="s">
        <v>143</v>
      </c>
      <c r="N15" s="68" t="s">
        <v>143</v>
      </c>
      <c r="O15" s="68" t="s">
        <v>143</v>
      </c>
      <c r="P15" s="68" t="s">
        <v>143</v>
      </c>
      <c r="Q15" s="68" t="s">
        <v>143</v>
      </c>
      <c r="R15" s="68">
        <v>89.811315000000008</v>
      </c>
      <c r="S15" s="68">
        <v>88.359819000000002</v>
      </c>
      <c r="T15" s="68">
        <v>107.5</v>
      </c>
      <c r="U15" s="68">
        <v>108.7</v>
      </c>
      <c r="V15" s="68">
        <v>93.8</v>
      </c>
      <c r="W15" s="68">
        <v>92.5</v>
      </c>
      <c r="X15" s="68">
        <v>94</v>
      </c>
      <c r="Y15" s="68">
        <v>119.3</v>
      </c>
      <c r="Z15" s="68">
        <v>120</v>
      </c>
      <c r="AA15" s="68">
        <v>137</v>
      </c>
      <c r="AB15" s="68">
        <v>196.4</v>
      </c>
      <c r="AC15" s="68">
        <v>103.4</v>
      </c>
      <c r="AD15" s="68">
        <v>106.5</v>
      </c>
      <c r="AE15" s="68">
        <v>110</v>
      </c>
      <c r="AF15" s="68">
        <v>106</v>
      </c>
      <c r="AG15" s="68">
        <v>95.8</v>
      </c>
      <c r="AH15" s="68">
        <v>80</v>
      </c>
      <c r="AI15" s="68">
        <v>44.1</v>
      </c>
      <c r="AJ15" s="68">
        <v>69</v>
      </c>
      <c r="AK15" s="68">
        <v>70.073999999999998</v>
      </c>
      <c r="AL15" s="68">
        <v>59.94</v>
      </c>
      <c r="AM15" s="68">
        <v>60</v>
      </c>
      <c r="AN15" s="68">
        <v>50</v>
      </c>
      <c r="AO15" s="68">
        <v>45</v>
      </c>
      <c r="AP15" s="68">
        <v>34</v>
      </c>
      <c r="AQ15" s="68">
        <v>24</v>
      </c>
      <c r="AR15" s="68">
        <v>30</v>
      </c>
      <c r="AS15" s="68">
        <v>10</v>
      </c>
      <c r="AT15" s="68">
        <v>13.9</v>
      </c>
      <c r="AU15" s="68">
        <v>30</v>
      </c>
      <c r="AV15" s="68">
        <v>80</v>
      </c>
      <c r="AW15" s="68">
        <v>40</v>
      </c>
      <c r="AX15" s="68">
        <v>46.8</v>
      </c>
      <c r="AY15" s="68">
        <v>22</v>
      </c>
      <c r="AZ15" s="68">
        <v>23</v>
      </c>
      <c r="BA15" s="68">
        <v>27</v>
      </c>
      <c r="BB15" s="68">
        <v>33</v>
      </c>
      <c r="BC15" s="68">
        <v>33</v>
      </c>
      <c r="BD15" s="68">
        <v>30.7</v>
      </c>
      <c r="BE15" s="68">
        <v>43</v>
      </c>
      <c r="BF15" s="68">
        <v>61</v>
      </c>
      <c r="BG15" s="68">
        <v>68.2</v>
      </c>
      <c r="BH15" s="68">
        <v>75</v>
      </c>
      <c r="BI15" s="68">
        <v>73</v>
      </c>
      <c r="BJ15" s="68">
        <v>285</v>
      </c>
    </row>
    <row r="16" spans="1:62">
      <c r="A16" s="66" t="s">
        <v>19</v>
      </c>
      <c r="B16" s="68" t="s">
        <v>143</v>
      </c>
      <c r="C16" s="68" t="s">
        <v>143</v>
      </c>
      <c r="D16" s="68" t="s">
        <v>143</v>
      </c>
      <c r="E16" s="68" t="s">
        <v>143</v>
      </c>
      <c r="F16" s="68" t="s">
        <v>143</v>
      </c>
      <c r="G16" s="68" t="s">
        <v>143</v>
      </c>
      <c r="H16" s="68" t="s">
        <v>143</v>
      </c>
      <c r="I16" s="68" t="s">
        <v>143</v>
      </c>
      <c r="J16" s="68" t="s">
        <v>143</v>
      </c>
      <c r="K16" s="68" t="s">
        <v>143</v>
      </c>
      <c r="L16" s="68" t="s">
        <v>143</v>
      </c>
      <c r="M16" s="68" t="s">
        <v>143</v>
      </c>
      <c r="N16" s="68" t="s">
        <v>143</v>
      </c>
      <c r="O16" s="68" t="s">
        <v>143</v>
      </c>
      <c r="P16" s="68" t="s">
        <v>143</v>
      </c>
      <c r="Q16" s="68" t="s">
        <v>143</v>
      </c>
      <c r="R16" s="68">
        <v>6.2595765000000005</v>
      </c>
      <c r="S16" s="68">
        <v>6.7131689999999997</v>
      </c>
      <c r="T16" s="68">
        <v>6.7</v>
      </c>
      <c r="U16" s="68">
        <v>8.1999999999999993</v>
      </c>
      <c r="V16" s="68">
        <v>7.6</v>
      </c>
      <c r="W16" s="68">
        <v>7.4</v>
      </c>
      <c r="X16" s="68">
        <v>7.4</v>
      </c>
      <c r="Y16" s="68">
        <v>7.4</v>
      </c>
      <c r="Z16" s="68">
        <v>7.4</v>
      </c>
      <c r="AA16" s="68">
        <v>6.3</v>
      </c>
      <c r="AB16" s="68">
        <v>5.3</v>
      </c>
      <c r="AC16" s="68">
        <v>5.3</v>
      </c>
      <c r="AD16" s="68">
        <v>5</v>
      </c>
      <c r="AE16" s="68">
        <v>5</v>
      </c>
      <c r="AF16" s="68">
        <v>5</v>
      </c>
      <c r="AG16" s="68">
        <v>5</v>
      </c>
      <c r="AH16" s="68">
        <v>5</v>
      </c>
      <c r="AI16" s="68">
        <v>3</v>
      </c>
      <c r="AJ16" s="68">
        <v>3</v>
      </c>
      <c r="AK16" s="68">
        <v>3</v>
      </c>
      <c r="AL16" s="68">
        <v>3</v>
      </c>
      <c r="AM16" s="68">
        <v>3</v>
      </c>
      <c r="AN16" s="68">
        <v>3</v>
      </c>
      <c r="AO16" s="68">
        <v>10</v>
      </c>
      <c r="AP16" s="68">
        <v>0</v>
      </c>
      <c r="AQ16" s="68">
        <v>0</v>
      </c>
      <c r="AR16" s="68">
        <v>0</v>
      </c>
      <c r="AS16" s="68">
        <v>0</v>
      </c>
      <c r="AT16" s="68">
        <v>0</v>
      </c>
      <c r="AU16" s="68">
        <v>0</v>
      </c>
      <c r="AV16" s="68">
        <v>0</v>
      </c>
      <c r="AW16" s="68">
        <v>0</v>
      </c>
      <c r="AX16" s="68">
        <v>0</v>
      </c>
      <c r="AY16" s="68">
        <v>0</v>
      </c>
      <c r="AZ16" s="68">
        <v>0</v>
      </c>
      <c r="BA16" s="68">
        <v>0</v>
      </c>
      <c r="BB16" s="68">
        <v>0</v>
      </c>
      <c r="BC16" s="68">
        <v>0</v>
      </c>
      <c r="BD16" s="68">
        <v>0</v>
      </c>
      <c r="BE16" s="68">
        <v>0</v>
      </c>
      <c r="BF16" s="68">
        <v>0</v>
      </c>
      <c r="BG16" s="68">
        <v>0</v>
      </c>
      <c r="BH16" s="68">
        <v>0</v>
      </c>
      <c r="BI16" s="68">
        <v>0</v>
      </c>
      <c r="BJ16" s="68">
        <v>0</v>
      </c>
    </row>
    <row r="17" spans="1:62">
      <c r="A17" s="66" t="s">
        <v>11</v>
      </c>
      <c r="B17" s="68" t="s">
        <v>143</v>
      </c>
      <c r="C17" s="68" t="s">
        <v>143</v>
      </c>
      <c r="D17" s="68" t="s">
        <v>143</v>
      </c>
      <c r="E17" s="68" t="s">
        <v>143</v>
      </c>
      <c r="F17" s="68" t="s">
        <v>143</v>
      </c>
      <c r="G17" s="68" t="s">
        <v>143</v>
      </c>
      <c r="H17" s="68" t="s">
        <v>143</v>
      </c>
      <c r="I17" s="68" t="s">
        <v>143</v>
      </c>
      <c r="J17" s="68" t="s">
        <v>143</v>
      </c>
      <c r="K17" s="68" t="s">
        <v>143</v>
      </c>
      <c r="L17" s="68" t="s">
        <v>143</v>
      </c>
      <c r="M17" s="68" t="s">
        <v>143</v>
      </c>
      <c r="N17" s="68" t="s">
        <v>143</v>
      </c>
      <c r="O17" s="68" t="s">
        <v>143</v>
      </c>
      <c r="P17" s="68" t="s">
        <v>143</v>
      </c>
      <c r="Q17" s="68" t="s">
        <v>143</v>
      </c>
      <c r="R17" s="68">
        <v>83.914612500000004</v>
      </c>
      <c r="S17" s="68">
        <v>90.264907500000007</v>
      </c>
      <c r="T17" s="68">
        <v>95.5</v>
      </c>
      <c r="U17" s="68">
        <v>90.3</v>
      </c>
      <c r="V17" s="68">
        <v>85.1</v>
      </c>
      <c r="W17" s="68">
        <v>87.9</v>
      </c>
      <c r="X17" s="68">
        <v>110</v>
      </c>
      <c r="Y17" s="68">
        <v>100</v>
      </c>
      <c r="Z17" s="68">
        <v>105</v>
      </c>
      <c r="AA17" s="68">
        <v>83</v>
      </c>
      <c r="AB17" s="68">
        <v>100</v>
      </c>
      <c r="AC17" s="68">
        <v>95</v>
      </c>
      <c r="AD17" s="68">
        <v>95.6</v>
      </c>
      <c r="AE17" s="68">
        <v>120</v>
      </c>
      <c r="AF17" s="68">
        <v>118</v>
      </c>
      <c r="AG17" s="68">
        <v>111</v>
      </c>
      <c r="AH17" s="68">
        <v>110</v>
      </c>
      <c r="AI17" s="68">
        <v>136</v>
      </c>
      <c r="AJ17" s="68">
        <v>157.9</v>
      </c>
      <c r="AK17" s="68">
        <v>139.9</v>
      </c>
      <c r="AL17" s="68">
        <v>248.5</v>
      </c>
      <c r="AM17" s="68">
        <v>288.89999999999998</v>
      </c>
      <c r="AN17" s="68">
        <v>291</v>
      </c>
      <c r="AO17" s="68">
        <v>292.8</v>
      </c>
      <c r="AP17" s="68">
        <v>258.60000000000002</v>
      </c>
      <c r="AQ17" s="68">
        <v>255.2</v>
      </c>
      <c r="AR17" s="68">
        <v>281.3</v>
      </c>
      <c r="AS17" s="68">
        <v>272</v>
      </c>
      <c r="AT17" s="68">
        <v>210.2</v>
      </c>
      <c r="AU17" s="68">
        <v>278.60000000000002</v>
      </c>
      <c r="AV17" s="68">
        <v>263.10000000000002</v>
      </c>
      <c r="AW17" s="68">
        <v>249.4</v>
      </c>
      <c r="AX17" s="68">
        <v>256.89999999999998</v>
      </c>
      <c r="AY17" s="68">
        <v>260</v>
      </c>
      <c r="AZ17" s="68">
        <v>236</v>
      </c>
      <c r="BA17" s="68">
        <v>231.3</v>
      </c>
      <c r="BB17" s="68">
        <v>270</v>
      </c>
      <c r="BC17" s="68">
        <v>212</v>
      </c>
      <c r="BD17" s="68">
        <v>285.39999999999998</v>
      </c>
      <c r="BE17" s="68">
        <v>286.3</v>
      </c>
      <c r="BF17" s="68">
        <v>292.3</v>
      </c>
      <c r="BG17" s="68">
        <v>272</v>
      </c>
      <c r="BH17" s="68">
        <v>284.8</v>
      </c>
      <c r="BI17" s="68">
        <v>255.7</v>
      </c>
      <c r="BJ17" s="68">
        <v>257.7</v>
      </c>
    </row>
    <row r="18" spans="1:62">
      <c r="A18" s="66" t="s">
        <v>12</v>
      </c>
      <c r="B18" s="68" t="s">
        <v>143</v>
      </c>
      <c r="C18" s="68" t="s">
        <v>143</v>
      </c>
      <c r="D18" s="68" t="s">
        <v>143</v>
      </c>
      <c r="E18" s="68" t="s">
        <v>143</v>
      </c>
      <c r="F18" s="68" t="s">
        <v>143</v>
      </c>
      <c r="G18" s="68" t="s">
        <v>143</v>
      </c>
      <c r="H18" s="68" t="s">
        <v>143</v>
      </c>
      <c r="I18" s="68" t="s">
        <v>143</v>
      </c>
      <c r="J18" s="68" t="s">
        <v>143</v>
      </c>
      <c r="K18" s="68" t="s">
        <v>143</v>
      </c>
      <c r="L18" s="68" t="s">
        <v>143</v>
      </c>
      <c r="M18" s="68" t="s">
        <v>143</v>
      </c>
      <c r="N18" s="68" t="s">
        <v>143</v>
      </c>
      <c r="O18" s="68" t="s">
        <v>143</v>
      </c>
      <c r="P18" s="68" t="s">
        <v>143</v>
      </c>
      <c r="Q18" s="68" t="s">
        <v>143</v>
      </c>
      <c r="R18" s="68">
        <v>42.184102500000002</v>
      </c>
      <c r="S18" s="68">
        <v>42.365539499999997</v>
      </c>
      <c r="T18" s="68">
        <v>53.2</v>
      </c>
      <c r="U18" s="68">
        <v>51.7</v>
      </c>
      <c r="V18" s="68">
        <v>45.7</v>
      </c>
      <c r="W18" s="68">
        <v>60.6</v>
      </c>
      <c r="X18" s="68">
        <v>72.5</v>
      </c>
      <c r="Y18" s="68">
        <v>78.7</v>
      </c>
      <c r="Z18" s="68">
        <v>79.8</v>
      </c>
      <c r="AA18" s="68">
        <v>74.7</v>
      </c>
      <c r="AB18" s="68">
        <v>83.4</v>
      </c>
      <c r="AC18" s="68">
        <v>92.9</v>
      </c>
      <c r="AD18" s="68">
        <v>90.4</v>
      </c>
      <c r="AE18" s="68">
        <v>95</v>
      </c>
      <c r="AF18" s="68">
        <v>76.400000000000006</v>
      </c>
      <c r="AG18" s="68">
        <v>68.099999999999994</v>
      </c>
      <c r="AH18" s="68">
        <v>77.8</v>
      </c>
      <c r="AI18" s="68">
        <v>76.3</v>
      </c>
      <c r="AJ18" s="68">
        <v>79.099999999999994</v>
      </c>
      <c r="AK18" s="68">
        <v>85</v>
      </c>
      <c r="AL18" s="68">
        <v>100</v>
      </c>
      <c r="AM18" s="68">
        <v>100</v>
      </c>
      <c r="AN18" s="68">
        <v>100</v>
      </c>
      <c r="AO18" s="68">
        <v>85</v>
      </c>
      <c r="AP18" s="68">
        <v>95</v>
      </c>
      <c r="AQ18" s="68">
        <v>173</v>
      </c>
      <c r="AR18" s="68">
        <v>188</v>
      </c>
      <c r="AS18" s="68">
        <v>185</v>
      </c>
      <c r="AT18" s="68">
        <v>206</v>
      </c>
      <c r="AU18" s="68">
        <v>217</v>
      </c>
      <c r="AV18" s="68">
        <v>228</v>
      </c>
      <c r="AW18" s="68">
        <v>228.107</v>
      </c>
      <c r="AX18" s="68">
        <v>200</v>
      </c>
      <c r="AY18" s="68">
        <v>146</v>
      </c>
      <c r="AZ18" s="68">
        <v>142</v>
      </c>
      <c r="BA18" s="68">
        <v>162</v>
      </c>
      <c r="BB18" s="68">
        <v>151</v>
      </c>
      <c r="BC18" s="68">
        <v>140</v>
      </c>
      <c r="BD18" s="68">
        <v>145.30000000000001</v>
      </c>
      <c r="BE18" s="68">
        <v>137.4</v>
      </c>
      <c r="BF18" s="68">
        <v>131.5</v>
      </c>
      <c r="BG18" s="68">
        <v>150</v>
      </c>
      <c r="BH18" s="68">
        <v>152.1</v>
      </c>
      <c r="BI18" s="68">
        <v>135.9</v>
      </c>
      <c r="BJ18" s="68">
        <v>157.19999999999999</v>
      </c>
    </row>
  </sheetData>
  <autoFilter ref="A1:BJ18" xr:uid="{00000000-0001-0000-0100-000000000000}"/>
  <pageMargins left="0.75" right="0.75" top="1" bottom="1" header="0.5" footer="0.5"/>
  <pageSetup paperSize="9" firstPageNumber="214748364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4A7-ACF1-413E-968E-47B00841270E}">
  <dimension ref="A1:BJ18"/>
  <sheetViews>
    <sheetView zoomScale="70" zoomScaleNormal="70" workbookViewId="0">
      <pane xSplit="1" ySplit="1" topLeftCell="B2" activePane="bottomRight" state="frozen"/>
      <selection activeCell="R48" sqref="R48"/>
      <selection pane="topRight" activeCell="R48" sqref="R48"/>
      <selection pane="bottomLeft" activeCell="R48" sqref="R48"/>
      <selection pane="bottomRight"/>
    </sheetView>
  </sheetViews>
  <sheetFormatPr defaultColWidth="9" defaultRowHeight="14.4"/>
  <cols>
    <col min="1" max="1" width="20" style="65" customWidth="1"/>
    <col min="2" max="11" width="14" style="69" bestFit="1" customWidth="1"/>
    <col min="12" max="62" width="14" style="65" bestFit="1" customWidth="1"/>
    <col min="63" max="16384" width="9" style="65"/>
  </cols>
  <sheetData>
    <row r="1" spans="1:62">
      <c r="A1" s="66" t="s">
        <v>67</v>
      </c>
      <c r="B1" s="67">
        <v>1960</v>
      </c>
      <c r="C1" s="67">
        <v>1961</v>
      </c>
      <c r="D1" s="67">
        <v>1962</v>
      </c>
      <c r="E1" s="67">
        <v>1963</v>
      </c>
      <c r="F1" s="67">
        <v>1964</v>
      </c>
      <c r="G1" s="67">
        <v>1965</v>
      </c>
      <c r="H1" s="67">
        <v>1966</v>
      </c>
      <c r="I1" s="67">
        <v>1967</v>
      </c>
      <c r="J1" s="67">
        <v>1968</v>
      </c>
      <c r="K1" s="67">
        <v>1969</v>
      </c>
      <c r="L1" s="67">
        <v>1970</v>
      </c>
      <c r="M1" s="67">
        <v>1971</v>
      </c>
      <c r="N1" s="67">
        <v>1972</v>
      </c>
      <c r="O1" s="67">
        <v>1973</v>
      </c>
      <c r="P1" s="67">
        <v>1974</v>
      </c>
      <c r="Q1" s="67">
        <v>1975</v>
      </c>
      <c r="R1" s="67">
        <v>1976</v>
      </c>
      <c r="S1" s="67">
        <v>1977</v>
      </c>
      <c r="T1" s="67">
        <v>1978</v>
      </c>
      <c r="U1" s="67">
        <v>1979</v>
      </c>
      <c r="V1" s="67">
        <v>1980</v>
      </c>
      <c r="W1" s="67">
        <v>1981</v>
      </c>
      <c r="X1" s="67">
        <v>1982</v>
      </c>
      <c r="Y1" s="67">
        <v>1983</v>
      </c>
      <c r="Z1" s="67">
        <v>1984</v>
      </c>
      <c r="AA1" s="67">
        <v>1985</v>
      </c>
      <c r="AB1" s="67">
        <v>1986</v>
      </c>
      <c r="AC1" s="67">
        <v>1987</v>
      </c>
      <c r="AD1" s="67">
        <v>1988</v>
      </c>
      <c r="AE1" s="67">
        <v>1989</v>
      </c>
      <c r="AF1" s="67">
        <v>1990</v>
      </c>
      <c r="AG1" s="67">
        <v>1991</v>
      </c>
      <c r="AH1" s="67">
        <v>1992</v>
      </c>
      <c r="AI1" s="67">
        <v>1993</v>
      </c>
      <c r="AJ1" s="67">
        <v>1994</v>
      </c>
      <c r="AK1" s="67">
        <v>1995</v>
      </c>
      <c r="AL1" s="67">
        <v>1996</v>
      </c>
      <c r="AM1" s="67">
        <v>1997</v>
      </c>
      <c r="AN1" s="67">
        <v>1998</v>
      </c>
      <c r="AO1" s="67">
        <v>1999</v>
      </c>
      <c r="AP1" s="67">
        <v>2000</v>
      </c>
      <c r="AQ1" s="67">
        <v>2001</v>
      </c>
      <c r="AR1" s="67">
        <v>2002</v>
      </c>
      <c r="AS1" s="67">
        <v>2003</v>
      </c>
      <c r="AT1" s="67">
        <v>2004</v>
      </c>
      <c r="AU1" s="67">
        <v>2005</v>
      </c>
      <c r="AV1" s="67">
        <v>2006</v>
      </c>
      <c r="AW1" s="67">
        <v>2007</v>
      </c>
      <c r="AX1" s="67">
        <v>2008</v>
      </c>
      <c r="AY1" s="67">
        <v>2009</v>
      </c>
      <c r="AZ1" s="67">
        <v>2010</v>
      </c>
      <c r="BA1" s="67">
        <v>2011</v>
      </c>
      <c r="BB1" s="67">
        <v>2012</v>
      </c>
      <c r="BC1" s="67">
        <v>2013</v>
      </c>
      <c r="BD1" s="67">
        <v>2014</v>
      </c>
      <c r="BE1" s="67">
        <v>2015</v>
      </c>
      <c r="BF1" s="67">
        <v>2016</v>
      </c>
      <c r="BG1" s="67">
        <v>2017</v>
      </c>
      <c r="BH1" s="67">
        <v>2018</v>
      </c>
      <c r="BI1" s="67">
        <v>2019</v>
      </c>
      <c r="BJ1" s="67">
        <v>2020</v>
      </c>
    </row>
    <row r="2" spans="1:62">
      <c r="A2" s="66" t="s">
        <v>70</v>
      </c>
      <c r="B2" s="68">
        <v>0</v>
      </c>
      <c r="C2" s="68">
        <v>0</v>
      </c>
      <c r="D2" s="68">
        <v>0</v>
      </c>
      <c r="E2" s="68">
        <v>0</v>
      </c>
      <c r="F2" s="68">
        <v>0</v>
      </c>
      <c r="G2" s="68">
        <v>0</v>
      </c>
      <c r="H2" s="68">
        <v>0</v>
      </c>
      <c r="I2" s="68">
        <v>0</v>
      </c>
      <c r="J2" s="68">
        <v>0</v>
      </c>
      <c r="K2" s="68">
        <v>0</v>
      </c>
      <c r="L2" s="68">
        <v>0</v>
      </c>
      <c r="M2" s="68">
        <v>0</v>
      </c>
      <c r="N2" s="68">
        <v>0</v>
      </c>
      <c r="O2" s="68">
        <v>0</v>
      </c>
      <c r="P2" s="68">
        <v>0</v>
      </c>
      <c r="Q2" s="68">
        <v>0</v>
      </c>
      <c r="R2" s="68">
        <v>0</v>
      </c>
      <c r="S2" s="68">
        <v>0</v>
      </c>
      <c r="T2" s="68">
        <v>0</v>
      </c>
      <c r="U2" s="68">
        <v>0</v>
      </c>
      <c r="V2" s="68">
        <v>0</v>
      </c>
      <c r="W2" s="68">
        <v>0</v>
      </c>
      <c r="X2" s="68">
        <v>0</v>
      </c>
      <c r="Y2" s="68">
        <v>0</v>
      </c>
      <c r="Z2" s="68">
        <v>0</v>
      </c>
      <c r="AA2" s="68">
        <v>0</v>
      </c>
      <c r="AB2" s="68">
        <v>0</v>
      </c>
      <c r="AC2" s="68">
        <v>0</v>
      </c>
      <c r="AD2" s="68">
        <v>0</v>
      </c>
      <c r="AE2" s="68" t="s">
        <v>143</v>
      </c>
      <c r="AF2" s="68">
        <v>0</v>
      </c>
      <c r="AG2" s="68">
        <v>0</v>
      </c>
      <c r="AH2" s="68">
        <v>0</v>
      </c>
      <c r="AI2" s="68">
        <v>0</v>
      </c>
      <c r="AJ2" s="68">
        <v>0</v>
      </c>
      <c r="AK2" s="68">
        <v>0</v>
      </c>
      <c r="AL2" s="68">
        <v>0</v>
      </c>
      <c r="AM2" s="68">
        <v>0</v>
      </c>
      <c r="AN2" s="68">
        <v>0</v>
      </c>
      <c r="AO2" s="68">
        <v>0</v>
      </c>
      <c r="AP2" s="68">
        <v>0</v>
      </c>
      <c r="AQ2" s="68">
        <v>0</v>
      </c>
      <c r="AR2" s="68">
        <v>0</v>
      </c>
      <c r="AS2" s="68">
        <v>0</v>
      </c>
      <c r="AT2" s="68">
        <v>0</v>
      </c>
      <c r="AU2" s="68">
        <v>0</v>
      </c>
      <c r="AV2" s="68">
        <v>0</v>
      </c>
      <c r="AW2" s="68">
        <v>0</v>
      </c>
      <c r="AX2" s="68">
        <v>0</v>
      </c>
      <c r="AY2" s="68">
        <v>0</v>
      </c>
      <c r="AZ2" s="68">
        <v>0</v>
      </c>
      <c r="BA2" s="68">
        <v>0</v>
      </c>
      <c r="BB2" s="68">
        <v>0</v>
      </c>
      <c r="BC2" s="68">
        <v>0</v>
      </c>
      <c r="BD2" s="68">
        <v>0</v>
      </c>
      <c r="BE2" s="68">
        <v>0</v>
      </c>
      <c r="BF2" s="68">
        <v>0</v>
      </c>
      <c r="BG2" s="68">
        <v>0</v>
      </c>
      <c r="BH2" s="68">
        <v>0</v>
      </c>
      <c r="BI2" s="68">
        <v>0</v>
      </c>
      <c r="BJ2" s="68">
        <v>0</v>
      </c>
    </row>
    <row r="3" spans="1:62">
      <c r="A3" s="66" t="s">
        <v>0</v>
      </c>
      <c r="B3" s="68" t="s">
        <v>143</v>
      </c>
      <c r="C3" s="68" t="s">
        <v>143</v>
      </c>
      <c r="D3" s="68" t="s">
        <v>143</v>
      </c>
      <c r="E3" s="68" t="s">
        <v>143</v>
      </c>
      <c r="F3" s="68" t="s">
        <v>143</v>
      </c>
      <c r="G3" s="68" t="s">
        <v>143</v>
      </c>
      <c r="H3" s="68" t="s">
        <v>143</v>
      </c>
      <c r="I3" s="68" t="s">
        <v>143</v>
      </c>
      <c r="J3" s="68" t="s">
        <v>143</v>
      </c>
      <c r="K3" s="68" t="s">
        <v>143</v>
      </c>
      <c r="L3" s="68" t="s">
        <v>143</v>
      </c>
      <c r="M3" s="68" t="s">
        <v>143</v>
      </c>
      <c r="N3" s="68" t="s">
        <v>143</v>
      </c>
      <c r="O3" s="68" t="s">
        <v>143</v>
      </c>
      <c r="P3" s="68" t="s">
        <v>143</v>
      </c>
      <c r="Q3" s="68" t="s">
        <v>143</v>
      </c>
      <c r="R3" s="68">
        <v>10.976938500000001</v>
      </c>
      <c r="S3" s="68">
        <v>10.976938500000001</v>
      </c>
      <c r="T3" s="68">
        <v>12.1</v>
      </c>
      <c r="U3" s="68">
        <v>13.2</v>
      </c>
      <c r="V3" s="68">
        <v>26.1</v>
      </c>
      <c r="W3" s="68">
        <v>27.1</v>
      </c>
      <c r="X3" s="68">
        <v>30</v>
      </c>
      <c r="Y3" s="68">
        <v>30</v>
      </c>
      <c r="Z3" s="68">
        <v>33</v>
      </c>
      <c r="AA3" s="68">
        <v>25.9</v>
      </c>
      <c r="AB3" s="68">
        <v>25.5</v>
      </c>
      <c r="AC3" s="68">
        <v>29.1</v>
      </c>
      <c r="AD3" s="68">
        <v>34.5</v>
      </c>
      <c r="AE3" s="68">
        <v>33.700000000000003</v>
      </c>
      <c r="AF3" s="68">
        <v>41</v>
      </c>
      <c r="AG3" s="68">
        <v>44.8</v>
      </c>
      <c r="AH3" s="68">
        <v>49.5</v>
      </c>
      <c r="AI3" s="68">
        <v>47.3</v>
      </c>
      <c r="AJ3" s="68">
        <v>49.561999999999998</v>
      </c>
      <c r="AK3" s="68">
        <v>53.4</v>
      </c>
      <c r="AL3" s="68">
        <v>65.400000000000006</v>
      </c>
      <c r="AM3" s="68">
        <v>73</v>
      </c>
      <c r="AN3" s="68">
        <v>70</v>
      </c>
      <c r="AO3" s="68">
        <v>77.572999999999993</v>
      </c>
      <c r="AP3" s="68">
        <v>70</v>
      </c>
      <c r="AQ3" s="68">
        <v>68.641999999999996</v>
      </c>
      <c r="AR3" s="68">
        <v>64.932000000000002</v>
      </c>
      <c r="AS3" s="68">
        <v>65.084000000000003</v>
      </c>
      <c r="AT3" s="68">
        <v>59.1</v>
      </c>
      <c r="AU3" s="68">
        <v>52.2</v>
      </c>
      <c r="AV3" s="68">
        <v>46.1</v>
      </c>
      <c r="AW3" s="68">
        <v>54.7</v>
      </c>
      <c r="AX3" s="68">
        <v>67.099999999999994</v>
      </c>
      <c r="AY3" s="68">
        <v>90.8</v>
      </c>
      <c r="AZ3" s="68">
        <v>92.2</v>
      </c>
      <c r="BA3" s="68">
        <v>92.2</v>
      </c>
      <c r="BB3" s="68">
        <v>95</v>
      </c>
      <c r="BC3" s="68">
        <v>95</v>
      </c>
      <c r="BD3" s="68">
        <v>56</v>
      </c>
      <c r="BE3" s="68">
        <v>60</v>
      </c>
      <c r="BF3" s="68">
        <v>58.558</v>
      </c>
      <c r="BG3" s="68">
        <v>65.938999999999993</v>
      </c>
      <c r="BH3" s="68">
        <v>66.688999999999993</v>
      </c>
      <c r="BI3" s="68">
        <v>68.594999999999999</v>
      </c>
      <c r="BJ3" s="68">
        <v>75.412000000000006</v>
      </c>
    </row>
    <row r="4" spans="1:62">
      <c r="A4" s="66" t="s">
        <v>71</v>
      </c>
      <c r="B4" s="68" t="s">
        <v>143</v>
      </c>
      <c r="C4" s="68" t="s">
        <v>143</v>
      </c>
      <c r="D4" s="68" t="s">
        <v>143</v>
      </c>
      <c r="E4" s="68" t="s">
        <v>143</v>
      </c>
      <c r="F4" s="68" t="s">
        <v>143</v>
      </c>
      <c r="G4" s="68" t="s">
        <v>143</v>
      </c>
      <c r="H4" s="68" t="s">
        <v>143</v>
      </c>
      <c r="I4" s="68" t="s">
        <v>143</v>
      </c>
      <c r="J4" s="68" t="s">
        <v>143</v>
      </c>
      <c r="K4" s="68" t="s">
        <v>143</v>
      </c>
      <c r="L4" s="68" t="s">
        <v>143</v>
      </c>
      <c r="M4" s="68" t="s">
        <v>143</v>
      </c>
      <c r="N4" s="68" t="s">
        <v>143</v>
      </c>
      <c r="O4" s="68" t="s">
        <v>143</v>
      </c>
      <c r="P4" s="68" t="s">
        <v>143</v>
      </c>
      <c r="Q4" s="68" t="s">
        <v>143</v>
      </c>
      <c r="R4" s="68">
        <v>52.616730000000004</v>
      </c>
      <c r="S4" s="68">
        <v>44.089191</v>
      </c>
      <c r="T4" s="68">
        <v>46.9</v>
      </c>
      <c r="U4" s="68">
        <v>47.8</v>
      </c>
      <c r="V4" s="68">
        <v>49.3</v>
      </c>
      <c r="W4" s="68">
        <v>47.5</v>
      </c>
      <c r="X4" s="68">
        <v>47.5</v>
      </c>
      <c r="Y4" s="68">
        <v>47.5</v>
      </c>
      <c r="Z4" s="68">
        <v>47.5</v>
      </c>
      <c r="AA4" s="68">
        <v>114.2</v>
      </c>
      <c r="AB4" s="68">
        <v>105</v>
      </c>
      <c r="AC4" s="68">
        <v>92.1</v>
      </c>
      <c r="AD4" s="68">
        <v>93.2</v>
      </c>
      <c r="AE4" s="68">
        <v>93.4</v>
      </c>
      <c r="AF4" s="68">
        <v>103</v>
      </c>
      <c r="AG4" s="68">
        <v>105</v>
      </c>
      <c r="AH4" s="68">
        <v>102</v>
      </c>
      <c r="AI4" s="68">
        <v>102</v>
      </c>
      <c r="AJ4" s="68">
        <v>145</v>
      </c>
      <c r="AK4" s="68">
        <v>151.9</v>
      </c>
      <c r="AL4" s="68">
        <v>153.80000000000001</v>
      </c>
      <c r="AM4" s="68">
        <v>140.5</v>
      </c>
      <c r="AN4" s="68">
        <v>138.4</v>
      </c>
      <c r="AO4" s="68">
        <v>143.30000000000001</v>
      </c>
      <c r="AP4" s="68">
        <v>144.69999999999999</v>
      </c>
      <c r="AQ4" s="68">
        <v>138.19999999999999</v>
      </c>
      <c r="AR4" s="68">
        <v>125.9</v>
      </c>
      <c r="AS4" s="68">
        <v>117.5</v>
      </c>
      <c r="AT4" s="68">
        <v>107</v>
      </c>
      <c r="AU4" s="68">
        <v>99.2</v>
      </c>
      <c r="AV4" s="68">
        <v>114.6</v>
      </c>
      <c r="AW4" s="68">
        <v>115</v>
      </c>
      <c r="AX4" s="68">
        <v>124.5</v>
      </c>
      <c r="AY4" s="68">
        <v>114.4</v>
      </c>
      <c r="AZ4" s="68">
        <v>118.6</v>
      </c>
      <c r="BA4" s="68">
        <v>112.9</v>
      </c>
      <c r="BB4" s="68">
        <v>118.6</v>
      </c>
      <c r="BC4" s="68">
        <v>150.6</v>
      </c>
      <c r="BD4" s="68">
        <v>143.1</v>
      </c>
      <c r="BE4" s="68">
        <v>141</v>
      </c>
      <c r="BF4" s="68">
        <v>143.80000000000001</v>
      </c>
      <c r="BG4" s="68">
        <v>126.9</v>
      </c>
      <c r="BH4" s="68">
        <v>140.5</v>
      </c>
      <c r="BI4" s="68">
        <v>139.9</v>
      </c>
      <c r="BJ4" s="68">
        <v>152</v>
      </c>
    </row>
    <row r="5" spans="1:62">
      <c r="A5" s="66" t="s">
        <v>72</v>
      </c>
      <c r="B5" s="68" t="s">
        <v>143</v>
      </c>
      <c r="C5" s="68" t="s">
        <v>143</v>
      </c>
      <c r="D5" s="68" t="s">
        <v>143</v>
      </c>
      <c r="E5" s="68" t="s">
        <v>143</v>
      </c>
      <c r="F5" s="68" t="s">
        <v>143</v>
      </c>
      <c r="G5" s="68" t="s">
        <v>143</v>
      </c>
      <c r="H5" s="68" t="s">
        <v>143</v>
      </c>
      <c r="I5" s="68" t="s">
        <v>143</v>
      </c>
      <c r="J5" s="68" t="s">
        <v>143</v>
      </c>
      <c r="K5" s="68" t="s">
        <v>143</v>
      </c>
      <c r="L5" s="68" t="s">
        <v>143</v>
      </c>
      <c r="M5" s="68" t="s">
        <v>143</v>
      </c>
      <c r="N5" s="68" t="s">
        <v>143</v>
      </c>
      <c r="O5" s="68" t="s">
        <v>143</v>
      </c>
      <c r="P5" s="68" t="s">
        <v>143</v>
      </c>
      <c r="Q5" s="68" t="s">
        <v>143</v>
      </c>
      <c r="R5" s="68">
        <v>2.7215549999999999</v>
      </c>
      <c r="S5" s="68">
        <v>2.7215549999999999</v>
      </c>
      <c r="T5" s="68">
        <v>3</v>
      </c>
      <c r="U5" s="68">
        <v>3</v>
      </c>
      <c r="V5" s="68">
        <v>3</v>
      </c>
      <c r="W5" s="68">
        <v>3</v>
      </c>
      <c r="X5" s="68">
        <v>3</v>
      </c>
      <c r="Y5" s="68">
        <v>3</v>
      </c>
      <c r="Z5" s="68">
        <v>3</v>
      </c>
      <c r="AA5" s="68">
        <v>3</v>
      </c>
      <c r="AB5" s="68">
        <v>3</v>
      </c>
      <c r="AC5" s="68">
        <v>4</v>
      </c>
      <c r="AD5" s="68">
        <v>5</v>
      </c>
      <c r="AE5" s="68">
        <v>5</v>
      </c>
      <c r="AF5" s="68">
        <v>1</v>
      </c>
      <c r="AG5" s="68">
        <v>1</v>
      </c>
      <c r="AH5" s="68">
        <v>1</v>
      </c>
      <c r="AI5" s="68">
        <v>1</v>
      </c>
      <c r="AJ5" s="68">
        <v>5</v>
      </c>
      <c r="AK5" s="68">
        <v>5</v>
      </c>
      <c r="AL5" s="68">
        <v>5</v>
      </c>
      <c r="AM5" s="68">
        <v>5</v>
      </c>
      <c r="AN5" s="68">
        <v>5</v>
      </c>
      <c r="AO5" s="68">
        <v>5</v>
      </c>
      <c r="AP5" s="68">
        <v>5</v>
      </c>
      <c r="AQ5" s="68">
        <v>5</v>
      </c>
      <c r="AR5" s="68">
        <v>15</v>
      </c>
      <c r="AS5" s="68">
        <v>16</v>
      </c>
      <c r="AT5" s="68">
        <v>11.4</v>
      </c>
      <c r="AU5" s="68">
        <v>15</v>
      </c>
      <c r="AV5" s="68">
        <v>24</v>
      </c>
      <c r="AW5" s="68">
        <v>11.5</v>
      </c>
      <c r="AX5" s="68">
        <v>21.2</v>
      </c>
      <c r="AY5" s="68">
        <v>46.1</v>
      </c>
      <c r="AZ5" s="68">
        <v>38.799999999999997</v>
      </c>
      <c r="BA5" s="68">
        <v>82</v>
      </c>
      <c r="BB5" s="68">
        <v>46.3</v>
      </c>
      <c r="BC5" s="68">
        <v>47</v>
      </c>
      <c r="BD5" s="68">
        <v>62.3</v>
      </c>
      <c r="BE5" s="68">
        <v>56.2</v>
      </c>
      <c r="BF5" s="68">
        <v>51.8</v>
      </c>
      <c r="BG5" s="68">
        <v>52.5</v>
      </c>
      <c r="BH5" s="68">
        <v>41.8</v>
      </c>
      <c r="BI5" s="68">
        <v>49.6</v>
      </c>
      <c r="BJ5" s="68">
        <v>55</v>
      </c>
    </row>
    <row r="6" spans="1:62">
      <c r="A6" s="66" t="s">
        <v>74</v>
      </c>
      <c r="B6" s="68" t="s">
        <v>143</v>
      </c>
      <c r="C6" s="68" t="s">
        <v>143</v>
      </c>
      <c r="D6" s="68" t="s">
        <v>143</v>
      </c>
      <c r="E6" s="68" t="s">
        <v>143</v>
      </c>
      <c r="F6" s="68" t="s">
        <v>143</v>
      </c>
      <c r="G6" s="68" t="s">
        <v>143</v>
      </c>
      <c r="H6" s="68" t="s">
        <v>143</v>
      </c>
      <c r="I6" s="68" t="s">
        <v>143</v>
      </c>
      <c r="J6" s="68" t="s">
        <v>143</v>
      </c>
      <c r="K6" s="68" t="s">
        <v>143</v>
      </c>
      <c r="L6" s="68" t="s">
        <v>143</v>
      </c>
      <c r="M6" s="68" t="s">
        <v>143</v>
      </c>
      <c r="N6" s="68" t="s">
        <v>143</v>
      </c>
      <c r="O6" s="68" t="s">
        <v>143</v>
      </c>
      <c r="P6" s="68" t="s">
        <v>143</v>
      </c>
      <c r="Q6" s="68" t="s">
        <v>143</v>
      </c>
      <c r="R6" s="68" t="s">
        <v>143</v>
      </c>
      <c r="S6" s="68" t="s">
        <v>143</v>
      </c>
      <c r="T6" s="68" t="s">
        <v>143</v>
      </c>
      <c r="U6" s="68" t="s">
        <v>143</v>
      </c>
      <c r="V6" s="68" t="s">
        <v>143</v>
      </c>
      <c r="W6" s="68" t="s">
        <v>143</v>
      </c>
      <c r="X6" s="68" t="s">
        <v>143</v>
      </c>
      <c r="Y6" s="68" t="s">
        <v>143</v>
      </c>
      <c r="Z6" s="68" t="s">
        <v>143</v>
      </c>
      <c r="AA6" s="68" t="s">
        <v>143</v>
      </c>
      <c r="AB6" s="68" t="s">
        <v>143</v>
      </c>
      <c r="AC6" s="68" t="s">
        <v>143</v>
      </c>
      <c r="AD6" s="68" t="s">
        <v>143</v>
      </c>
      <c r="AE6" s="68" t="s">
        <v>143</v>
      </c>
      <c r="AF6" s="68" t="s">
        <v>143</v>
      </c>
      <c r="AG6" s="68">
        <v>0</v>
      </c>
      <c r="AH6" s="68">
        <v>0</v>
      </c>
      <c r="AI6" s="68">
        <v>0</v>
      </c>
      <c r="AJ6" s="68">
        <v>0</v>
      </c>
      <c r="AK6" s="68">
        <v>0</v>
      </c>
      <c r="AL6" s="68">
        <v>0</v>
      </c>
      <c r="AM6" s="68">
        <v>0</v>
      </c>
      <c r="AN6" s="68">
        <v>0</v>
      </c>
      <c r="AO6" s="68">
        <v>0</v>
      </c>
      <c r="AP6" s="68">
        <v>0</v>
      </c>
      <c r="AQ6" s="68">
        <v>0</v>
      </c>
      <c r="AR6" s="68">
        <v>0</v>
      </c>
      <c r="AS6" s="68">
        <v>0</v>
      </c>
      <c r="AT6" s="68">
        <v>0</v>
      </c>
      <c r="AU6" s="68">
        <v>0</v>
      </c>
      <c r="AV6" s="68">
        <v>0</v>
      </c>
      <c r="AW6" s="68">
        <v>0</v>
      </c>
      <c r="AX6" s="68">
        <v>0</v>
      </c>
      <c r="AY6" s="68">
        <v>0</v>
      </c>
      <c r="AZ6" s="68">
        <v>0</v>
      </c>
      <c r="BA6" s="68">
        <v>0</v>
      </c>
      <c r="BB6" s="68">
        <v>0</v>
      </c>
      <c r="BC6" s="68">
        <v>0</v>
      </c>
      <c r="BD6" s="68">
        <v>0</v>
      </c>
      <c r="BE6" s="68">
        <v>0</v>
      </c>
      <c r="BF6" s="68">
        <v>0</v>
      </c>
      <c r="BG6" s="68">
        <v>0</v>
      </c>
      <c r="BH6" s="68">
        <v>0</v>
      </c>
      <c r="BI6" s="68">
        <v>0</v>
      </c>
      <c r="BJ6" s="68">
        <v>0</v>
      </c>
    </row>
    <row r="7" spans="1:62">
      <c r="A7" s="66" t="s">
        <v>77</v>
      </c>
      <c r="B7" s="68" t="s">
        <v>143</v>
      </c>
      <c r="C7" s="68" t="s">
        <v>143</v>
      </c>
      <c r="D7" s="68" t="s">
        <v>143</v>
      </c>
      <c r="E7" s="68" t="s">
        <v>143</v>
      </c>
      <c r="F7" s="68" t="s">
        <v>143</v>
      </c>
      <c r="G7" s="68" t="s">
        <v>143</v>
      </c>
      <c r="H7" s="68" t="s">
        <v>143</v>
      </c>
      <c r="I7" s="68" t="s">
        <v>143</v>
      </c>
      <c r="J7" s="68" t="s">
        <v>143</v>
      </c>
      <c r="K7" s="68" t="s">
        <v>143</v>
      </c>
      <c r="L7" s="68" t="s">
        <v>143</v>
      </c>
      <c r="M7" s="68" t="s">
        <v>143</v>
      </c>
      <c r="N7" s="68" t="s">
        <v>143</v>
      </c>
      <c r="O7" s="68" t="s">
        <v>143</v>
      </c>
      <c r="P7" s="68" t="s">
        <v>143</v>
      </c>
      <c r="Q7" s="68" t="s">
        <v>143</v>
      </c>
      <c r="R7" s="68">
        <v>8.6182575000000003</v>
      </c>
      <c r="S7" s="68">
        <v>9.616161</v>
      </c>
      <c r="T7" s="68">
        <v>10</v>
      </c>
      <c r="U7" s="68">
        <v>9.9</v>
      </c>
      <c r="V7" s="68">
        <v>12</v>
      </c>
      <c r="W7" s="68">
        <v>13</v>
      </c>
      <c r="X7" s="68">
        <v>19.100000000000001</v>
      </c>
      <c r="Y7" s="68">
        <v>12.6</v>
      </c>
      <c r="Z7" s="68">
        <v>13</v>
      </c>
      <c r="AA7" s="68">
        <v>12</v>
      </c>
      <c r="AB7" s="68">
        <v>12</v>
      </c>
      <c r="AC7" s="68">
        <v>12</v>
      </c>
      <c r="AD7" s="68">
        <v>12</v>
      </c>
      <c r="AE7" s="68">
        <v>12</v>
      </c>
      <c r="AF7" s="68">
        <v>12</v>
      </c>
      <c r="AG7" s="68">
        <v>12</v>
      </c>
      <c r="AH7" s="68">
        <v>12</v>
      </c>
      <c r="AI7" s="68">
        <v>12</v>
      </c>
      <c r="AJ7" s="68">
        <v>12</v>
      </c>
      <c r="AK7" s="68">
        <v>12</v>
      </c>
      <c r="AL7" s="68">
        <v>15</v>
      </c>
      <c r="AM7" s="68">
        <v>10</v>
      </c>
      <c r="AN7" s="68">
        <v>16</v>
      </c>
      <c r="AO7" s="68">
        <v>2</v>
      </c>
      <c r="AP7" s="68">
        <v>2</v>
      </c>
      <c r="AQ7" s="68">
        <v>2</v>
      </c>
      <c r="AR7" s="68">
        <v>2</v>
      </c>
      <c r="AS7" s="68">
        <v>2</v>
      </c>
      <c r="AT7" s="68">
        <v>2</v>
      </c>
      <c r="AU7" s="68">
        <v>2</v>
      </c>
      <c r="AV7" s="68">
        <v>2</v>
      </c>
      <c r="AW7" s="68">
        <v>2</v>
      </c>
      <c r="AX7" s="68">
        <v>2</v>
      </c>
      <c r="AY7" s="68">
        <v>2</v>
      </c>
      <c r="AZ7" s="68">
        <v>2</v>
      </c>
      <c r="BA7" s="68">
        <v>2</v>
      </c>
      <c r="BB7" s="68">
        <v>2</v>
      </c>
      <c r="BC7" s="68">
        <v>2</v>
      </c>
      <c r="BD7" s="68">
        <v>4</v>
      </c>
      <c r="BE7" s="68">
        <v>4</v>
      </c>
      <c r="BF7" s="68">
        <v>6.3</v>
      </c>
      <c r="BG7" s="68">
        <v>5.9</v>
      </c>
      <c r="BH7" s="68">
        <v>6.5</v>
      </c>
      <c r="BI7" s="68">
        <v>5.8</v>
      </c>
      <c r="BJ7" s="68">
        <v>7</v>
      </c>
    </row>
    <row r="8" spans="1:62">
      <c r="A8" s="66" t="s">
        <v>1</v>
      </c>
      <c r="B8" s="68" t="s">
        <v>143</v>
      </c>
      <c r="C8" s="68" t="s">
        <v>143</v>
      </c>
      <c r="D8" s="68" t="s">
        <v>143</v>
      </c>
      <c r="E8" s="68" t="s">
        <v>143</v>
      </c>
      <c r="F8" s="68" t="s">
        <v>143</v>
      </c>
      <c r="G8" s="68" t="s">
        <v>143</v>
      </c>
      <c r="H8" s="68" t="s">
        <v>143</v>
      </c>
      <c r="I8" s="68" t="s">
        <v>143</v>
      </c>
      <c r="J8" s="68" t="s">
        <v>143</v>
      </c>
      <c r="K8" s="68" t="s">
        <v>143</v>
      </c>
      <c r="L8" s="68" t="s">
        <v>143</v>
      </c>
      <c r="M8" s="68" t="s">
        <v>143</v>
      </c>
      <c r="N8" s="68" t="s">
        <v>143</v>
      </c>
      <c r="O8" s="68" t="s">
        <v>143</v>
      </c>
      <c r="P8" s="68" t="s">
        <v>143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68">
        <v>7.3</v>
      </c>
      <c r="W8" s="68">
        <v>6.5</v>
      </c>
      <c r="X8" s="68">
        <v>6</v>
      </c>
      <c r="Y8" s="68">
        <v>6.3</v>
      </c>
      <c r="Z8" s="68">
        <v>6</v>
      </c>
      <c r="AA8" s="68">
        <v>7</v>
      </c>
      <c r="AB8" s="68">
        <v>6.1</v>
      </c>
      <c r="AC8" s="68">
        <v>7</v>
      </c>
      <c r="AD8" s="68">
        <v>8.5</v>
      </c>
      <c r="AE8" s="68">
        <v>8.4</v>
      </c>
      <c r="AF8" s="68">
        <v>6.6</v>
      </c>
      <c r="AG8" s="68">
        <v>5.8</v>
      </c>
      <c r="AH8" s="68">
        <v>6.1</v>
      </c>
      <c r="AI8" s="68">
        <v>5.9</v>
      </c>
      <c r="AJ8" s="68">
        <v>4.4000000000000004</v>
      </c>
      <c r="AK8" s="68">
        <v>2.58</v>
      </c>
      <c r="AL8" s="68">
        <v>2.2999999999999998</v>
      </c>
      <c r="AM8" s="68">
        <v>2.4</v>
      </c>
      <c r="AN8" s="68">
        <v>2.8</v>
      </c>
      <c r="AO8" s="68">
        <v>1</v>
      </c>
      <c r="AP8" s="68">
        <v>0</v>
      </c>
      <c r="AQ8" s="68">
        <v>0</v>
      </c>
      <c r="AR8" s="68">
        <v>0</v>
      </c>
      <c r="AS8" s="68">
        <v>0</v>
      </c>
      <c r="AT8" s="68">
        <v>0</v>
      </c>
      <c r="AU8" s="68">
        <v>0</v>
      </c>
      <c r="AV8" s="68">
        <v>0</v>
      </c>
      <c r="AW8" s="68">
        <v>0</v>
      </c>
      <c r="AX8" s="68">
        <v>0</v>
      </c>
      <c r="AY8" s="68">
        <v>0</v>
      </c>
      <c r="AZ8" s="68">
        <v>0</v>
      </c>
      <c r="BA8" s="68">
        <v>0</v>
      </c>
      <c r="BB8" s="68">
        <v>0</v>
      </c>
      <c r="BC8" s="68">
        <v>0</v>
      </c>
      <c r="BD8" s="68">
        <v>0</v>
      </c>
      <c r="BE8" s="68">
        <v>0</v>
      </c>
      <c r="BF8" s="68">
        <v>0</v>
      </c>
      <c r="BG8" s="68">
        <v>0</v>
      </c>
      <c r="BH8" s="68">
        <v>0</v>
      </c>
      <c r="BI8" s="68">
        <v>0</v>
      </c>
      <c r="BJ8" s="68">
        <v>0</v>
      </c>
    </row>
    <row r="9" spans="1:62">
      <c r="A9" s="66" t="s">
        <v>2</v>
      </c>
      <c r="B9" s="68" t="s">
        <v>143</v>
      </c>
      <c r="C9" s="68" t="s">
        <v>143</v>
      </c>
      <c r="D9" s="68" t="s">
        <v>143</v>
      </c>
      <c r="E9" s="68" t="s">
        <v>143</v>
      </c>
      <c r="F9" s="68" t="s">
        <v>143</v>
      </c>
      <c r="G9" s="68" t="s">
        <v>143</v>
      </c>
      <c r="H9" s="68" t="s">
        <v>143</v>
      </c>
      <c r="I9" s="68" t="s">
        <v>143</v>
      </c>
      <c r="J9" s="68" t="s">
        <v>143</v>
      </c>
      <c r="K9" s="68" t="s">
        <v>143</v>
      </c>
      <c r="L9" s="68" t="s">
        <v>143</v>
      </c>
      <c r="M9" s="68" t="s">
        <v>143</v>
      </c>
      <c r="N9" s="68" t="s">
        <v>143</v>
      </c>
      <c r="O9" s="68">
        <v>0</v>
      </c>
      <c r="P9" s="68">
        <v>0</v>
      </c>
      <c r="Q9" s="68">
        <v>0</v>
      </c>
      <c r="R9" s="68">
        <v>50.8</v>
      </c>
      <c r="S9" s="68">
        <v>58.4</v>
      </c>
      <c r="T9" s="68">
        <v>55.7</v>
      </c>
      <c r="U9" s="68">
        <v>60.4</v>
      </c>
      <c r="V9" s="68">
        <v>103.9</v>
      </c>
      <c r="W9" s="68">
        <v>267.39999999999998</v>
      </c>
      <c r="X9" s="68">
        <v>78.2</v>
      </c>
      <c r="Y9" s="68">
        <v>94.5</v>
      </c>
      <c r="Z9" s="68">
        <v>94</v>
      </c>
      <c r="AA9" s="68">
        <v>94.6</v>
      </c>
      <c r="AB9" s="68">
        <v>76.7</v>
      </c>
      <c r="AC9" s="68">
        <v>42.7</v>
      </c>
      <c r="AD9" s="68">
        <v>50</v>
      </c>
      <c r="AE9" s="68">
        <v>50.5</v>
      </c>
      <c r="AF9" s="68">
        <v>75.900000000000006</v>
      </c>
      <c r="AG9" s="68">
        <v>70</v>
      </c>
      <c r="AH9" s="68">
        <v>70</v>
      </c>
      <c r="AI9" s="68">
        <v>60</v>
      </c>
      <c r="AJ9" s="68">
        <v>54.8</v>
      </c>
      <c r="AK9" s="68">
        <v>66</v>
      </c>
      <c r="AL9" s="68">
        <v>88.6</v>
      </c>
      <c r="AM9" s="68">
        <v>76</v>
      </c>
      <c r="AN9" s="68">
        <v>80</v>
      </c>
      <c r="AO9" s="68">
        <v>355.6</v>
      </c>
      <c r="AP9" s="68">
        <v>360.4</v>
      </c>
      <c r="AQ9" s="68">
        <v>240.9</v>
      </c>
      <c r="AR9" s="68">
        <v>283.10000000000002</v>
      </c>
      <c r="AS9" s="68">
        <v>205.3</v>
      </c>
      <c r="AT9" s="68">
        <v>262.60000000000002</v>
      </c>
      <c r="AU9" s="68">
        <v>251.4</v>
      </c>
      <c r="AV9" s="68">
        <v>266.3</v>
      </c>
      <c r="AW9" s="68">
        <v>273.39999999999998</v>
      </c>
      <c r="AX9" s="68">
        <v>293.3</v>
      </c>
      <c r="AY9" s="68">
        <v>347.5</v>
      </c>
      <c r="AZ9" s="68">
        <v>206</v>
      </c>
      <c r="BA9" s="68">
        <v>212</v>
      </c>
      <c r="BB9" s="68">
        <v>182</v>
      </c>
      <c r="BC9" s="68">
        <v>168.6</v>
      </c>
      <c r="BD9" s="68">
        <v>179</v>
      </c>
      <c r="BE9" s="68">
        <v>170</v>
      </c>
      <c r="BF9" s="68">
        <v>159.1</v>
      </c>
      <c r="BG9" s="68">
        <v>198.3</v>
      </c>
      <c r="BH9" s="68">
        <v>157.4</v>
      </c>
      <c r="BI9" s="68">
        <v>169.3</v>
      </c>
      <c r="BJ9" s="68">
        <v>204</v>
      </c>
    </row>
    <row r="10" spans="1:62">
      <c r="A10" s="66" t="s">
        <v>4</v>
      </c>
      <c r="B10" s="68" t="s">
        <v>143</v>
      </c>
      <c r="C10" s="68" t="s">
        <v>143</v>
      </c>
      <c r="D10" s="68" t="s">
        <v>143</v>
      </c>
      <c r="E10" s="68" t="s">
        <v>143</v>
      </c>
      <c r="F10" s="68" t="s">
        <v>143</v>
      </c>
      <c r="G10" s="68" t="s">
        <v>143</v>
      </c>
      <c r="H10" s="68" t="s">
        <v>143</v>
      </c>
      <c r="I10" s="68" t="s">
        <v>143</v>
      </c>
      <c r="J10" s="68" t="s">
        <v>143</v>
      </c>
      <c r="K10" s="68" t="s">
        <v>143</v>
      </c>
      <c r="L10" s="68" t="s">
        <v>143</v>
      </c>
      <c r="M10" s="68" t="s">
        <v>143</v>
      </c>
      <c r="N10" s="68" t="s">
        <v>143</v>
      </c>
      <c r="O10" s="68">
        <v>1.1793405000000001</v>
      </c>
      <c r="P10" s="68">
        <v>1.1793405000000001</v>
      </c>
      <c r="Q10" s="68">
        <v>1.1793405000000001</v>
      </c>
      <c r="R10" s="68">
        <v>0.99790350000000005</v>
      </c>
      <c r="S10" s="68">
        <v>0.72574800000000006</v>
      </c>
      <c r="T10" s="68">
        <v>0.3</v>
      </c>
      <c r="U10" s="68">
        <v>0.1</v>
      </c>
      <c r="V10" s="68">
        <v>0.1</v>
      </c>
      <c r="W10" s="68">
        <v>0.1</v>
      </c>
      <c r="X10" s="68">
        <v>0.1</v>
      </c>
      <c r="Y10" s="68">
        <v>0.1</v>
      </c>
      <c r="Z10" s="68">
        <v>0.1</v>
      </c>
      <c r="AA10" s="68">
        <v>0.1</v>
      </c>
      <c r="AB10" s="68">
        <v>0.1</v>
      </c>
      <c r="AC10" s="68">
        <v>0.1</v>
      </c>
      <c r="AD10" s="68">
        <v>0.1</v>
      </c>
      <c r="AE10" s="68">
        <v>0.1</v>
      </c>
      <c r="AF10" s="68">
        <v>0.1</v>
      </c>
      <c r="AG10" s="68">
        <v>0.1</v>
      </c>
      <c r="AH10" s="68">
        <v>0.1</v>
      </c>
      <c r="AI10" s="68">
        <v>0.1</v>
      </c>
      <c r="AJ10" s="68">
        <v>0.1</v>
      </c>
      <c r="AK10" s="68">
        <v>0.1</v>
      </c>
      <c r="AL10" s="68">
        <v>0.1</v>
      </c>
      <c r="AM10" s="68">
        <v>0.1</v>
      </c>
      <c r="AN10" s="68">
        <v>0</v>
      </c>
      <c r="AO10" s="68">
        <v>0</v>
      </c>
      <c r="AP10" s="68">
        <v>0</v>
      </c>
      <c r="AQ10" s="68">
        <v>0</v>
      </c>
      <c r="AR10" s="68">
        <v>0</v>
      </c>
      <c r="AS10" s="68">
        <v>0</v>
      </c>
      <c r="AT10" s="68">
        <v>0</v>
      </c>
      <c r="AU10" s="68">
        <v>0</v>
      </c>
      <c r="AV10" s="68">
        <v>0</v>
      </c>
      <c r="AW10" s="68">
        <v>0</v>
      </c>
      <c r="AX10" s="68">
        <v>0</v>
      </c>
      <c r="AY10" s="68">
        <v>0</v>
      </c>
      <c r="AZ10" s="68">
        <v>0</v>
      </c>
      <c r="BA10" s="68">
        <v>0</v>
      </c>
      <c r="BB10" s="68">
        <v>0</v>
      </c>
      <c r="BC10" s="68">
        <v>0</v>
      </c>
      <c r="BD10" s="68">
        <v>0</v>
      </c>
      <c r="BE10" s="68">
        <v>0</v>
      </c>
      <c r="BF10" s="68">
        <v>0</v>
      </c>
      <c r="BG10" s="68">
        <v>0</v>
      </c>
      <c r="BH10" s="68">
        <v>0</v>
      </c>
      <c r="BI10" s="68">
        <v>0</v>
      </c>
      <c r="BJ10" s="68">
        <v>0</v>
      </c>
    </row>
    <row r="11" spans="1:62">
      <c r="A11" s="66" t="s">
        <v>8</v>
      </c>
      <c r="B11" s="68">
        <v>0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68">
        <v>0</v>
      </c>
      <c r="W11" s="68">
        <v>0</v>
      </c>
      <c r="X11" s="68">
        <v>0</v>
      </c>
      <c r="Y11" s="68">
        <v>0</v>
      </c>
      <c r="Z11" s="68">
        <v>0</v>
      </c>
      <c r="AA11" s="68">
        <v>0</v>
      </c>
      <c r="AB11" s="68">
        <v>0</v>
      </c>
      <c r="AC11" s="68">
        <v>0</v>
      </c>
      <c r="AD11" s="68">
        <v>0</v>
      </c>
      <c r="AE11" s="68">
        <v>0</v>
      </c>
      <c r="AF11" s="68">
        <v>0</v>
      </c>
      <c r="AG11" s="68">
        <v>0</v>
      </c>
      <c r="AH11" s="68">
        <v>0</v>
      </c>
      <c r="AI11" s="68">
        <v>0</v>
      </c>
      <c r="AJ11" s="68">
        <v>0</v>
      </c>
      <c r="AK11" s="68">
        <v>0</v>
      </c>
      <c r="AL11" s="68">
        <v>0</v>
      </c>
      <c r="AM11" s="68">
        <v>0</v>
      </c>
      <c r="AN11" s="68">
        <v>0</v>
      </c>
      <c r="AO11" s="68">
        <v>0</v>
      </c>
      <c r="AP11" s="68">
        <v>0</v>
      </c>
      <c r="AQ11" s="68">
        <v>0</v>
      </c>
      <c r="AR11" s="68">
        <v>0</v>
      </c>
      <c r="AS11" s="68">
        <v>0</v>
      </c>
      <c r="AT11" s="68">
        <v>0</v>
      </c>
      <c r="AU11" s="68">
        <v>0</v>
      </c>
      <c r="AV11" s="68">
        <v>0</v>
      </c>
      <c r="AW11" s="68">
        <v>0</v>
      </c>
      <c r="AX11" s="68">
        <v>0</v>
      </c>
      <c r="AY11" s="68">
        <v>0</v>
      </c>
      <c r="AZ11" s="68">
        <v>0</v>
      </c>
      <c r="BA11" s="68">
        <v>0</v>
      </c>
      <c r="BB11" s="68">
        <v>0</v>
      </c>
      <c r="BC11" s="68">
        <v>0</v>
      </c>
      <c r="BD11" s="68">
        <v>0</v>
      </c>
      <c r="BE11" s="68">
        <v>0</v>
      </c>
      <c r="BF11" s="68">
        <v>0</v>
      </c>
      <c r="BG11" s="68">
        <v>0</v>
      </c>
      <c r="BH11" s="68">
        <v>0</v>
      </c>
      <c r="BI11" s="68">
        <v>0</v>
      </c>
      <c r="BJ11" s="68">
        <v>0</v>
      </c>
    </row>
    <row r="12" spans="1:62">
      <c r="A12" s="66" t="s">
        <v>9</v>
      </c>
      <c r="B12" s="68">
        <v>0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68">
        <v>17</v>
      </c>
      <c r="W12" s="68">
        <v>15.8</v>
      </c>
      <c r="X12" s="68">
        <v>13</v>
      </c>
      <c r="Y12" s="68">
        <v>13</v>
      </c>
      <c r="Z12" s="68">
        <v>15</v>
      </c>
      <c r="AA12" s="68">
        <v>20</v>
      </c>
      <c r="AB12" s="68">
        <v>25</v>
      </c>
      <c r="AC12" s="68">
        <v>25</v>
      </c>
      <c r="AD12" s="68">
        <v>25</v>
      </c>
      <c r="AE12" s="68">
        <v>25</v>
      </c>
      <c r="AF12" s="68">
        <v>20</v>
      </c>
      <c r="AG12" s="68">
        <v>20</v>
      </c>
      <c r="AH12" s="68">
        <v>20</v>
      </c>
      <c r="AI12" s="68">
        <v>20</v>
      </c>
      <c r="AJ12" s="68">
        <v>15</v>
      </c>
      <c r="AK12" s="68">
        <v>15</v>
      </c>
      <c r="AL12" s="68">
        <v>15</v>
      </c>
      <c r="AM12" s="68">
        <v>15</v>
      </c>
      <c r="AN12" s="68">
        <v>15</v>
      </c>
      <c r="AO12" s="68">
        <v>27.3</v>
      </c>
      <c r="AP12" s="68">
        <v>19.7</v>
      </c>
      <c r="AQ12" s="68">
        <v>27.9</v>
      </c>
      <c r="AR12" s="68">
        <v>30</v>
      </c>
      <c r="AS12" s="68">
        <v>30</v>
      </c>
      <c r="AT12" s="68">
        <v>33</v>
      </c>
      <c r="AU12" s="68">
        <v>30</v>
      </c>
      <c r="AV12" s="68">
        <v>80</v>
      </c>
      <c r="AW12" s="68">
        <v>40</v>
      </c>
      <c r="AX12" s="68">
        <v>43.9</v>
      </c>
      <c r="AY12" s="68">
        <v>68.8</v>
      </c>
      <c r="AZ12" s="68">
        <v>94.6</v>
      </c>
      <c r="BA12" s="68">
        <v>82.1</v>
      </c>
      <c r="BB12" s="68">
        <v>97.2</v>
      </c>
      <c r="BC12" s="68">
        <v>98.7</v>
      </c>
      <c r="BD12" s="68">
        <v>72.584999999999994</v>
      </c>
      <c r="BE12" s="68">
        <v>67.623999999999995</v>
      </c>
      <c r="BF12" s="68">
        <v>60.369</v>
      </c>
      <c r="BG12" s="68">
        <v>53.024000000000001</v>
      </c>
      <c r="BH12" s="68">
        <v>50.000999999999998</v>
      </c>
      <c r="BI12" s="68">
        <v>51.904000000000003</v>
      </c>
      <c r="BJ12" s="68">
        <v>69.695999999999998</v>
      </c>
    </row>
    <row r="13" spans="1:62">
      <c r="A13" s="66" t="s">
        <v>83</v>
      </c>
      <c r="B13" s="68" t="s">
        <v>143</v>
      </c>
      <c r="C13" s="68" t="s">
        <v>143</v>
      </c>
      <c r="D13" s="68" t="s">
        <v>143</v>
      </c>
      <c r="E13" s="68" t="s">
        <v>143</v>
      </c>
      <c r="F13" s="68" t="s">
        <v>143</v>
      </c>
      <c r="G13" s="68" t="s">
        <v>143</v>
      </c>
      <c r="H13" s="68" t="s">
        <v>143</v>
      </c>
      <c r="I13" s="68" t="s">
        <v>143</v>
      </c>
      <c r="J13" s="68" t="s">
        <v>143</v>
      </c>
      <c r="K13" s="68" t="s">
        <v>143</v>
      </c>
      <c r="L13" s="68" t="s">
        <v>143</v>
      </c>
      <c r="M13" s="68" t="s">
        <v>143</v>
      </c>
      <c r="N13" s="68" t="s">
        <v>143</v>
      </c>
      <c r="O13" s="68" t="s">
        <v>143</v>
      </c>
      <c r="P13" s="68" t="s">
        <v>143</v>
      </c>
      <c r="Q13" s="68" t="s">
        <v>143</v>
      </c>
      <c r="R13" s="68">
        <v>9.0718500000000007E-2</v>
      </c>
      <c r="S13" s="68">
        <v>9.0718500000000007E-2</v>
      </c>
      <c r="T13" s="68">
        <v>0.2</v>
      </c>
      <c r="U13" s="68">
        <v>0.4</v>
      </c>
      <c r="V13" s="68">
        <v>0.5</v>
      </c>
      <c r="W13" s="68">
        <v>0.4</v>
      </c>
      <c r="X13" s="68">
        <v>0.4</v>
      </c>
      <c r="Y13" s="68">
        <v>3</v>
      </c>
      <c r="Z13" s="68">
        <v>3</v>
      </c>
      <c r="AA13" s="68">
        <v>2</v>
      </c>
      <c r="AB13" s="68">
        <v>3</v>
      </c>
      <c r="AC13" s="68">
        <v>2</v>
      </c>
      <c r="AD13" s="68">
        <v>2</v>
      </c>
      <c r="AE13" s="68">
        <v>2</v>
      </c>
      <c r="AF13" s="68">
        <v>2</v>
      </c>
      <c r="AG13" s="68">
        <v>2</v>
      </c>
      <c r="AH13" s="68">
        <v>1</v>
      </c>
      <c r="AI13" s="68">
        <v>1</v>
      </c>
      <c r="AJ13" s="68">
        <v>1</v>
      </c>
      <c r="AK13" s="68">
        <v>0</v>
      </c>
      <c r="AL13" s="68">
        <v>0</v>
      </c>
      <c r="AM13" s="68">
        <v>0</v>
      </c>
      <c r="AN13" s="68">
        <v>0</v>
      </c>
      <c r="AO13" s="68">
        <v>0</v>
      </c>
      <c r="AP13" s="68">
        <v>0</v>
      </c>
      <c r="AQ13" s="68">
        <v>0</v>
      </c>
      <c r="AR13" s="68">
        <v>0</v>
      </c>
      <c r="AS13" s="68">
        <v>0</v>
      </c>
      <c r="AT13" s="68">
        <v>0</v>
      </c>
      <c r="AU13" s="68">
        <v>0</v>
      </c>
      <c r="AV13" s="68">
        <v>0</v>
      </c>
      <c r="AW13" s="68">
        <v>0</v>
      </c>
      <c r="AX13" s="68">
        <v>0</v>
      </c>
      <c r="AY13" s="68">
        <v>0</v>
      </c>
      <c r="AZ13" s="68">
        <v>0</v>
      </c>
      <c r="BA13" s="68">
        <v>0</v>
      </c>
      <c r="BB13" s="68">
        <v>0</v>
      </c>
      <c r="BC13" s="68">
        <v>0</v>
      </c>
      <c r="BD13" s="68">
        <v>0</v>
      </c>
      <c r="BE13" s="68">
        <v>0</v>
      </c>
      <c r="BF13" s="68">
        <v>0</v>
      </c>
      <c r="BG13" s="68">
        <v>0</v>
      </c>
      <c r="BH13" s="68">
        <v>0</v>
      </c>
      <c r="BI13" s="68">
        <v>0</v>
      </c>
      <c r="BJ13" s="68">
        <v>0</v>
      </c>
    </row>
    <row r="14" spans="1:62">
      <c r="A14" s="66" t="s">
        <v>10</v>
      </c>
      <c r="B14" s="68" t="s">
        <v>143</v>
      </c>
      <c r="C14" s="68" t="s">
        <v>143</v>
      </c>
      <c r="D14" s="68" t="s">
        <v>143</v>
      </c>
      <c r="E14" s="68" t="s">
        <v>143</v>
      </c>
      <c r="F14" s="68" t="s">
        <v>143</v>
      </c>
      <c r="G14" s="68" t="s">
        <v>143</v>
      </c>
      <c r="H14" s="68" t="s">
        <v>143</v>
      </c>
      <c r="I14" s="68" t="s">
        <v>143</v>
      </c>
      <c r="J14" s="68" t="s">
        <v>143</v>
      </c>
      <c r="K14" s="68" t="s">
        <v>143</v>
      </c>
      <c r="L14" s="68" t="s">
        <v>143</v>
      </c>
      <c r="M14" s="68" t="s">
        <v>143</v>
      </c>
      <c r="N14" s="68" t="s">
        <v>143</v>
      </c>
      <c r="O14" s="68" t="s">
        <v>143</v>
      </c>
      <c r="P14" s="68" t="s">
        <v>143</v>
      </c>
      <c r="Q14" s="68" t="s">
        <v>143</v>
      </c>
      <c r="R14" s="68">
        <v>4.5359249999999998</v>
      </c>
      <c r="S14" s="68">
        <v>3.6287399999999996</v>
      </c>
      <c r="T14" s="68">
        <v>4</v>
      </c>
      <c r="U14" s="68">
        <v>4</v>
      </c>
      <c r="V14" s="68">
        <v>4</v>
      </c>
      <c r="W14" s="68">
        <v>4</v>
      </c>
      <c r="X14" s="68">
        <v>4</v>
      </c>
      <c r="Y14" s="68">
        <v>5</v>
      </c>
      <c r="Z14" s="68">
        <v>6</v>
      </c>
      <c r="AA14" s="68">
        <v>6</v>
      </c>
      <c r="AB14" s="68">
        <v>7</v>
      </c>
      <c r="AC14" s="68">
        <v>8</v>
      </c>
      <c r="AD14" s="68">
        <v>8</v>
      </c>
      <c r="AE14" s="68">
        <v>8</v>
      </c>
      <c r="AF14" s="68">
        <v>1</v>
      </c>
      <c r="AG14" s="68">
        <v>1</v>
      </c>
      <c r="AH14" s="68">
        <v>1</v>
      </c>
      <c r="AI14" s="68">
        <v>1</v>
      </c>
      <c r="AJ14" s="68">
        <v>1</v>
      </c>
      <c r="AK14" s="68">
        <v>1</v>
      </c>
      <c r="AL14" s="68">
        <v>1</v>
      </c>
      <c r="AM14" s="68">
        <v>1</v>
      </c>
      <c r="AN14" s="68">
        <v>1</v>
      </c>
      <c r="AO14" s="68">
        <v>2</v>
      </c>
      <c r="AP14" s="68">
        <v>2</v>
      </c>
      <c r="AQ14" s="68">
        <v>2</v>
      </c>
      <c r="AR14" s="68">
        <v>2</v>
      </c>
      <c r="AS14" s="68">
        <v>0.5</v>
      </c>
      <c r="AT14" s="68">
        <v>0.01</v>
      </c>
      <c r="AU14" s="68">
        <v>0.01</v>
      </c>
      <c r="AV14" s="68">
        <v>0.01</v>
      </c>
      <c r="AW14" s="68">
        <v>0.01</v>
      </c>
      <c r="AX14" s="68">
        <v>0</v>
      </c>
      <c r="AY14" s="68">
        <v>0</v>
      </c>
      <c r="AZ14" s="68">
        <v>0</v>
      </c>
      <c r="BA14" s="68">
        <v>0</v>
      </c>
      <c r="BB14" s="68">
        <v>0</v>
      </c>
      <c r="BC14" s="68">
        <v>0</v>
      </c>
      <c r="BD14" s="68">
        <v>0</v>
      </c>
      <c r="BE14" s="68">
        <v>0</v>
      </c>
      <c r="BF14" s="68">
        <v>0</v>
      </c>
      <c r="BG14" s="68">
        <v>0</v>
      </c>
      <c r="BH14" s="68">
        <v>0</v>
      </c>
      <c r="BI14" s="68">
        <v>0</v>
      </c>
      <c r="BJ14" s="68">
        <v>0</v>
      </c>
    </row>
    <row r="15" spans="1:62">
      <c r="A15" s="66" t="s">
        <v>84</v>
      </c>
      <c r="B15" s="68" t="s">
        <v>143</v>
      </c>
      <c r="C15" s="68" t="s">
        <v>143</v>
      </c>
      <c r="D15" s="68" t="s">
        <v>143</v>
      </c>
      <c r="E15" s="68" t="s">
        <v>143</v>
      </c>
      <c r="F15" s="68" t="s">
        <v>143</v>
      </c>
      <c r="G15" s="68" t="s">
        <v>143</v>
      </c>
      <c r="H15" s="68" t="s">
        <v>143</v>
      </c>
      <c r="I15" s="68" t="s">
        <v>143</v>
      </c>
      <c r="J15" s="68" t="s">
        <v>143</v>
      </c>
      <c r="K15" s="68" t="s">
        <v>143</v>
      </c>
      <c r="L15" s="68" t="s">
        <v>143</v>
      </c>
      <c r="M15" s="68" t="s">
        <v>143</v>
      </c>
      <c r="N15" s="68" t="s">
        <v>143</v>
      </c>
      <c r="O15" s="68" t="s">
        <v>143</v>
      </c>
      <c r="P15" s="68" t="s">
        <v>143</v>
      </c>
      <c r="Q15" s="68" t="s">
        <v>143</v>
      </c>
      <c r="R15" s="68">
        <v>59.057743499999994</v>
      </c>
      <c r="S15" s="68">
        <v>62.051454</v>
      </c>
      <c r="T15" s="68">
        <v>87.7</v>
      </c>
      <c r="U15" s="68">
        <v>71.3</v>
      </c>
      <c r="V15" s="68">
        <v>0</v>
      </c>
      <c r="W15" s="68">
        <v>0</v>
      </c>
      <c r="X15" s="68">
        <v>0</v>
      </c>
      <c r="Y15" s="68">
        <v>0</v>
      </c>
      <c r="Z15" s="68">
        <v>0</v>
      </c>
      <c r="AA15" s="68">
        <v>52.2</v>
      </c>
      <c r="AB15" s="68">
        <v>31.5</v>
      </c>
      <c r="AC15" s="68">
        <v>62.4</v>
      </c>
      <c r="AD15" s="68">
        <v>65.5</v>
      </c>
      <c r="AE15" s="68">
        <v>65</v>
      </c>
      <c r="AF15" s="68">
        <v>68.3</v>
      </c>
      <c r="AG15" s="68">
        <v>58.7</v>
      </c>
      <c r="AH15" s="68">
        <v>48</v>
      </c>
      <c r="AI15" s="68">
        <v>13.3</v>
      </c>
      <c r="AJ15" s="68">
        <v>17.399999999999999</v>
      </c>
      <c r="AK15" s="68">
        <v>17.335999999999999</v>
      </c>
      <c r="AL15" s="68">
        <v>65.287000000000006</v>
      </c>
      <c r="AM15" s="68">
        <v>60</v>
      </c>
      <c r="AN15" s="68">
        <v>65</v>
      </c>
      <c r="AO15" s="68">
        <v>13</v>
      </c>
      <c r="AP15" s="68">
        <v>14</v>
      </c>
      <c r="AQ15" s="68">
        <v>14</v>
      </c>
      <c r="AR15" s="68">
        <v>10</v>
      </c>
      <c r="AS15" s="68">
        <v>5</v>
      </c>
      <c r="AT15" s="68">
        <v>1.1000000000000001</v>
      </c>
      <c r="AU15" s="68">
        <v>1</v>
      </c>
      <c r="AV15" s="68">
        <v>1</v>
      </c>
      <c r="AW15" s="68">
        <v>1</v>
      </c>
      <c r="AX15" s="68">
        <v>1</v>
      </c>
      <c r="AY15" s="68">
        <v>1</v>
      </c>
      <c r="AZ15" s="68">
        <v>1</v>
      </c>
      <c r="BA15" s="68">
        <v>1</v>
      </c>
      <c r="BB15" s="68">
        <v>1</v>
      </c>
      <c r="BC15" s="68">
        <v>1</v>
      </c>
      <c r="BD15" s="68">
        <v>2.5</v>
      </c>
      <c r="BE15" s="68">
        <v>1</v>
      </c>
      <c r="BF15" s="68">
        <v>1</v>
      </c>
      <c r="BG15" s="68">
        <v>1</v>
      </c>
      <c r="BH15" s="68">
        <v>1</v>
      </c>
      <c r="BI15" s="68">
        <v>1</v>
      </c>
      <c r="BJ15" s="68">
        <v>5</v>
      </c>
    </row>
    <row r="16" spans="1:62">
      <c r="A16" s="66" t="s">
        <v>19</v>
      </c>
      <c r="B16" s="68" t="s">
        <v>143</v>
      </c>
      <c r="C16" s="68" t="s">
        <v>143</v>
      </c>
      <c r="D16" s="68" t="s">
        <v>143</v>
      </c>
      <c r="E16" s="68" t="s">
        <v>143</v>
      </c>
      <c r="F16" s="68" t="s">
        <v>143</v>
      </c>
      <c r="G16" s="68" t="s">
        <v>143</v>
      </c>
      <c r="H16" s="68" t="s">
        <v>143</v>
      </c>
      <c r="I16" s="68" t="s">
        <v>143</v>
      </c>
      <c r="J16" s="68" t="s">
        <v>143</v>
      </c>
      <c r="K16" s="68" t="s">
        <v>143</v>
      </c>
      <c r="L16" s="68" t="s">
        <v>143</v>
      </c>
      <c r="M16" s="68" t="s">
        <v>143</v>
      </c>
      <c r="N16" s="68" t="s">
        <v>143</v>
      </c>
      <c r="O16" s="68" t="s">
        <v>143</v>
      </c>
      <c r="P16" s="68" t="s">
        <v>143</v>
      </c>
      <c r="Q16" s="68" t="s">
        <v>143</v>
      </c>
      <c r="R16" s="68">
        <v>2.8122734999999999</v>
      </c>
      <c r="S16" s="68">
        <v>2.3586810000000002</v>
      </c>
      <c r="T16" s="68">
        <v>3.3</v>
      </c>
      <c r="U16" s="68">
        <v>1.8</v>
      </c>
      <c r="V16" s="68">
        <v>2.4</v>
      </c>
      <c r="W16" s="68">
        <v>2.4</v>
      </c>
      <c r="X16" s="68">
        <v>2.4</v>
      </c>
      <c r="Y16" s="68">
        <v>2.4</v>
      </c>
      <c r="Z16" s="68">
        <v>2.4</v>
      </c>
      <c r="AA16" s="68">
        <v>20.2</v>
      </c>
      <c r="AB16" s="68">
        <v>20.9</v>
      </c>
      <c r="AC16" s="68">
        <v>21.9</v>
      </c>
      <c r="AD16" s="68">
        <v>22.1</v>
      </c>
      <c r="AE16" s="68">
        <v>22</v>
      </c>
      <c r="AF16" s="68">
        <v>3.2</v>
      </c>
      <c r="AG16" s="68">
        <v>3</v>
      </c>
      <c r="AH16" s="68">
        <v>3</v>
      </c>
      <c r="AI16" s="68">
        <v>0</v>
      </c>
      <c r="AJ16" s="68">
        <v>0</v>
      </c>
      <c r="AK16" s="68">
        <v>0</v>
      </c>
      <c r="AL16" s="68">
        <v>0</v>
      </c>
      <c r="AM16" s="68">
        <v>0</v>
      </c>
      <c r="AN16" s="68">
        <v>0</v>
      </c>
      <c r="AO16" s="68">
        <v>0</v>
      </c>
      <c r="AP16" s="68">
        <v>0</v>
      </c>
      <c r="AQ16" s="68">
        <v>0</v>
      </c>
      <c r="AR16" s="68">
        <v>0</v>
      </c>
      <c r="AS16" s="68">
        <v>0</v>
      </c>
      <c r="AT16" s="68">
        <v>13.3</v>
      </c>
      <c r="AU16" s="68">
        <v>15.5</v>
      </c>
      <c r="AV16" s="68">
        <v>22</v>
      </c>
      <c r="AW16" s="68">
        <v>20.6</v>
      </c>
      <c r="AX16" s="68">
        <v>27.5</v>
      </c>
      <c r="AY16" s="68">
        <v>34.200000000000003</v>
      </c>
      <c r="AZ16" s="68">
        <v>46.5</v>
      </c>
      <c r="BA16" s="68">
        <v>48.8</v>
      </c>
      <c r="BB16" s="68">
        <v>41.7</v>
      </c>
      <c r="BC16" s="68">
        <v>18.5</v>
      </c>
      <c r="BD16" s="68">
        <v>11.4</v>
      </c>
      <c r="BE16" s="68">
        <v>11.4</v>
      </c>
      <c r="BF16" s="68">
        <v>42.691000000000003</v>
      </c>
      <c r="BG16" s="68">
        <v>48.152000000000001</v>
      </c>
      <c r="BH16" s="68">
        <v>38.378999999999998</v>
      </c>
      <c r="BI16" s="68">
        <v>51.795999999999999</v>
      </c>
      <c r="BJ16" s="68">
        <v>55.316000000000003</v>
      </c>
    </row>
    <row r="17" spans="1:62">
      <c r="A17" s="66" t="s">
        <v>11</v>
      </c>
      <c r="B17" s="68" t="s">
        <v>143</v>
      </c>
      <c r="C17" s="68" t="s">
        <v>143</v>
      </c>
      <c r="D17" s="68" t="s">
        <v>143</v>
      </c>
      <c r="E17" s="68" t="s">
        <v>143</v>
      </c>
      <c r="F17" s="68" t="s">
        <v>143</v>
      </c>
      <c r="G17" s="68" t="s">
        <v>143</v>
      </c>
      <c r="H17" s="68" t="s">
        <v>143</v>
      </c>
      <c r="I17" s="68" t="s">
        <v>143</v>
      </c>
      <c r="J17" s="68" t="s">
        <v>143</v>
      </c>
      <c r="K17" s="68" t="s">
        <v>143</v>
      </c>
      <c r="L17" s="68" t="s">
        <v>143</v>
      </c>
      <c r="M17" s="68" t="s">
        <v>143</v>
      </c>
      <c r="N17" s="68" t="s">
        <v>143</v>
      </c>
      <c r="O17" s="68" t="s">
        <v>143</v>
      </c>
      <c r="P17" s="68" t="s">
        <v>143</v>
      </c>
      <c r="Q17" s="68" t="s">
        <v>143</v>
      </c>
      <c r="R17" s="68">
        <v>18.143699999999999</v>
      </c>
      <c r="S17" s="68">
        <v>16.329329999999999</v>
      </c>
      <c r="T17" s="68">
        <v>17</v>
      </c>
      <c r="U17" s="68">
        <v>18</v>
      </c>
      <c r="V17" s="68">
        <v>18</v>
      </c>
      <c r="W17" s="68">
        <v>20</v>
      </c>
      <c r="X17" s="68">
        <v>25</v>
      </c>
      <c r="Y17" s="68">
        <v>18</v>
      </c>
      <c r="Z17" s="68">
        <v>15</v>
      </c>
      <c r="AA17" s="68">
        <v>37.5</v>
      </c>
      <c r="AB17" s="68">
        <v>35.200000000000003</v>
      </c>
      <c r="AC17" s="68">
        <v>47.6</v>
      </c>
      <c r="AD17" s="68">
        <v>50</v>
      </c>
      <c r="AE17" s="68">
        <v>32.299999999999997</v>
      </c>
      <c r="AF17" s="68">
        <v>32</v>
      </c>
      <c r="AG17" s="68">
        <v>38</v>
      </c>
      <c r="AH17" s="68">
        <v>40</v>
      </c>
      <c r="AI17" s="68">
        <v>37.299999999999997</v>
      </c>
      <c r="AJ17" s="68">
        <v>18.8</v>
      </c>
      <c r="AK17" s="68">
        <v>19.100000000000001</v>
      </c>
      <c r="AL17" s="68">
        <v>22.4</v>
      </c>
      <c r="AM17" s="68">
        <v>23.8</v>
      </c>
      <c r="AN17" s="68">
        <v>23.8</v>
      </c>
      <c r="AO17" s="68">
        <v>25</v>
      </c>
      <c r="AP17" s="68">
        <v>31.3</v>
      </c>
      <c r="AQ17" s="68">
        <v>24.7</v>
      </c>
      <c r="AR17" s="68">
        <v>16.7</v>
      </c>
      <c r="AS17" s="68">
        <v>18</v>
      </c>
      <c r="AT17" s="68">
        <v>14.1</v>
      </c>
      <c r="AU17" s="68">
        <v>5.6</v>
      </c>
      <c r="AV17" s="68">
        <v>6.4820000000000002</v>
      </c>
      <c r="AW17" s="68">
        <v>6.7</v>
      </c>
      <c r="AX17" s="68">
        <v>3</v>
      </c>
      <c r="AY17" s="68">
        <v>10</v>
      </c>
      <c r="AZ17" s="68">
        <v>19</v>
      </c>
      <c r="BA17" s="68">
        <v>21.7</v>
      </c>
      <c r="BB17" s="68">
        <v>25</v>
      </c>
      <c r="BC17" s="68">
        <v>14</v>
      </c>
      <c r="BD17" s="68">
        <v>8.6999999999999993</v>
      </c>
      <c r="BE17" s="68">
        <v>6.9</v>
      </c>
      <c r="BF17" s="68">
        <v>4.5999999999999996</v>
      </c>
      <c r="BG17" s="68">
        <v>11.1</v>
      </c>
      <c r="BH17" s="68">
        <v>10.6</v>
      </c>
      <c r="BI17" s="68">
        <v>16.3</v>
      </c>
      <c r="BJ17" s="68">
        <v>18.2</v>
      </c>
    </row>
    <row r="18" spans="1:62">
      <c r="A18" s="66" t="s">
        <v>12</v>
      </c>
      <c r="B18" s="68" t="s">
        <v>143</v>
      </c>
      <c r="C18" s="68" t="s">
        <v>143</v>
      </c>
      <c r="D18" s="68" t="s">
        <v>143</v>
      </c>
      <c r="E18" s="68" t="s">
        <v>143</v>
      </c>
      <c r="F18" s="68" t="s">
        <v>143</v>
      </c>
      <c r="G18" s="68" t="s">
        <v>143</v>
      </c>
      <c r="H18" s="68" t="s">
        <v>143</v>
      </c>
      <c r="I18" s="68" t="s">
        <v>143</v>
      </c>
      <c r="J18" s="68" t="s">
        <v>143</v>
      </c>
      <c r="K18" s="68" t="s">
        <v>143</v>
      </c>
      <c r="L18" s="68" t="s">
        <v>143</v>
      </c>
      <c r="M18" s="68" t="s">
        <v>143</v>
      </c>
      <c r="N18" s="68" t="s">
        <v>143</v>
      </c>
      <c r="O18" s="68" t="s">
        <v>143</v>
      </c>
      <c r="P18" s="68" t="s">
        <v>143</v>
      </c>
      <c r="Q18" s="68" t="s">
        <v>143</v>
      </c>
      <c r="R18" s="68">
        <v>14.061367500000001</v>
      </c>
      <c r="S18" s="68">
        <v>13.607775</v>
      </c>
      <c r="T18" s="68">
        <v>13.8</v>
      </c>
      <c r="U18" s="68">
        <v>12.9</v>
      </c>
      <c r="V18" s="68">
        <v>10.7</v>
      </c>
      <c r="W18" s="68">
        <v>13.2</v>
      </c>
      <c r="X18" s="68">
        <v>17.399999999999999</v>
      </c>
      <c r="Y18" s="68">
        <v>23.1</v>
      </c>
      <c r="Z18" s="68">
        <v>22.9</v>
      </c>
      <c r="AA18" s="68">
        <v>26</v>
      </c>
      <c r="AB18" s="68">
        <v>19.100000000000001</v>
      </c>
      <c r="AC18" s="68">
        <v>12.7</v>
      </c>
      <c r="AD18" s="68">
        <v>25.5</v>
      </c>
      <c r="AE18" s="68">
        <v>25</v>
      </c>
      <c r="AF18" s="68">
        <v>31.6</v>
      </c>
      <c r="AG18" s="68">
        <v>29.4</v>
      </c>
      <c r="AH18" s="68">
        <v>20.6</v>
      </c>
      <c r="AI18" s="68">
        <v>22.1</v>
      </c>
      <c r="AJ18" s="68">
        <v>19.600000000000001</v>
      </c>
      <c r="AK18" s="68">
        <v>20</v>
      </c>
      <c r="AL18" s="68">
        <v>25</v>
      </c>
      <c r="AM18" s="68">
        <v>25</v>
      </c>
      <c r="AN18" s="68">
        <v>25</v>
      </c>
      <c r="AO18" s="68">
        <v>30</v>
      </c>
      <c r="AP18" s="68">
        <v>35</v>
      </c>
      <c r="AQ18" s="68">
        <v>35</v>
      </c>
      <c r="AR18" s="68">
        <v>35</v>
      </c>
      <c r="AS18" s="68">
        <v>30</v>
      </c>
      <c r="AT18" s="68">
        <v>30</v>
      </c>
      <c r="AU18" s="68">
        <v>30</v>
      </c>
      <c r="AV18" s="68">
        <v>30</v>
      </c>
      <c r="AW18" s="68">
        <v>30</v>
      </c>
      <c r="AX18" s="68">
        <v>25</v>
      </c>
      <c r="AY18" s="68">
        <v>37.6</v>
      </c>
      <c r="AZ18" s="68">
        <v>40</v>
      </c>
      <c r="BA18" s="68">
        <v>45</v>
      </c>
      <c r="BB18" s="68">
        <v>56</v>
      </c>
      <c r="BC18" s="68">
        <v>59</v>
      </c>
      <c r="BD18" s="68">
        <v>65.2</v>
      </c>
      <c r="BE18" s="68">
        <v>61.8</v>
      </c>
      <c r="BF18" s="68">
        <v>62.2</v>
      </c>
      <c r="BG18" s="68">
        <v>60</v>
      </c>
      <c r="BH18" s="68">
        <v>65.2</v>
      </c>
      <c r="BI18" s="68">
        <v>60</v>
      </c>
      <c r="BJ18" s="68">
        <v>67.400000000000006</v>
      </c>
    </row>
  </sheetData>
  <autoFilter ref="A1:BJ18" xr:uid="{00000000-0001-0000-0100-000000000000}"/>
  <pageMargins left="0.75" right="0.75" top="1" bottom="1" header="0.5" footer="0.5"/>
  <pageSetup paperSize="9" firstPageNumber="214748364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5DD5-2573-4271-B24E-1AD31D9DCAC3}">
  <dimension ref="A1:I15"/>
  <sheetViews>
    <sheetView workbookViewId="0">
      <selection activeCell="B3" sqref="B3"/>
    </sheetView>
  </sheetViews>
  <sheetFormatPr defaultColWidth="9.109375" defaultRowHeight="14.4"/>
  <cols>
    <col min="1" max="1" width="27.88671875" style="65" bestFit="1" customWidth="1"/>
    <col min="2" max="2" width="11.44140625" style="65" bestFit="1" customWidth="1"/>
    <col min="3" max="3" width="46.44140625" style="65" bestFit="1" customWidth="1"/>
    <col min="4" max="4" width="28.44140625" style="65" bestFit="1" customWidth="1"/>
    <col min="5" max="5" width="22.5546875" style="65" customWidth="1"/>
    <col min="6" max="6" width="10.109375" style="65" bestFit="1" customWidth="1"/>
    <col min="7" max="7" width="9.6640625" style="65" bestFit="1" customWidth="1"/>
    <col min="8" max="8" width="17.5546875" style="65" bestFit="1" customWidth="1"/>
    <col min="9" max="16384" width="9.109375" style="65"/>
  </cols>
  <sheetData>
    <row r="1" spans="1:9">
      <c r="A1" s="65" t="s">
        <v>22</v>
      </c>
      <c r="B1" s="70" t="s">
        <v>144</v>
      </c>
    </row>
    <row r="2" spans="1:9">
      <c r="A2" s="65" t="s">
        <v>103</v>
      </c>
      <c r="B2" s="65" t="s">
        <v>157</v>
      </c>
    </row>
    <row r="4" spans="1:9">
      <c r="C4" s="65" t="s">
        <v>43</v>
      </c>
      <c r="D4" s="71" t="s">
        <v>44</v>
      </c>
      <c r="E4" s="65" t="s">
        <v>45</v>
      </c>
      <c r="F4" s="71" t="s">
        <v>50</v>
      </c>
      <c r="G4" s="71" t="s">
        <v>46</v>
      </c>
      <c r="H4" s="71" t="s">
        <v>86</v>
      </c>
      <c r="I4" s="72" t="s">
        <v>58</v>
      </c>
    </row>
    <row r="5" spans="1:9">
      <c r="A5" s="65" t="s">
        <v>23</v>
      </c>
      <c r="B5" s="65" t="s">
        <v>24</v>
      </c>
      <c r="C5" s="65" t="s">
        <v>145</v>
      </c>
      <c r="D5" s="72" t="s">
        <v>57</v>
      </c>
      <c r="E5" s="73" t="s">
        <v>146</v>
      </c>
      <c r="F5" s="71" t="s">
        <v>53</v>
      </c>
      <c r="G5" s="71" t="s">
        <v>52</v>
      </c>
      <c r="H5" s="71" t="s">
        <v>47</v>
      </c>
      <c r="I5" s="71" t="s">
        <v>60</v>
      </c>
    </row>
    <row r="6" spans="1:9">
      <c r="B6" s="65" t="s">
        <v>25</v>
      </c>
      <c r="C6" s="65" t="s">
        <v>147</v>
      </c>
      <c r="D6" s="71" t="s">
        <v>49</v>
      </c>
      <c r="E6" s="74" t="s">
        <v>119</v>
      </c>
      <c r="F6" s="71" t="s">
        <v>51</v>
      </c>
      <c r="G6" s="71" t="s">
        <v>54</v>
      </c>
      <c r="H6" s="71" t="s">
        <v>118</v>
      </c>
      <c r="I6" s="71" t="s">
        <v>59</v>
      </c>
    </row>
    <row r="7" spans="1:9">
      <c r="B7" s="75" t="s">
        <v>148</v>
      </c>
      <c r="D7" s="71"/>
      <c r="E7" s="74"/>
      <c r="F7" s="71"/>
      <c r="G7" s="71"/>
      <c r="H7" s="71"/>
      <c r="I7" s="71"/>
    </row>
    <row r="8" spans="1:9" s="70" customFormat="1"/>
    <row r="9" spans="1:9">
      <c r="A9" s="65" t="s">
        <v>31</v>
      </c>
      <c r="B9" s="76" t="s">
        <v>149</v>
      </c>
      <c r="C9" s="65" t="s">
        <v>150</v>
      </c>
    </row>
    <row r="10" spans="1:9">
      <c r="B10" s="77" t="s">
        <v>151</v>
      </c>
      <c r="C10" s="65" t="s">
        <v>152</v>
      </c>
    </row>
    <row r="13" spans="1:9">
      <c r="A13" s="65" t="s">
        <v>153</v>
      </c>
      <c r="B13" s="65" t="s">
        <v>27</v>
      </c>
      <c r="C13" s="65" t="s">
        <v>84</v>
      </c>
      <c r="D13" s="65" t="s">
        <v>154</v>
      </c>
    </row>
    <row r="14" spans="1:9">
      <c r="B14" s="65" t="s">
        <v>28</v>
      </c>
      <c r="C14" s="65" t="s">
        <v>19</v>
      </c>
      <c r="D14" s="65" t="s">
        <v>155</v>
      </c>
    </row>
    <row r="15" spans="1:9">
      <c r="B15" s="65" t="s">
        <v>39</v>
      </c>
      <c r="C15" s="65" t="s">
        <v>156</v>
      </c>
      <c r="D15" s="71" t="s">
        <v>63</v>
      </c>
    </row>
  </sheetData>
  <hyperlinks>
    <hyperlink ref="E5" r:id="rId1" xr:uid="{7B28E600-0F44-40E9-BF8C-475ADBFCE5C0}"/>
    <hyperlink ref="E6" r:id="rId2" xr:uid="{7D42B94B-AE7D-4B17-ADD4-70102B7CC37B}"/>
  </hyperlinks>
  <pageMargins left="0.70078740157480324" right="0.70078740157480324" top="0.75196850393700787" bottom="0.75196850393700787" header="0.3" footer="0.3"/>
  <pageSetup paperSize="9" firstPageNumber="2147483648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C0EA-C558-4E93-8BAC-AED048D8F8E1}">
  <dimension ref="A1:BI34"/>
  <sheetViews>
    <sheetView zoomScale="85" zoomScaleNormal="85" workbookViewId="0">
      <pane xSplit="1" ySplit="1" topLeftCell="B2" activePane="bottomRight" state="frozen"/>
      <selection activeCell="C41" sqref="C41"/>
      <selection pane="topRight" activeCell="C41" sqref="C41"/>
      <selection pane="bottomLeft" activeCell="C41" sqref="C41"/>
      <selection pane="bottomRight"/>
    </sheetView>
  </sheetViews>
  <sheetFormatPr defaultColWidth="11" defaultRowHeight="14.4"/>
  <cols>
    <col min="1" max="1" width="25.33203125" style="78" bestFit="1" customWidth="1"/>
    <col min="2" max="40" width="11.109375" style="78" customWidth="1"/>
    <col min="41" max="16384" width="11" style="78"/>
  </cols>
  <sheetData>
    <row r="1" spans="1:61">
      <c r="A1" s="78" t="s">
        <v>67</v>
      </c>
      <c r="B1" s="78">
        <v>1960</v>
      </c>
      <c r="C1" s="78">
        <v>1961</v>
      </c>
      <c r="D1" s="78">
        <v>1962</v>
      </c>
      <c r="E1" s="78">
        <v>1963</v>
      </c>
      <c r="F1" s="78">
        <v>1964</v>
      </c>
      <c r="G1" s="78">
        <v>1965</v>
      </c>
      <c r="H1" s="78">
        <v>1966</v>
      </c>
      <c r="I1" s="78">
        <v>1967</v>
      </c>
      <c r="J1" s="78">
        <v>1968</v>
      </c>
      <c r="K1" s="78">
        <v>1969</v>
      </c>
      <c r="L1" s="78">
        <v>1970</v>
      </c>
      <c r="M1" s="78">
        <v>1971</v>
      </c>
      <c r="N1" s="78">
        <v>1972</v>
      </c>
      <c r="O1" s="78">
        <v>1973</v>
      </c>
      <c r="P1" s="78">
        <v>1974</v>
      </c>
      <c r="Q1" s="78">
        <v>1975</v>
      </c>
      <c r="R1" s="78">
        <v>1976</v>
      </c>
      <c r="S1" s="78">
        <v>1977</v>
      </c>
      <c r="T1" s="78">
        <v>1978</v>
      </c>
      <c r="U1" s="78">
        <v>1979</v>
      </c>
      <c r="V1" s="78">
        <v>1980</v>
      </c>
      <c r="W1" s="78">
        <v>1981</v>
      </c>
      <c r="X1" s="78">
        <v>1982</v>
      </c>
      <c r="Y1" s="78">
        <v>1983</v>
      </c>
      <c r="Z1" s="78">
        <v>1984</v>
      </c>
      <c r="AA1" s="78">
        <v>1985</v>
      </c>
      <c r="AB1" s="78">
        <v>1986</v>
      </c>
      <c r="AC1" s="78">
        <v>1987</v>
      </c>
      <c r="AD1" s="78">
        <v>1988</v>
      </c>
      <c r="AE1" s="78">
        <v>1989</v>
      </c>
      <c r="AF1" s="78">
        <v>1990</v>
      </c>
      <c r="AG1" s="78">
        <v>1991</v>
      </c>
      <c r="AH1" s="78">
        <v>1992</v>
      </c>
      <c r="AI1" s="78">
        <v>1993</v>
      </c>
      <c r="AJ1" s="78">
        <v>1994</v>
      </c>
      <c r="AK1" s="78">
        <v>1995</v>
      </c>
      <c r="AL1" s="78">
        <v>1996</v>
      </c>
      <c r="AM1" s="78">
        <v>1997</v>
      </c>
      <c r="AN1" s="78">
        <v>1998</v>
      </c>
      <c r="AO1" s="78">
        <v>1999</v>
      </c>
      <c r="AP1" s="78">
        <v>2000</v>
      </c>
      <c r="AQ1" s="78">
        <v>2001</v>
      </c>
      <c r="AR1" s="78">
        <v>2002</v>
      </c>
      <c r="AS1" s="78">
        <v>2003</v>
      </c>
      <c r="AT1" s="78">
        <v>2004</v>
      </c>
      <c r="AU1" s="78">
        <v>2005</v>
      </c>
      <c r="AV1" s="78">
        <v>2006</v>
      </c>
      <c r="AW1" s="78">
        <f>AV1+1</f>
        <v>2007</v>
      </c>
      <c r="AX1" s="78">
        <f t="shared" ref="AX1:BI1" si="0">AW1+1</f>
        <v>2008</v>
      </c>
      <c r="AY1" s="78">
        <f t="shared" si="0"/>
        <v>2009</v>
      </c>
      <c r="AZ1" s="78">
        <f t="shared" si="0"/>
        <v>2010</v>
      </c>
      <c r="BA1" s="78">
        <f t="shared" si="0"/>
        <v>2011</v>
      </c>
      <c r="BB1" s="78">
        <f t="shared" si="0"/>
        <v>2012</v>
      </c>
      <c r="BC1" s="78">
        <f t="shared" si="0"/>
        <v>2013</v>
      </c>
      <c r="BD1" s="78">
        <f t="shared" si="0"/>
        <v>2014</v>
      </c>
      <c r="BE1" s="78">
        <f t="shared" si="0"/>
        <v>2015</v>
      </c>
      <c r="BF1" s="78">
        <f t="shared" si="0"/>
        <v>2016</v>
      </c>
      <c r="BG1" s="78">
        <f t="shared" si="0"/>
        <v>2017</v>
      </c>
      <c r="BH1" s="78">
        <f t="shared" si="0"/>
        <v>2018</v>
      </c>
      <c r="BI1" s="78">
        <f t="shared" si="0"/>
        <v>2019</v>
      </c>
    </row>
    <row r="2" spans="1:61">
      <c r="A2" s="78" t="s">
        <v>0</v>
      </c>
      <c r="B2" s="78">
        <v>592</v>
      </c>
      <c r="C2" s="78">
        <v>608</v>
      </c>
      <c r="D2" s="78">
        <v>595</v>
      </c>
      <c r="E2" s="78">
        <v>626</v>
      </c>
      <c r="F2" s="78">
        <v>681</v>
      </c>
      <c r="G2" s="78">
        <v>722.1</v>
      </c>
      <c r="H2" s="78">
        <v>737.7</v>
      </c>
      <c r="I2" s="78">
        <v>761</v>
      </c>
      <c r="J2" s="78">
        <v>841</v>
      </c>
      <c r="K2" s="78">
        <v>943</v>
      </c>
      <c r="L2" s="78">
        <v>1017</v>
      </c>
      <c r="M2" s="78">
        <v>1076</v>
      </c>
      <c r="N2" s="78">
        <v>1193</v>
      </c>
      <c r="O2" s="78">
        <v>1327</v>
      </c>
      <c r="P2" s="78">
        <v>1414</v>
      </c>
      <c r="Q2" s="78">
        <v>1254</v>
      </c>
      <c r="R2" s="78">
        <v>1395</v>
      </c>
      <c r="S2" s="78">
        <v>1424</v>
      </c>
      <c r="T2" s="78">
        <v>1433</v>
      </c>
      <c r="U2" s="78">
        <v>1565</v>
      </c>
      <c r="V2" s="78">
        <v>1616</v>
      </c>
      <c r="W2" s="78">
        <v>1671</v>
      </c>
      <c r="X2" s="78">
        <v>1708</v>
      </c>
      <c r="Y2" s="78">
        <v>1789</v>
      </c>
      <c r="Z2" s="78">
        <v>1922</v>
      </c>
      <c r="AA2" s="78">
        <v>2127</v>
      </c>
      <c r="AB2" s="78">
        <v>2183</v>
      </c>
      <c r="AC2" s="78">
        <v>2396</v>
      </c>
      <c r="AD2" s="78">
        <v>2650</v>
      </c>
      <c r="AE2" s="78">
        <v>2754</v>
      </c>
      <c r="AF2" s="78">
        <v>2932</v>
      </c>
      <c r="AG2" s="78">
        <v>3090</v>
      </c>
      <c r="AH2" s="78">
        <v>3252</v>
      </c>
      <c r="AI2" s="78">
        <v>3301</v>
      </c>
      <c r="AJ2" s="78">
        <v>3603</v>
      </c>
      <c r="AK2" s="78">
        <v>3599</v>
      </c>
      <c r="AL2" s="78">
        <v>3653</v>
      </c>
      <c r="AM2" s="78">
        <v>3816</v>
      </c>
      <c r="AN2" s="78">
        <v>4009</v>
      </c>
      <c r="AO2" s="78">
        <v>4141.2222222222199</v>
      </c>
      <c r="AP2" s="78">
        <v>4273.4444444444398</v>
      </c>
      <c r="AQ2" s="78">
        <v>4405.6666666666697</v>
      </c>
      <c r="AR2" s="78">
        <v>4537.8888888888896</v>
      </c>
      <c r="AS2" s="78">
        <v>4670.1111111111104</v>
      </c>
      <c r="AT2" s="78">
        <v>4802.3333333333303</v>
      </c>
      <c r="AU2" s="78">
        <v>4934.5555555555602</v>
      </c>
      <c r="AV2" s="78">
        <v>5066.7777777777801</v>
      </c>
      <c r="AW2" s="78">
        <v>5199</v>
      </c>
      <c r="AX2" s="78">
        <v>5152.6400000000003</v>
      </c>
      <c r="AY2" s="78">
        <v>4605.54</v>
      </c>
      <c r="AZ2" s="78">
        <v>5008.93</v>
      </c>
      <c r="BA2" s="78">
        <v>4901.16</v>
      </c>
      <c r="BB2" s="78">
        <v>5003.8500000000004</v>
      </c>
      <c r="BC2" s="78">
        <v>4836.7700000000004</v>
      </c>
      <c r="BD2" s="78">
        <v>4864.92</v>
      </c>
      <c r="BE2" s="78">
        <v>4964.5200000000004</v>
      </c>
      <c r="BF2" s="78">
        <v>4995</v>
      </c>
      <c r="BG2" s="78">
        <v>4860.42</v>
      </c>
      <c r="BH2" s="78">
        <v>5055.1099999999997</v>
      </c>
      <c r="BI2" s="78">
        <v>4985</v>
      </c>
    </row>
    <row r="3" spans="1:61">
      <c r="A3" s="78" t="s">
        <v>71</v>
      </c>
      <c r="B3" s="78">
        <v>411</v>
      </c>
      <c r="C3" s="78">
        <v>436</v>
      </c>
      <c r="D3" s="78">
        <v>443</v>
      </c>
      <c r="E3" s="78">
        <v>469</v>
      </c>
      <c r="F3" s="78">
        <v>509</v>
      </c>
      <c r="G3" s="78">
        <v>505</v>
      </c>
      <c r="H3" s="78">
        <v>548</v>
      </c>
      <c r="I3" s="78">
        <v>566</v>
      </c>
      <c r="J3" s="78">
        <v>654</v>
      </c>
      <c r="K3" s="78">
        <v>723</v>
      </c>
      <c r="L3" s="78">
        <v>772</v>
      </c>
      <c r="M3" s="78">
        <v>771</v>
      </c>
      <c r="N3" s="78">
        <v>783</v>
      </c>
      <c r="O3" s="78">
        <v>833</v>
      </c>
      <c r="P3" s="78">
        <v>847</v>
      </c>
      <c r="Q3" s="78">
        <v>676</v>
      </c>
      <c r="R3" s="78">
        <v>782</v>
      </c>
      <c r="S3" s="78">
        <v>743</v>
      </c>
      <c r="T3" s="78">
        <v>796</v>
      </c>
      <c r="U3" s="78">
        <v>864</v>
      </c>
      <c r="V3" s="78">
        <v>864</v>
      </c>
      <c r="W3" s="78">
        <v>864</v>
      </c>
      <c r="X3" s="78">
        <v>828</v>
      </c>
      <c r="Y3" s="78">
        <v>840</v>
      </c>
      <c r="Z3" s="78">
        <v>847</v>
      </c>
      <c r="AA3" s="78">
        <v>843</v>
      </c>
      <c r="AB3" s="78">
        <v>850</v>
      </c>
      <c r="AC3" s="78">
        <v>1031</v>
      </c>
      <c r="AD3" s="78">
        <v>1133</v>
      </c>
      <c r="AE3" s="78">
        <v>1170</v>
      </c>
      <c r="AF3" s="78">
        <v>1196</v>
      </c>
      <c r="AG3" s="78">
        <v>1233</v>
      </c>
      <c r="AH3" s="78">
        <v>1147</v>
      </c>
      <c r="AI3" s="78">
        <v>1147</v>
      </c>
      <c r="AJ3" s="78">
        <v>1088</v>
      </c>
      <c r="AK3" s="78">
        <v>1088</v>
      </c>
      <c r="AL3" s="78">
        <v>1432</v>
      </c>
      <c r="AM3" s="78">
        <v>1432</v>
      </c>
      <c r="AN3" s="78">
        <v>1700.01304091674</v>
      </c>
      <c r="AO3" s="78">
        <v>1724.2491993284</v>
      </c>
      <c r="AP3" s="78">
        <v>1748.8308794274999</v>
      </c>
      <c r="AQ3" s="78">
        <v>1773.7630071282099</v>
      </c>
      <c r="AR3" s="78">
        <v>1799.0505785707901</v>
      </c>
      <c r="AS3" s="78">
        <v>1824.6986611227501</v>
      </c>
      <c r="AT3" s="78">
        <v>1850.7123943942699</v>
      </c>
      <c r="AU3" s="78">
        <v>1877.0969912681701</v>
      </c>
      <c r="AV3" s="78">
        <v>1903.8577389444899</v>
      </c>
      <c r="AW3" s="78">
        <v>1931</v>
      </c>
      <c r="AX3" s="78">
        <v>2006.49</v>
      </c>
      <c r="AY3" s="78">
        <v>1990</v>
      </c>
      <c r="AZ3" s="78">
        <v>1974</v>
      </c>
      <c r="BA3" s="78">
        <v>2039.91</v>
      </c>
      <c r="BB3" s="78">
        <v>2068.58310706874</v>
      </c>
      <c r="BC3" s="78">
        <v>2097.6592451873698</v>
      </c>
      <c r="BD3" s="78">
        <v>2127.1440793864199</v>
      </c>
      <c r="BE3" s="78">
        <v>2157.0433543244699</v>
      </c>
      <c r="BF3" s="78">
        <v>2187.3628954073902</v>
      </c>
      <c r="BG3" s="78">
        <v>2218.1086099233298</v>
      </c>
      <c r="BH3" s="78">
        <v>2249.2864881936598</v>
      </c>
      <c r="BI3" s="78">
        <v>1945</v>
      </c>
    </row>
    <row r="4" spans="1:61">
      <c r="A4" s="78" t="s">
        <v>72</v>
      </c>
      <c r="B4" s="78">
        <v>79</v>
      </c>
      <c r="C4" s="78">
        <v>84</v>
      </c>
      <c r="D4" s="78">
        <v>90</v>
      </c>
      <c r="E4" s="78">
        <v>104</v>
      </c>
      <c r="F4" s="78">
        <v>115</v>
      </c>
      <c r="G4" s="78">
        <v>125.5</v>
      </c>
      <c r="H4" s="78">
        <v>125.5</v>
      </c>
      <c r="I4" s="78">
        <v>187</v>
      </c>
      <c r="J4" s="78">
        <v>222</v>
      </c>
      <c r="K4" s="78">
        <v>225</v>
      </c>
      <c r="L4" s="78">
        <v>232</v>
      </c>
      <c r="M4" s="78">
        <v>252</v>
      </c>
      <c r="N4" s="78">
        <v>255</v>
      </c>
      <c r="O4" s="78">
        <v>261</v>
      </c>
      <c r="P4" s="78">
        <v>304</v>
      </c>
      <c r="Q4" s="78">
        <v>343</v>
      </c>
      <c r="R4" s="78">
        <v>497</v>
      </c>
      <c r="S4" s="78">
        <v>513</v>
      </c>
      <c r="T4" s="78">
        <v>363</v>
      </c>
      <c r="U4" s="78">
        <v>382</v>
      </c>
      <c r="V4" s="78">
        <v>395</v>
      </c>
      <c r="W4" s="78">
        <v>426</v>
      </c>
      <c r="X4" s="78">
        <v>435</v>
      </c>
      <c r="Y4" s="78">
        <v>442</v>
      </c>
      <c r="Z4" s="78">
        <v>445</v>
      </c>
      <c r="AA4" s="78">
        <v>454</v>
      </c>
      <c r="AB4" s="78">
        <v>458</v>
      </c>
      <c r="AC4" s="78">
        <v>456</v>
      </c>
      <c r="AD4" s="78">
        <v>477</v>
      </c>
      <c r="AE4" s="78">
        <v>438</v>
      </c>
      <c r="AF4" s="78">
        <v>322</v>
      </c>
      <c r="AG4" s="78">
        <v>258</v>
      </c>
      <c r="AH4" s="78">
        <v>153</v>
      </c>
      <c r="AI4" s="78">
        <v>139</v>
      </c>
      <c r="AJ4" s="78">
        <v>148</v>
      </c>
      <c r="AK4" s="78">
        <v>150</v>
      </c>
      <c r="AL4" s="78">
        <v>150</v>
      </c>
      <c r="AM4" s="78">
        <v>150</v>
      </c>
      <c r="AN4" s="78">
        <v>153</v>
      </c>
      <c r="AO4" s="78">
        <v>176.777777777778</v>
      </c>
      <c r="AP4" s="78">
        <v>200.555555555556</v>
      </c>
      <c r="AQ4" s="78">
        <v>224.333333333333</v>
      </c>
      <c r="AR4" s="78">
        <v>248.111111111111</v>
      </c>
      <c r="AS4" s="78">
        <v>271.88888888888903</v>
      </c>
      <c r="AT4" s="78">
        <v>295.66666666666703</v>
      </c>
      <c r="AU4" s="78">
        <v>319.444444444444</v>
      </c>
      <c r="AV4" s="78">
        <v>343.222222222222</v>
      </c>
      <c r="AW4" s="78">
        <v>367</v>
      </c>
      <c r="AX4" s="78">
        <v>326.19</v>
      </c>
      <c r="AY4" s="78">
        <v>216.9</v>
      </c>
      <c r="AZ4" s="78">
        <v>248.03</v>
      </c>
      <c r="BA4" s="78">
        <v>290.58999999999997</v>
      </c>
      <c r="BB4" s="78">
        <v>304.07</v>
      </c>
      <c r="BC4" s="78">
        <v>335.82</v>
      </c>
      <c r="BD4" s="78">
        <v>345.43</v>
      </c>
      <c r="BE4" s="78">
        <v>250.01</v>
      </c>
      <c r="BF4" s="78">
        <v>363</v>
      </c>
      <c r="BG4" s="78">
        <v>384.05</v>
      </c>
      <c r="BH4" s="78">
        <v>372.56</v>
      </c>
      <c r="BI4" s="78">
        <v>160</v>
      </c>
    </row>
    <row r="5" spans="1:61">
      <c r="A5" s="165" t="s">
        <v>64</v>
      </c>
      <c r="B5" s="78">
        <v>179</v>
      </c>
      <c r="C5" s="78">
        <v>227</v>
      </c>
      <c r="D5" s="78">
        <v>256</v>
      </c>
      <c r="E5" s="78">
        <v>304</v>
      </c>
      <c r="F5" s="78">
        <v>381</v>
      </c>
      <c r="G5" s="78">
        <v>393.8</v>
      </c>
      <c r="H5" s="78">
        <v>425</v>
      </c>
      <c r="I5" s="78">
        <v>477</v>
      </c>
      <c r="J5" s="78">
        <v>510.9</v>
      </c>
      <c r="K5" s="78">
        <v>540.6</v>
      </c>
      <c r="L5" s="78">
        <v>585</v>
      </c>
      <c r="M5" s="78">
        <v>559</v>
      </c>
      <c r="N5" s="78">
        <v>612</v>
      </c>
      <c r="O5" s="78">
        <v>642</v>
      </c>
      <c r="P5" s="78">
        <v>535</v>
      </c>
      <c r="Q5" s="78">
        <v>699</v>
      </c>
      <c r="R5" s="78">
        <v>759</v>
      </c>
      <c r="S5" s="78">
        <v>920</v>
      </c>
      <c r="T5" s="78">
        <v>905</v>
      </c>
      <c r="U5" s="78">
        <v>982</v>
      </c>
      <c r="V5" s="78">
        <v>1097</v>
      </c>
      <c r="W5" s="78">
        <v>1151</v>
      </c>
      <c r="X5" s="78">
        <v>1145</v>
      </c>
      <c r="Y5" s="78">
        <v>1205</v>
      </c>
      <c r="Z5" s="78">
        <v>1288</v>
      </c>
      <c r="AA5" s="78">
        <v>1313</v>
      </c>
      <c r="AB5" s="78">
        <v>1301</v>
      </c>
      <c r="AC5" s="78">
        <v>1358</v>
      </c>
      <c r="AD5" s="78">
        <v>1381</v>
      </c>
      <c r="AE5" s="78">
        <v>1302</v>
      </c>
      <c r="AF5" s="78">
        <v>894</v>
      </c>
      <c r="AG5" s="78">
        <v>685</v>
      </c>
      <c r="AI5" s="78">
        <v>0</v>
      </c>
      <c r="AJ5" s="78">
        <v>0</v>
      </c>
      <c r="AK5" s="78">
        <v>0</v>
      </c>
      <c r="AL5" s="78">
        <v>0</v>
      </c>
      <c r="AM5" s="78">
        <v>117</v>
      </c>
      <c r="AN5" s="78">
        <v>117</v>
      </c>
    </row>
    <row r="6" spans="1:61">
      <c r="A6" s="166" t="s">
        <v>16</v>
      </c>
      <c r="B6" s="80">
        <v>60.644808743169399</v>
      </c>
      <c r="C6" s="80">
        <v>76.907103825136616</v>
      </c>
      <c r="D6" s="80">
        <v>86.732240437158467</v>
      </c>
      <c r="E6" s="80">
        <v>102.99453551912568</v>
      </c>
      <c r="F6" s="80">
        <v>129.08196721311475</v>
      </c>
      <c r="G6" s="80">
        <v>133.4185792349727</v>
      </c>
      <c r="H6" s="80">
        <v>143.98907103825135</v>
      </c>
      <c r="I6" s="80">
        <v>161.60655737704917</v>
      </c>
      <c r="J6" s="80">
        <v>173.09180327868853</v>
      </c>
      <c r="K6" s="80">
        <v>183.15409836065575</v>
      </c>
      <c r="L6" s="80">
        <v>198.19672131147541</v>
      </c>
      <c r="M6" s="80">
        <v>189.38797814207649</v>
      </c>
      <c r="N6" s="80">
        <v>207.34426229508196</v>
      </c>
      <c r="O6" s="80">
        <v>217.50819672131146</v>
      </c>
      <c r="P6" s="80">
        <v>181.2568306010929</v>
      </c>
      <c r="Q6" s="80">
        <v>236.81967213114754</v>
      </c>
      <c r="R6" s="80">
        <v>257.14754098360658</v>
      </c>
      <c r="S6" s="80">
        <v>311.69398907103823</v>
      </c>
      <c r="T6" s="80">
        <v>306.61202185792348</v>
      </c>
      <c r="U6" s="80">
        <v>332.69945355191254</v>
      </c>
      <c r="V6" s="80">
        <v>371.66120218579238</v>
      </c>
      <c r="W6" s="80">
        <v>389.95628415300547</v>
      </c>
      <c r="X6" s="80">
        <v>387.92349726775956</v>
      </c>
      <c r="Y6" s="80">
        <v>408.25136612021856</v>
      </c>
      <c r="Z6" s="80">
        <v>436.37158469945354</v>
      </c>
      <c r="AA6" s="80">
        <v>444.84153005464481</v>
      </c>
      <c r="AB6" s="80">
        <v>440.77595628415298</v>
      </c>
      <c r="AC6" s="80">
        <v>460.08743169398906</v>
      </c>
      <c r="AD6" s="80">
        <v>467.87978142076503</v>
      </c>
      <c r="AE6" s="80">
        <v>441.11475409836066</v>
      </c>
      <c r="AF6" s="80">
        <v>302.88524590163934</v>
      </c>
      <c r="AG6" s="80">
        <v>232.07650273224044</v>
      </c>
      <c r="AH6" s="78">
        <v>100</v>
      </c>
      <c r="AI6" s="78">
        <v>114</v>
      </c>
      <c r="AJ6" s="78">
        <v>248</v>
      </c>
      <c r="AK6" s="78">
        <v>325</v>
      </c>
      <c r="AL6" s="78">
        <v>304</v>
      </c>
      <c r="AM6" s="78">
        <v>393</v>
      </c>
      <c r="AN6" s="78">
        <v>326.5</v>
      </c>
      <c r="AO6" s="78">
        <v>254</v>
      </c>
      <c r="AP6" s="78">
        <v>254</v>
      </c>
      <c r="AQ6" s="78">
        <v>399.33333333333297</v>
      </c>
      <c r="AR6" s="78">
        <v>423.61111111111097</v>
      </c>
      <c r="AS6" s="78">
        <v>447.88888888888903</v>
      </c>
      <c r="AT6" s="78">
        <v>472.16666666666703</v>
      </c>
      <c r="AU6" s="78">
        <v>496.444444444444</v>
      </c>
      <c r="AV6" s="78">
        <v>520.72222222222194</v>
      </c>
      <c r="AW6" s="78">
        <v>545</v>
      </c>
      <c r="AX6" s="78">
        <v>535</v>
      </c>
      <c r="AY6" s="78">
        <v>526</v>
      </c>
      <c r="AZ6" s="78">
        <v>560</v>
      </c>
      <c r="BA6" s="78">
        <v>540</v>
      </c>
      <c r="BB6" s="78">
        <v>499.7</v>
      </c>
      <c r="BC6" s="78">
        <v>299.29000000000002</v>
      </c>
      <c r="BD6" s="78">
        <v>264.08</v>
      </c>
      <c r="BE6" s="78">
        <v>288.74</v>
      </c>
      <c r="BF6" s="78">
        <v>338</v>
      </c>
      <c r="BG6" s="78">
        <v>348.96</v>
      </c>
      <c r="BH6" s="78">
        <v>341.03</v>
      </c>
      <c r="BI6" s="78">
        <v>340</v>
      </c>
    </row>
    <row r="7" spans="1:61">
      <c r="A7" s="166" t="s">
        <v>102</v>
      </c>
      <c r="B7" s="80">
        <v>5.8688524590163933</v>
      </c>
      <c r="C7" s="80">
        <v>7.442622950819672</v>
      </c>
      <c r="D7" s="80">
        <v>8.3934426229508201</v>
      </c>
      <c r="E7" s="80">
        <v>9.9672131147540988</v>
      </c>
      <c r="F7" s="80">
        <v>12.491803278688524</v>
      </c>
      <c r="G7" s="80">
        <v>12.911475409836067</v>
      </c>
      <c r="H7" s="80">
        <v>13.934426229508198</v>
      </c>
      <c r="I7" s="80">
        <v>15.639344262295081</v>
      </c>
      <c r="J7" s="80">
        <v>16.750819672131147</v>
      </c>
      <c r="K7" s="80">
        <v>17.72459016393443</v>
      </c>
      <c r="L7" s="80">
        <v>19.180327868852459</v>
      </c>
      <c r="M7" s="80">
        <v>18.327868852459016</v>
      </c>
      <c r="N7" s="80">
        <v>20.065573770491802</v>
      </c>
      <c r="O7" s="80">
        <v>21.049180327868854</v>
      </c>
      <c r="P7" s="80">
        <v>17.540983606557376</v>
      </c>
      <c r="Q7" s="80">
        <v>22.918032786885245</v>
      </c>
      <c r="R7" s="80">
        <v>24.885245901639344</v>
      </c>
      <c r="S7" s="80">
        <v>30.16393442622951</v>
      </c>
      <c r="T7" s="80">
        <v>29.672131147540984</v>
      </c>
      <c r="U7" s="80">
        <v>32.196721311475407</v>
      </c>
      <c r="V7" s="80">
        <v>35.967213114754095</v>
      </c>
      <c r="W7" s="80">
        <v>37.73770491803279</v>
      </c>
      <c r="X7" s="80">
        <v>37.540983606557376</v>
      </c>
      <c r="Y7" s="80">
        <v>39.508196721311478</v>
      </c>
      <c r="Z7" s="80">
        <v>42.229508196721312</v>
      </c>
      <c r="AA7" s="80">
        <v>43.049180327868854</v>
      </c>
      <c r="AB7" s="80">
        <v>42.655737704918032</v>
      </c>
      <c r="AC7" s="80">
        <v>44.524590163934427</v>
      </c>
      <c r="AD7" s="80">
        <v>45.278688524590166</v>
      </c>
      <c r="AE7" s="80">
        <v>42.688524590163937</v>
      </c>
      <c r="AF7" s="80">
        <v>29.311475409836067</v>
      </c>
      <c r="AG7" s="80">
        <v>22.459016393442624</v>
      </c>
      <c r="AI7" s="78">
        <v>22</v>
      </c>
      <c r="AJ7" s="78">
        <v>24</v>
      </c>
      <c r="AK7" s="78">
        <v>34</v>
      </c>
      <c r="AL7" s="78">
        <v>21</v>
      </c>
      <c r="AM7" s="78">
        <v>21</v>
      </c>
      <c r="AN7" s="78">
        <v>21</v>
      </c>
      <c r="AO7" s="78">
        <v>14</v>
      </c>
      <c r="AP7" s="78">
        <v>17</v>
      </c>
      <c r="AQ7" s="78">
        <v>15</v>
      </c>
      <c r="AR7" s="78">
        <v>19</v>
      </c>
      <c r="AS7" s="78">
        <v>18</v>
      </c>
      <c r="AT7" s="78">
        <v>16</v>
      </c>
      <c r="AU7" s="78">
        <v>20</v>
      </c>
      <c r="AV7" s="78">
        <v>20</v>
      </c>
      <c r="AW7" s="78">
        <v>20</v>
      </c>
      <c r="AX7" s="78">
        <v>23</v>
      </c>
      <c r="AY7" s="78">
        <v>20</v>
      </c>
      <c r="AZ7" s="78">
        <v>33</v>
      </c>
      <c r="BA7" s="78">
        <v>39</v>
      </c>
      <c r="BB7" s="78">
        <v>24</v>
      </c>
      <c r="BC7" s="78">
        <v>24</v>
      </c>
      <c r="BD7" s="78">
        <v>24</v>
      </c>
      <c r="BE7" s="78">
        <v>30</v>
      </c>
      <c r="BF7" s="78">
        <v>31</v>
      </c>
      <c r="BG7" s="78">
        <v>33</v>
      </c>
      <c r="BH7" s="78">
        <v>24</v>
      </c>
      <c r="BI7" s="78">
        <v>28</v>
      </c>
    </row>
    <row r="8" spans="1:61">
      <c r="A8" s="166" t="s">
        <v>84</v>
      </c>
      <c r="B8" s="80">
        <v>0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  <c r="AC8" s="80">
        <v>0</v>
      </c>
      <c r="AD8" s="80">
        <v>0</v>
      </c>
      <c r="AE8" s="80">
        <v>0</v>
      </c>
      <c r="AF8" s="80">
        <v>0</v>
      </c>
      <c r="AG8" s="80">
        <v>0</v>
      </c>
      <c r="AI8" s="78">
        <v>0</v>
      </c>
      <c r="AJ8" s="78">
        <v>0</v>
      </c>
      <c r="AK8" s="78">
        <v>0</v>
      </c>
      <c r="AL8" s="78">
        <v>0</v>
      </c>
      <c r="AM8" s="78">
        <v>0</v>
      </c>
      <c r="AN8" s="78">
        <v>0</v>
      </c>
      <c r="AO8" s="78">
        <v>230</v>
      </c>
      <c r="AP8" s="78">
        <v>180</v>
      </c>
      <c r="AQ8" s="78">
        <v>241</v>
      </c>
      <c r="AR8" s="78">
        <v>254</v>
      </c>
      <c r="AS8" s="78">
        <v>148</v>
      </c>
      <c r="AT8" s="78">
        <v>159</v>
      </c>
      <c r="AU8" s="78">
        <v>229</v>
      </c>
      <c r="AV8" s="78">
        <v>0</v>
      </c>
      <c r="AW8" s="78">
        <v>0</v>
      </c>
      <c r="AX8" s="78">
        <v>0</v>
      </c>
      <c r="AY8" s="78">
        <v>0</v>
      </c>
      <c r="AZ8" s="78">
        <v>385</v>
      </c>
      <c r="BA8" s="78">
        <v>382</v>
      </c>
      <c r="BB8" s="78">
        <v>325</v>
      </c>
      <c r="BC8" s="78">
        <v>451</v>
      </c>
      <c r="BD8" s="78">
        <v>487</v>
      </c>
      <c r="BE8" s="78">
        <v>506</v>
      </c>
      <c r="BF8" s="78">
        <v>532</v>
      </c>
      <c r="BG8" s="78">
        <v>553</v>
      </c>
      <c r="BH8" s="78">
        <v>557</v>
      </c>
      <c r="BI8" s="78">
        <v>544</v>
      </c>
    </row>
    <row r="9" spans="1:61">
      <c r="A9" s="166" t="s">
        <v>18</v>
      </c>
      <c r="B9" s="80">
        <v>112.48633879781421</v>
      </c>
      <c r="C9" s="80">
        <v>142.65027322404373</v>
      </c>
      <c r="D9" s="80">
        <v>160.87431693989072</v>
      </c>
      <c r="E9" s="80">
        <v>191.03825136612022</v>
      </c>
      <c r="F9" s="80">
        <v>239.42622950819671</v>
      </c>
      <c r="G9" s="80">
        <v>247.46994535519124</v>
      </c>
      <c r="H9" s="80">
        <v>267.07650273224044</v>
      </c>
      <c r="I9" s="80">
        <v>299.75409836065575</v>
      </c>
      <c r="J9" s="80">
        <v>321.05737704918033</v>
      </c>
      <c r="K9" s="80">
        <v>339.72131147540983</v>
      </c>
      <c r="L9" s="80">
        <v>367.62295081967216</v>
      </c>
      <c r="M9" s="80">
        <v>351.28415300546447</v>
      </c>
      <c r="N9" s="80">
        <v>384.59016393442624</v>
      </c>
      <c r="O9" s="80">
        <v>403.44262295081967</v>
      </c>
      <c r="P9" s="80">
        <v>336.20218579234972</v>
      </c>
      <c r="Q9" s="80">
        <v>439.26229508196724</v>
      </c>
      <c r="R9" s="80">
        <v>476.96721311475409</v>
      </c>
      <c r="S9" s="80">
        <v>578.14207650273227</v>
      </c>
      <c r="T9" s="80">
        <v>568.71584699453547</v>
      </c>
      <c r="U9" s="80">
        <v>617.10382513661204</v>
      </c>
      <c r="V9" s="80">
        <v>689.37158469945359</v>
      </c>
      <c r="W9" s="80">
        <v>723.30601092896177</v>
      </c>
      <c r="X9" s="80">
        <v>719.53551912568309</v>
      </c>
      <c r="Y9" s="80">
        <v>757.24043715846994</v>
      </c>
      <c r="Z9" s="80">
        <v>809.39890710382508</v>
      </c>
      <c r="AA9" s="80">
        <v>825.1092896174863</v>
      </c>
      <c r="AB9" s="80">
        <v>817.56830601092895</v>
      </c>
      <c r="AC9" s="80">
        <v>853.38797814207646</v>
      </c>
      <c r="AD9" s="80">
        <v>867.84153005464486</v>
      </c>
      <c r="AE9" s="80">
        <v>818.19672131147536</v>
      </c>
      <c r="AF9" s="80">
        <v>561.80327868852464</v>
      </c>
      <c r="AG9" s="80">
        <v>430.46448087431696</v>
      </c>
      <c r="AH9" s="78">
        <v>413</v>
      </c>
      <c r="AI9" s="78">
        <v>401</v>
      </c>
      <c r="AJ9" s="78">
        <v>460</v>
      </c>
      <c r="AK9" s="78">
        <v>449</v>
      </c>
      <c r="AL9" s="78">
        <v>456</v>
      </c>
      <c r="AM9" s="78">
        <v>430</v>
      </c>
      <c r="AN9" s="78">
        <v>491</v>
      </c>
      <c r="AO9" s="78">
        <v>521.11111111111097</v>
      </c>
      <c r="AP9" s="78">
        <v>551.22222222222194</v>
      </c>
      <c r="AQ9" s="78">
        <v>581.33333333333303</v>
      </c>
      <c r="AR9" s="78">
        <v>611.444444444444</v>
      </c>
      <c r="AS9" s="78">
        <v>641.555555555556</v>
      </c>
      <c r="AT9" s="78">
        <v>671.66666666666697</v>
      </c>
      <c r="AU9" s="78">
        <v>701.77777777777806</v>
      </c>
      <c r="AV9" s="78">
        <v>731.88888888888903</v>
      </c>
      <c r="AW9" s="78">
        <v>762</v>
      </c>
      <c r="AX9" s="78">
        <v>763</v>
      </c>
      <c r="AY9" s="78">
        <v>732</v>
      </c>
      <c r="AZ9" s="78">
        <v>750</v>
      </c>
      <c r="BA9" s="78">
        <v>690.59</v>
      </c>
      <c r="BB9" s="78">
        <v>696.07</v>
      </c>
      <c r="BC9" s="78">
        <v>701.55</v>
      </c>
      <c r="BD9" s="78">
        <v>716.19</v>
      </c>
      <c r="BE9" s="78">
        <v>672</v>
      </c>
      <c r="BF9" s="78">
        <v>789</v>
      </c>
      <c r="BG9" s="78">
        <v>797.81</v>
      </c>
      <c r="BH9" s="78">
        <v>783.7</v>
      </c>
      <c r="BI9" s="78">
        <v>719</v>
      </c>
    </row>
    <row r="10" spans="1:61">
      <c r="A10" s="78" t="s">
        <v>74</v>
      </c>
      <c r="B10" s="78">
        <v>416.6585623678647</v>
      </c>
      <c r="C10" s="78">
        <v>429.57293868921778</v>
      </c>
      <c r="D10" s="78">
        <v>445.8858350951374</v>
      </c>
      <c r="E10" s="78">
        <v>448.60465116279067</v>
      </c>
      <c r="F10" s="78">
        <v>461.51902748414375</v>
      </c>
      <c r="G10" s="78">
        <v>476.81236786469344</v>
      </c>
      <c r="H10" s="78">
        <v>496.1159619450317</v>
      </c>
      <c r="I10" s="78">
        <v>52.609090909090916</v>
      </c>
      <c r="J10" s="78">
        <v>544.6468287526427</v>
      </c>
      <c r="K10" s="78">
        <v>559.53234672304438</v>
      </c>
      <c r="L10" s="78">
        <v>575.70930232558135</v>
      </c>
      <c r="M10" s="78">
        <v>589.30338266384774</v>
      </c>
      <c r="N10" s="78">
        <v>610.37420718816065</v>
      </c>
      <c r="O10" s="78">
        <v>627.36680761099365</v>
      </c>
      <c r="P10" s="78">
        <v>642.32029598308668</v>
      </c>
      <c r="Q10" s="78">
        <v>707.57188160676537</v>
      </c>
      <c r="R10" s="78">
        <v>757.86997885835092</v>
      </c>
      <c r="S10" s="78">
        <v>774.86257928118391</v>
      </c>
      <c r="T10" s="78">
        <v>778.26109936575051</v>
      </c>
      <c r="U10" s="78">
        <v>779.62050739957715</v>
      </c>
      <c r="V10" s="78">
        <v>805.4492600422833</v>
      </c>
      <c r="W10" s="78">
        <v>816.32452431289641</v>
      </c>
      <c r="X10" s="78">
        <v>834.67653276955605</v>
      </c>
      <c r="Y10" s="78">
        <v>836.71564482029601</v>
      </c>
      <c r="Z10" s="78">
        <v>840.79386892177592</v>
      </c>
      <c r="AA10" s="78">
        <v>855.74735729386896</v>
      </c>
      <c r="AB10" s="78">
        <v>853.02854122621568</v>
      </c>
      <c r="AC10" s="78">
        <v>865.26321353065543</v>
      </c>
      <c r="AD10" s="78">
        <v>860.5052854122622</v>
      </c>
      <c r="AE10" s="78">
        <v>887.01374207188155</v>
      </c>
      <c r="AF10" s="78">
        <v>888.37315010570819</v>
      </c>
      <c r="AG10" s="78">
        <v>738.83826638477797</v>
      </c>
      <c r="AH10" s="78">
        <v>688</v>
      </c>
      <c r="AI10" s="78">
        <v>643</v>
      </c>
      <c r="AJ10" s="78">
        <v>700</v>
      </c>
      <c r="AK10" s="78">
        <v>738</v>
      </c>
      <c r="AL10" s="78">
        <v>714</v>
      </c>
      <c r="AM10" s="78">
        <v>772</v>
      </c>
      <c r="AN10" s="78">
        <v>768</v>
      </c>
      <c r="AO10" s="78">
        <v>796.33333333333303</v>
      </c>
      <c r="AP10" s="78">
        <v>824.66666666666697</v>
      </c>
      <c r="AQ10" s="78">
        <v>853</v>
      </c>
      <c r="AR10" s="78">
        <v>881.33333333333303</v>
      </c>
      <c r="AS10" s="78">
        <v>909.66666666666697</v>
      </c>
      <c r="AT10" s="78">
        <v>938</v>
      </c>
      <c r="AU10" s="78">
        <v>966.33333333333303</v>
      </c>
      <c r="AV10" s="78">
        <v>994.66666666666697</v>
      </c>
      <c r="AW10" s="78">
        <v>1023</v>
      </c>
      <c r="AX10" s="78">
        <v>932</v>
      </c>
      <c r="AY10" s="78">
        <v>804.79</v>
      </c>
      <c r="AZ10" s="78">
        <v>769</v>
      </c>
      <c r="BA10" s="78">
        <v>775.2</v>
      </c>
      <c r="BB10" s="78">
        <v>781</v>
      </c>
      <c r="BC10" s="78">
        <v>610.9</v>
      </c>
      <c r="BD10" s="78">
        <v>686.1</v>
      </c>
      <c r="BE10" s="78">
        <v>740.32</v>
      </c>
      <c r="BF10" s="78">
        <v>795</v>
      </c>
      <c r="BG10" s="78">
        <v>908.41</v>
      </c>
      <c r="BH10" s="78">
        <v>843.41</v>
      </c>
      <c r="BI10" s="78">
        <v>882</v>
      </c>
    </row>
    <row r="11" spans="1:61">
      <c r="A11" s="78" t="s">
        <v>75</v>
      </c>
      <c r="B11" s="78">
        <v>214</v>
      </c>
      <c r="C11" s="78">
        <v>190</v>
      </c>
      <c r="D11" s="78">
        <v>192</v>
      </c>
      <c r="E11" s="78">
        <v>189</v>
      </c>
      <c r="F11" s="78">
        <v>197</v>
      </c>
      <c r="G11" s="78">
        <v>210.8</v>
      </c>
      <c r="H11" s="78">
        <v>204</v>
      </c>
      <c r="I11" s="78">
        <v>205</v>
      </c>
      <c r="J11" s="78">
        <v>265</v>
      </c>
      <c r="K11" s="78">
        <v>276</v>
      </c>
      <c r="L11" s="78">
        <v>296</v>
      </c>
      <c r="M11" s="78">
        <v>274</v>
      </c>
      <c r="N11" s="78">
        <v>236</v>
      </c>
      <c r="O11" s="78">
        <v>239</v>
      </c>
      <c r="P11" s="78">
        <v>256</v>
      </c>
      <c r="Q11" s="78">
        <v>173</v>
      </c>
      <c r="R11" s="78">
        <v>231</v>
      </c>
      <c r="S11" s="78">
        <v>243</v>
      </c>
      <c r="T11" s="78">
        <v>269</v>
      </c>
      <c r="U11" s="78">
        <v>284</v>
      </c>
      <c r="V11" s="78">
        <v>225</v>
      </c>
      <c r="W11" s="78">
        <v>227</v>
      </c>
      <c r="X11" s="78">
        <v>301</v>
      </c>
      <c r="Y11" s="78">
        <v>322</v>
      </c>
      <c r="Z11" s="78">
        <v>332</v>
      </c>
      <c r="AA11" s="78">
        <v>302</v>
      </c>
      <c r="AB11" s="78">
        <v>293</v>
      </c>
      <c r="AC11" s="78">
        <v>326</v>
      </c>
      <c r="AD11" s="78">
        <v>343</v>
      </c>
      <c r="AE11" s="78">
        <v>326</v>
      </c>
      <c r="AF11" s="78">
        <v>335</v>
      </c>
      <c r="AG11" s="78">
        <v>356</v>
      </c>
      <c r="AH11" s="78">
        <v>317</v>
      </c>
      <c r="AI11" s="78">
        <v>339</v>
      </c>
      <c r="AJ11" s="78">
        <v>345</v>
      </c>
      <c r="AK11" s="78">
        <v>345</v>
      </c>
      <c r="AL11" s="78">
        <v>345</v>
      </c>
      <c r="AM11" s="78">
        <v>345</v>
      </c>
      <c r="AN11" s="78">
        <v>393</v>
      </c>
      <c r="AO11" s="78">
        <v>395.66</v>
      </c>
      <c r="AP11" s="78">
        <v>398.32</v>
      </c>
      <c r="AQ11" s="78">
        <v>400.98</v>
      </c>
      <c r="AR11" s="78">
        <v>403.64</v>
      </c>
      <c r="AS11" s="78">
        <v>406.3</v>
      </c>
      <c r="AT11" s="78">
        <v>408.96</v>
      </c>
      <c r="AU11" s="78">
        <v>411.62</v>
      </c>
      <c r="AV11" s="78">
        <v>414.28</v>
      </c>
      <c r="AW11" s="78">
        <v>416.94</v>
      </c>
      <c r="AX11" s="78">
        <v>417.94</v>
      </c>
      <c r="AY11" s="78">
        <v>418.94</v>
      </c>
      <c r="AZ11" s="78">
        <v>434.93</v>
      </c>
      <c r="BA11" s="78">
        <v>422.7</v>
      </c>
      <c r="BB11" s="78">
        <v>452.11</v>
      </c>
      <c r="BC11" s="78">
        <v>481.52</v>
      </c>
      <c r="BD11" s="78">
        <v>522.71</v>
      </c>
      <c r="BE11" s="78">
        <v>481.52</v>
      </c>
      <c r="BF11" s="78">
        <v>481.52</v>
      </c>
      <c r="BG11" s="78">
        <v>481.52</v>
      </c>
      <c r="BH11" s="78">
        <v>481.52</v>
      </c>
      <c r="BI11" s="78">
        <v>152</v>
      </c>
    </row>
    <row r="12" spans="1:61">
      <c r="A12" s="78" t="s">
        <v>77</v>
      </c>
      <c r="B12" s="78">
        <v>1978</v>
      </c>
      <c r="C12" s="78">
        <v>2404</v>
      </c>
      <c r="D12" s="78">
        <v>2514</v>
      </c>
      <c r="E12" s="78">
        <v>2748</v>
      </c>
      <c r="F12" s="78">
        <v>2979</v>
      </c>
      <c r="G12" s="78">
        <v>3205</v>
      </c>
      <c r="H12" s="78">
        <v>3461</v>
      </c>
      <c r="I12" s="78">
        <v>3389</v>
      </c>
      <c r="J12" s="78">
        <v>3629</v>
      </c>
      <c r="K12" s="78">
        <v>4060</v>
      </c>
      <c r="L12" s="78">
        <v>4266</v>
      </c>
      <c r="M12" s="78">
        <v>4429</v>
      </c>
      <c r="N12" s="78">
        <v>4971</v>
      </c>
      <c r="O12" s="78">
        <v>5453</v>
      </c>
      <c r="P12" s="78">
        <v>5523</v>
      </c>
      <c r="Q12" s="78">
        <v>3994</v>
      </c>
      <c r="R12" s="78">
        <v>4550</v>
      </c>
      <c r="S12" s="78">
        <v>4620</v>
      </c>
      <c r="T12" s="78">
        <v>5140</v>
      </c>
      <c r="U12" s="78">
        <v>5738</v>
      </c>
      <c r="V12" s="78">
        <v>5919</v>
      </c>
      <c r="W12" s="78">
        <v>6135</v>
      </c>
      <c r="X12" s="78">
        <v>5895</v>
      </c>
      <c r="Y12" s="78">
        <v>6388</v>
      </c>
      <c r="Z12" s="78">
        <v>7318</v>
      </c>
      <c r="AA12" s="78">
        <v>7447</v>
      </c>
      <c r="AB12" s="78">
        <v>7549</v>
      </c>
      <c r="AC12" s="78">
        <v>8011</v>
      </c>
      <c r="AD12" s="78">
        <v>8652</v>
      </c>
      <c r="AE12" s="78">
        <v>8754</v>
      </c>
      <c r="AF12" s="78">
        <v>8967</v>
      </c>
      <c r="AG12" s="78">
        <v>8776</v>
      </c>
      <c r="AH12" s="78">
        <v>9147</v>
      </c>
      <c r="AI12" s="78">
        <v>9990</v>
      </c>
      <c r="AJ12" s="78">
        <v>10910</v>
      </c>
      <c r="AK12" s="78">
        <v>10942</v>
      </c>
      <c r="AL12" s="78">
        <v>10441</v>
      </c>
      <c r="AM12" s="78">
        <v>12148</v>
      </c>
      <c r="AN12" s="78">
        <v>10973</v>
      </c>
      <c r="AO12" s="78">
        <v>9392</v>
      </c>
      <c r="AP12" s="78">
        <v>9810</v>
      </c>
      <c r="AQ12" s="78">
        <v>12093.333333333299</v>
      </c>
      <c r="AR12" s="78">
        <v>12466.777777777799</v>
      </c>
      <c r="AS12" s="78">
        <v>12840.222222222201</v>
      </c>
      <c r="AT12" s="78">
        <v>13213.666666666701</v>
      </c>
      <c r="AU12" s="78">
        <v>13587.1111111111</v>
      </c>
      <c r="AV12" s="78">
        <v>13960.5555555556</v>
      </c>
      <c r="AW12" s="78">
        <v>14334</v>
      </c>
      <c r="AX12" s="78">
        <v>13126</v>
      </c>
      <c r="AY12" s="78">
        <v>10602</v>
      </c>
      <c r="AZ12" s="78">
        <v>11758</v>
      </c>
      <c r="BA12" s="78">
        <v>11329</v>
      </c>
      <c r="BB12" s="78">
        <v>10694</v>
      </c>
      <c r="BC12" s="78">
        <v>10592</v>
      </c>
      <c r="BD12" s="78">
        <v>10410</v>
      </c>
      <c r="BE12" s="78">
        <v>10480</v>
      </c>
      <c r="BF12" s="78">
        <v>10140</v>
      </c>
      <c r="BG12" s="78">
        <v>10277</v>
      </c>
      <c r="BH12" s="78">
        <v>10544</v>
      </c>
      <c r="BI12" s="78">
        <v>9710</v>
      </c>
    </row>
    <row r="13" spans="1:61">
      <c r="A13" s="78" t="s">
        <v>1</v>
      </c>
      <c r="B13" s="78">
        <v>2616</v>
      </c>
      <c r="C13" s="78">
        <v>2744</v>
      </c>
      <c r="D13" s="78">
        <v>2822</v>
      </c>
      <c r="E13" s="78">
        <v>3002</v>
      </c>
      <c r="F13" s="78">
        <v>3128</v>
      </c>
      <c r="G13" s="78">
        <v>3166</v>
      </c>
      <c r="H13" s="78">
        <v>3451</v>
      </c>
      <c r="I13" s="78">
        <v>3528.5</v>
      </c>
      <c r="J13" s="78">
        <v>3612.1</v>
      </c>
      <c r="K13" s="78">
        <v>3997.2</v>
      </c>
      <c r="L13" s="78">
        <v>4134</v>
      </c>
      <c r="M13" s="78">
        <v>4226</v>
      </c>
      <c r="N13" s="78">
        <v>4530</v>
      </c>
      <c r="O13" s="78">
        <v>4785</v>
      </c>
      <c r="P13" s="78">
        <v>5060</v>
      </c>
      <c r="Q13" s="78">
        <v>4100</v>
      </c>
      <c r="R13" s="78">
        <v>4552</v>
      </c>
      <c r="S13" s="78">
        <v>4642</v>
      </c>
      <c r="T13" s="78">
        <v>4963</v>
      </c>
      <c r="U13" s="78">
        <v>5260</v>
      </c>
      <c r="V13" s="78">
        <v>5152</v>
      </c>
      <c r="W13" s="78">
        <v>5152</v>
      </c>
      <c r="X13" s="78">
        <v>5067</v>
      </c>
      <c r="Y13" s="78">
        <v>5263</v>
      </c>
      <c r="Z13" s="78">
        <v>5566</v>
      </c>
      <c r="AA13" s="78">
        <v>5150</v>
      </c>
      <c r="AB13" s="78">
        <v>5583</v>
      </c>
      <c r="AC13" s="78">
        <v>5581</v>
      </c>
      <c r="AD13" s="78">
        <v>6313</v>
      </c>
      <c r="AE13" s="78">
        <v>6754</v>
      </c>
      <c r="AF13" s="78">
        <v>7049</v>
      </c>
      <c r="AG13" s="78">
        <v>7442</v>
      </c>
      <c r="AH13" s="78">
        <v>7691</v>
      </c>
      <c r="AI13" s="78">
        <v>7975</v>
      </c>
      <c r="AJ13" s="78">
        <v>8701</v>
      </c>
      <c r="AK13" s="78">
        <v>8619</v>
      </c>
      <c r="AL13" s="78">
        <v>8556</v>
      </c>
      <c r="AM13" s="78">
        <v>8556</v>
      </c>
      <c r="AN13" s="78">
        <v>9161</v>
      </c>
      <c r="AO13" s="78">
        <v>9239.8333333333303</v>
      </c>
      <c r="AP13" s="78">
        <v>9318.6666666666697</v>
      </c>
      <c r="AQ13" s="78">
        <v>9397.5</v>
      </c>
      <c r="AR13" s="78">
        <v>9476.3333333333303</v>
      </c>
      <c r="AS13" s="78">
        <v>9555.1666666666697</v>
      </c>
      <c r="AT13" s="78">
        <v>9634</v>
      </c>
      <c r="AU13" s="78">
        <v>9712.8333333333303</v>
      </c>
      <c r="AV13" s="78">
        <v>9791.6666666666697</v>
      </c>
      <c r="AW13" s="78">
        <v>9870.5</v>
      </c>
      <c r="AX13" s="78">
        <v>9404</v>
      </c>
      <c r="AY13" s="78">
        <v>8331.5</v>
      </c>
      <c r="AZ13" s="78">
        <v>8829.7999999999993</v>
      </c>
      <c r="BA13" s="78">
        <v>8527.2099999999991</v>
      </c>
      <c r="BB13" s="78">
        <v>8284.5149999999994</v>
      </c>
      <c r="BC13" s="78">
        <v>8041.82</v>
      </c>
      <c r="BD13" s="78">
        <v>8096</v>
      </c>
      <c r="BE13" s="78">
        <v>7983.5</v>
      </c>
      <c r="BF13" s="78">
        <v>7984</v>
      </c>
      <c r="BG13" s="78">
        <v>8021.3</v>
      </c>
      <c r="BH13" s="78">
        <v>7864</v>
      </c>
      <c r="BI13" s="78">
        <v>7325</v>
      </c>
    </row>
    <row r="14" spans="1:61">
      <c r="A14" s="78" t="s">
        <v>2</v>
      </c>
      <c r="B14" s="78">
        <v>4244</v>
      </c>
      <c r="C14" s="78">
        <v>4359</v>
      </c>
      <c r="D14" s="78">
        <v>4476</v>
      </c>
      <c r="E14" s="78">
        <v>4611</v>
      </c>
      <c r="F14" s="78">
        <v>4945</v>
      </c>
      <c r="G14" s="78">
        <v>5170.1000000000004</v>
      </c>
      <c r="H14" s="78">
        <v>5273.6</v>
      </c>
      <c r="I14" s="78">
        <v>5180.8999999999996</v>
      </c>
      <c r="J14" s="78">
        <v>5741.5</v>
      </c>
      <c r="K14" s="78">
        <v>6217.8</v>
      </c>
      <c r="L14" s="78">
        <v>6661</v>
      </c>
      <c r="M14" s="78">
        <v>6768</v>
      </c>
      <c r="N14" s="78">
        <v>7065</v>
      </c>
      <c r="O14" s="78">
        <v>7608</v>
      </c>
      <c r="P14" s="78">
        <v>7774</v>
      </c>
      <c r="Q14" s="78">
        <v>6492</v>
      </c>
      <c r="R14" s="78">
        <v>7620</v>
      </c>
      <c r="S14" s="78">
        <v>7769</v>
      </c>
      <c r="T14" s="78">
        <v>8053</v>
      </c>
      <c r="U14" s="78">
        <v>8665</v>
      </c>
      <c r="V14" s="78">
        <v>8823</v>
      </c>
      <c r="W14" s="78">
        <v>9056</v>
      </c>
      <c r="X14" s="78">
        <v>9045</v>
      </c>
      <c r="Y14" s="78">
        <v>9517</v>
      </c>
      <c r="Z14" s="78">
        <v>10438</v>
      </c>
      <c r="AA14" s="78">
        <v>10475</v>
      </c>
      <c r="AB14" s="78">
        <v>10729</v>
      </c>
      <c r="AC14" s="78">
        <v>11278</v>
      </c>
      <c r="AD14" s="78">
        <v>11938</v>
      </c>
      <c r="AE14" s="78">
        <v>12610</v>
      </c>
      <c r="AF14" s="78">
        <v>13224</v>
      </c>
      <c r="AG14" s="78">
        <v>13018</v>
      </c>
      <c r="AH14" s="78">
        <v>12941</v>
      </c>
      <c r="AI14" s="78">
        <v>13034</v>
      </c>
      <c r="AJ14" s="78">
        <v>14457</v>
      </c>
      <c r="AK14" s="78">
        <v>14827</v>
      </c>
      <c r="AL14" s="78">
        <v>14733</v>
      </c>
      <c r="AM14" s="78">
        <v>15953</v>
      </c>
      <c r="AN14" s="78">
        <v>15742.5</v>
      </c>
      <c r="AO14" s="78">
        <v>15572</v>
      </c>
      <c r="AP14" s="78">
        <v>16925</v>
      </c>
      <c r="AQ14" s="78">
        <v>18267.333333333299</v>
      </c>
      <c r="AR14" s="78">
        <v>19108.944444444402</v>
      </c>
      <c r="AS14" s="78">
        <v>19950.555555555598</v>
      </c>
      <c r="AT14" s="78">
        <v>20792.166666666701</v>
      </c>
      <c r="AU14" s="78">
        <v>21633.777777777799</v>
      </c>
      <c r="AV14" s="78">
        <v>22475.388888888901</v>
      </c>
      <c r="AW14" s="78">
        <v>23317</v>
      </c>
      <c r="AX14" s="78">
        <v>22828</v>
      </c>
      <c r="AY14" s="78">
        <v>20870</v>
      </c>
      <c r="AZ14" s="78">
        <v>23072</v>
      </c>
      <c r="BA14" s="78">
        <v>22706</v>
      </c>
      <c r="BB14" s="78">
        <v>22603</v>
      </c>
      <c r="BC14" s="78">
        <v>22401</v>
      </c>
      <c r="BD14" s="78">
        <v>22540</v>
      </c>
      <c r="BE14" s="78">
        <v>22601</v>
      </c>
      <c r="BF14" s="78">
        <v>22629</v>
      </c>
      <c r="BG14" s="78">
        <v>22925</v>
      </c>
      <c r="BH14" s="78">
        <v>22666</v>
      </c>
      <c r="BI14" s="78">
        <v>22073</v>
      </c>
    </row>
    <row r="15" spans="1:61">
      <c r="A15" s="78" t="s">
        <v>3</v>
      </c>
      <c r="B15" s="78">
        <v>85</v>
      </c>
      <c r="C15" s="78">
        <v>110</v>
      </c>
      <c r="D15" s="78">
        <v>110</v>
      </c>
      <c r="E15" s="78">
        <v>120</v>
      </c>
      <c r="F15" s="78">
        <v>125</v>
      </c>
      <c r="G15" s="78">
        <v>130</v>
      </c>
      <c r="H15" s="78">
        <v>138</v>
      </c>
      <c r="I15" s="78">
        <v>125</v>
      </c>
      <c r="J15" s="78">
        <v>136</v>
      </c>
      <c r="K15" s="78">
        <v>140</v>
      </c>
      <c r="L15" s="78">
        <v>125</v>
      </c>
      <c r="M15" s="78">
        <v>135</v>
      </c>
      <c r="N15" s="78">
        <v>160</v>
      </c>
      <c r="O15" s="78">
        <v>235</v>
      </c>
      <c r="P15" s="78">
        <v>234</v>
      </c>
      <c r="Q15" s="78">
        <v>211</v>
      </c>
      <c r="R15" s="78">
        <v>214</v>
      </c>
      <c r="S15" s="78">
        <v>213</v>
      </c>
      <c r="T15" s="78">
        <v>196</v>
      </c>
      <c r="U15" s="78">
        <v>311</v>
      </c>
      <c r="V15" s="78">
        <v>307</v>
      </c>
      <c r="W15" s="78">
        <v>287</v>
      </c>
      <c r="X15" s="78">
        <v>266</v>
      </c>
      <c r="Y15" s="78">
        <v>277</v>
      </c>
      <c r="Z15" s="78">
        <v>294</v>
      </c>
      <c r="AA15" s="78">
        <v>282</v>
      </c>
      <c r="AB15" s="78">
        <v>283</v>
      </c>
      <c r="AC15" s="78">
        <v>280</v>
      </c>
      <c r="AD15" s="78">
        <v>280</v>
      </c>
      <c r="AE15" s="78">
        <v>280</v>
      </c>
      <c r="AF15" s="78">
        <v>361</v>
      </c>
      <c r="AG15" s="78">
        <v>387</v>
      </c>
      <c r="AH15" s="78">
        <v>387</v>
      </c>
      <c r="AI15" s="78">
        <v>750</v>
      </c>
      <c r="AJ15" s="78">
        <v>750</v>
      </c>
      <c r="AK15" s="78">
        <v>750</v>
      </c>
      <c r="AL15" s="78">
        <v>750</v>
      </c>
      <c r="AM15" s="78">
        <v>750</v>
      </c>
      <c r="AN15" s="78">
        <v>622</v>
      </c>
      <c r="AO15" s="78">
        <v>598.33333333333303</v>
      </c>
      <c r="AP15" s="78">
        <v>574.66666666666697</v>
      </c>
      <c r="AQ15" s="78">
        <v>551</v>
      </c>
      <c r="AR15" s="78">
        <v>527.33333333333303</v>
      </c>
      <c r="AS15" s="78">
        <v>503.66666666666703</v>
      </c>
      <c r="AT15" s="78">
        <v>480</v>
      </c>
      <c r="AU15" s="78">
        <v>456.33333333333297</v>
      </c>
      <c r="AV15" s="78">
        <v>432.66666666666703</v>
      </c>
      <c r="AW15" s="78">
        <v>409</v>
      </c>
      <c r="AX15" s="78">
        <v>461.52</v>
      </c>
      <c r="AY15" s="78">
        <v>521.73</v>
      </c>
      <c r="AZ15" s="78">
        <v>607.77</v>
      </c>
      <c r="BA15" s="78">
        <v>507.9</v>
      </c>
      <c r="BB15" s="78">
        <v>520.85</v>
      </c>
      <c r="BC15" s="78">
        <v>533.79999999999995</v>
      </c>
      <c r="BD15" s="78">
        <v>530.25366922476906</v>
      </c>
      <c r="BE15" s="78">
        <v>526.73089870050705</v>
      </c>
      <c r="BF15" s="78">
        <v>523.23153190334199</v>
      </c>
      <c r="BG15" s="78">
        <v>519.75541334927698</v>
      </c>
      <c r="BH15" s="78">
        <v>516.30238858728103</v>
      </c>
      <c r="BI15" s="78">
        <v>321</v>
      </c>
    </row>
    <row r="16" spans="1:61">
      <c r="A16" s="78" t="s">
        <v>4</v>
      </c>
      <c r="B16" s="78">
        <v>138</v>
      </c>
      <c r="C16" s="78">
        <v>151</v>
      </c>
      <c r="D16" s="78">
        <v>161</v>
      </c>
      <c r="E16" s="78">
        <v>162</v>
      </c>
      <c r="F16" s="78">
        <v>173</v>
      </c>
      <c r="G16" s="78">
        <v>173.7</v>
      </c>
      <c r="H16" s="78">
        <v>192.3</v>
      </c>
      <c r="I16" s="78">
        <v>238.6</v>
      </c>
      <c r="J16" s="78">
        <v>258.3</v>
      </c>
      <c r="K16" s="78">
        <v>250.6</v>
      </c>
      <c r="L16" s="78">
        <v>259</v>
      </c>
      <c r="M16" s="78">
        <v>269</v>
      </c>
      <c r="N16" s="78">
        <v>292</v>
      </c>
      <c r="O16" s="78">
        <v>321</v>
      </c>
      <c r="P16" s="78">
        <v>333</v>
      </c>
      <c r="Q16" s="78">
        <v>343</v>
      </c>
      <c r="R16" s="78">
        <v>370</v>
      </c>
      <c r="S16" s="78">
        <v>424</v>
      </c>
      <c r="T16" s="78">
        <v>445</v>
      </c>
      <c r="U16" s="78">
        <v>436</v>
      </c>
      <c r="V16" s="78">
        <v>440</v>
      </c>
      <c r="W16" s="78">
        <v>457</v>
      </c>
      <c r="X16" s="78">
        <v>462</v>
      </c>
      <c r="Y16" s="78">
        <v>479</v>
      </c>
      <c r="Z16" s="78">
        <v>506</v>
      </c>
      <c r="AA16" s="78">
        <v>494</v>
      </c>
      <c r="AB16" s="78">
        <v>517</v>
      </c>
      <c r="AC16" s="78">
        <v>522</v>
      </c>
      <c r="AD16" s="78">
        <v>535</v>
      </c>
      <c r="AE16" s="78">
        <v>504</v>
      </c>
      <c r="AF16" s="78">
        <v>443</v>
      </c>
      <c r="AG16" s="78">
        <v>364</v>
      </c>
      <c r="AH16" s="78">
        <v>348</v>
      </c>
      <c r="AI16" s="78">
        <v>292</v>
      </c>
      <c r="AJ16" s="78">
        <v>328</v>
      </c>
      <c r="AK16" s="78">
        <v>321</v>
      </c>
      <c r="AL16" s="78">
        <v>363</v>
      </c>
      <c r="AM16" s="78">
        <v>410</v>
      </c>
      <c r="AN16" s="78">
        <v>482</v>
      </c>
      <c r="AO16" s="78">
        <v>489.777777777778</v>
      </c>
      <c r="AP16" s="78">
        <v>497.555555555556</v>
      </c>
      <c r="AQ16" s="78">
        <v>505.33333333333297</v>
      </c>
      <c r="AR16" s="78">
        <v>513.11111111111097</v>
      </c>
      <c r="AS16" s="78">
        <v>520.88888888888903</v>
      </c>
      <c r="AT16" s="78">
        <v>528.66666666666697</v>
      </c>
      <c r="AU16" s="78">
        <v>536.444444444444</v>
      </c>
      <c r="AV16" s="78">
        <v>544.22222222222194</v>
      </c>
      <c r="AW16" s="78">
        <v>552</v>
      </c>
      <c r="AX16" s="78">
        <v>424</v>
      </c>
      <c r="AY16" s="78">
        <v>461</v>
      </c>
      <c r="AZ16" s="78">
        <v>640</v>
      </c>
      <c r="BA16" s="78">
        <v>696</v>
      </c>
      <c r="BB16" s="78">
        <v>641</v>
      </c>
      <c r="BC16" s="78">
        <v>710.63</v>
      </c>
      <c r="BD16" s="78">
        <v>355.315</v>
      </c>
      <c r="BE16" s="78">
        <v>0</v>
      </c>
      <c r="BF16" s="78">
        <v>823</v>
      </c>
      <c r="BG16" s="78">
        <v>852.47</v>
      </c>
      <c r="BH16" s="78">
        <v>846.28</v>
      </c>
      <c r="BI16" s="78">
        <v>847</v>
      </c>
    </row>
    <row r="17" spans="1:61">
      <c r="A17" s="78" t="s">
        <v>78</v>
      </c>
      <c r="B17" s="78">
        <v>78</v>
      </c>
      <c r="C17" s="78">
        <v>85</v>
      </c>
      <c r="D17" s="78">
        <v>80</v>
      </c>
      <c r="E17" s="78">
        <v>83</v>
      </c>
      <c r="F17" s="78">
        <v>92</v>
      </c>
      <c r="G17" s="78">
        <v>85</v>
      </c>
      <c r="H17" s="78">
        <v>58</v>
      </c>
      <c r="I17" s="78">
        <v>85</v>
      </c>
      <c r="J17" s="78">
        <v>104</v>
      </c>
      <c r="K17" s="78">
        <v>106</v>
      </c>
      <c r="L17" s="78">
        <v>95</v>
      </c>
      <c r="M17" s="78">
        <v>100</v>
      </c>
      <c r="N17" s="78">
        <v>115</v>
      </c>
      <c r="O17" s="78">
        <v>152</v>
      </c>
      <c r="P17" s="78">
        <v>139</v>
      </c>
      <c r="Q17" s="78">
        <v>112</v>
      </c>
      <c r="R17" s="78">
        <v>107</v>
      </c>
      <c r="S17" s="78">
        <v>131</v>
      </c>
      <c r="T17" s="78">
        <v>88</v>
      </c>
      <c r="U17" s="78">
        <v>97</v>
      </c>
      <c r="V17" s="78">
        <v>55</v>
      </c>
      <c r="W17" s="78">
        <v>55</v>
      </c>
      <c r="X17" s="78">
        <v>20</v>
      </c>
      <c r="Y17" s="78">
        <v>20</v>
      </c>
      <c r="Z17" s="78">
        <v>20</v>
      </c>
      <c r="AA17" s="78">
        <v>22</v>
      </c>
      <c r="AB17" s="78">
        <v>37</v>
      </c>
      <c r="AC17" s="78">
        <v>29</v>
      </c>
      <c r="AD17" s="78">
        <v>33</v>
      </c>
      <c r="AE17" s="78">
        <v>34</v>
      </c>
      <c r="AF17" s="78">
        <v>35</v>
      </c>
      <c r="AG17" s="78">
        <v>36</v>
      </c>
      <c r="AH17" s="78">
        <v>36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42</v>
      </c>
      <c r="AO17" s="78">
        <v>42.7777777777778</v>
      </c>
      <c r="AP17" s="78">
        <v>43.5555555555556</v>
      </c>
      <c r="AQ17" s="78">
        <v>44.3333333333333</v>
      </c>
      <c r="AR17" s="78">
        <v>45.1111111111111</v>
      </c>
      <c r="AS17" s="78">
        <v>45.8888888888889</v>
      </c>
      <c r="AT17" s="78">
        <v>46.6666666666667</v>
      </c>
      <c r="AU17" s="78">
        <v>47.4444444444444</v>
      </c>
      <c r="AV17" s="78">
        <v>48.2222222222222</v>
      </c>
      <c r="AW17" s="78">
        <v>49</v>
      </c>
      <c r="AX17" s="78">
        <v>48</v>
      </c>
      <c r="AY17" s="78">
        <v>45</v>
      </c>
      <c r="AZ17" s="78">
        <v>45</v>
      </c>
      <c r="BA17" s="78">
        <v>49</v>
      </c>
      <c r="BB17" s="78">
        <v>53</v>
      </c>
      <c r="BC17" s="78">
        <v>60</v>
      </c>
      <c r="BD17" s="78">
        <v>60</v>
      </c>
      <c r="BE17" s="78">
        <v>60</v>
      </c>
      <c r="BF17" s="78">
        <v>60</v>
      </c>
      <c r="BG17" s="78">
        <v>60</v>
      </c>
      <c r="BH17" s="78">
        <v>60</v>
      </c>
      <c r="BI17" s="78">
        <v>60</v>
      </c>
    </row>
    <row r="18" spans="1:61">
      <c r="A18" s="78" t="s">
        <v>6</v>
      </c>
      <c r="B18" s="78">
        <v>1469</v>
      </c>
      <c r="C18" s="78">
        <v>1600</v>
      </c>
      <c r="D18" s="78">
        <v>1762</v>
      </c>
      <c r="E18" s="78">
        <v>1926</v>
      </c>
      <c r="F18" s="78">
        <v>2046</v>
      </c>
      <c r="G18" s="78">
        <v>2208</v>
      </c>
      <c r="H18" s="78">
        <v>2524</v>
      </c>
      <c r="I18" s="78">
        <v>2851</v>
      </c>
      <c r="J18" s="78">
        <v>3052</v>
      </c>
      <c r="K18" s="78">
        <v>3461</v>
      </c>
      <c r="L18" s="78">
        <v>3549</v>
      </c>
      <c r="M18" s="78">
        <v>3288</v>
      </c>
      <c r="N18" s="78">
        <v>3723</v>
      </c>
      <c r="O18" s="78">
        <v>4100</v>
      </c>
      <c r="P18" s="78">
        <v>4200</v>
      </c>
      <c r="Q18" s="78">
        <v>3496</v>
      </c>
      <c r="R18" s="78">
        <v>4499</v>
      </c>
      <c r="S18" s="78">
        <v>4288</v>
      </c>
      <c r="T18" s="78">
        <v>4615</v>
      </c>
      <c r="U18" s="78">
        <v>5100</v>
      </c>
      <c r="V18" s="78">
        <v>4934</v>
      </c>
      <c r="W18" s="78">
        <v>4854</v>
      </c>
      <c r="X18" s="78">
        <v>4503</v>
      </c>
      <c r="Y18" s="78">
        <v>4259</v>
      </c>
      <c r="Z18" s="78">
        <v>4722</v>
      </c>
      <c r="AA18" s="78">
        <v>4587</v>
      </c>
      <c r="AB18" s="78">
        <v>4631</v>
      </c>
      <c r="AC18" s="78">
        <v>4882</v>
      </c>
      <c r="AD18" s="78">
        <v>5512</v>
      </c>
      <c r="AE18" s="78">
        <v>5640</v>
      </c>
      <c r="AF18" s="78">
        <v>5587</v>
      </c>
      <c r="AG18" s="78">
        <v>5795</v>
      </c>
      <c r="AH18" s="78">
        <v>6040</v>
      </c>
      <c r="AI18" s="78">
        <v>3019</v>
      </c>
      <c r="AJ18" s="78">
        <v>6705</v>
      </c>
      <c r="AK18" s="78">
        <v>6810</v>
      </c>
      <c r="AL18" s="78">
        <v>6954</v>
      </c>
      <c r="AM18" s="78">
        <v>7533</v>
      </c>
      <c r="AN18" s="78">
        <v>8254</v>
      </c>
      <c r="AO18" s="78">
        <v>8460.4477777777793</v>
      </c>
      <c r="AP18" s="78">
        <v>8666.8955555555494</v>
      </c>
      <c r="AQ18" s="78">
        <v>8873.3433333333305</v>
      </c>
      <c r="AR18" s="78">
        <v>9079.7911111111098</v>
      </c>
      <c r="AS18" s="78">
        <v>9286.2388888888909</v>
      </c>
      <c r="AT18" s="78">
        <v>9492.6866666666701</v>
      </c>
      <c r="AU18" s="78">
        <v>9699.1344444444403</v>
      </c>
      <c r="AV18" s="78">
        <v>9905.5822222222196</v>
      </c>
      <c r="AW18" s="78">
        <v>10112.030000000001</v>
      </c>
      <c r="AX18" s="78">
        <v>9467.02</v>
      </c>
      <c r="AY18" s="78">
        <v>8404.17</v>
      </c>
      <c r="AZ18" s="78">
        <v>9086.76</v>
      </c>
      <c r="BA18" s="78">
        <v>9130.26</v>
      </c>
      <c r="BB18" s="78">
        <v>8969.8733333333294</v>
      </c>
      <c r="BC18" s="78">
        <v>8809.4866666666694</v>
      </c>
      <c r="BD18" s="78">
        <v>8649.1</v>
      </c>
      <c r="BE18" s="78">
        <v>8840.82</v>
      </c>
      <c r="BF18" s="78">
        <v>8888</v>
      </c>
      <c r="BG18" s="78">
        <v>9071.15</v>
      </c>
      <c r="BH18" s="78">
        <v>9080.99</v>
      </c>
      <c r="BI18" s="78">
        <v>8901</v>
      </c>
    </row>
    <row r="19" spans="1:61">
      <c r="A19" s="165" t="s">
        <v>191</v>
      </c>
      <c r="B19" s="78">
        <v>3227</v>
      </c>
      <c r="C19" s="78">
        <v>3445</v>
      </c>
      <c r="D19" s="78">
        <v>3668</v>
      </c>
      <c r="E19" s="78">
        <v>3854</v>
      </c>
      <c r="F19" s="78">
        <v>4120</v>
      </c>
      <c r="G19" s="78">
        <v>4680</v>
      </c>
      <c r="H19" s="78">
        <v>5205.5</v>
      </c>
      <c r="I19" s="78">
        <v>5676.5</v>
      </c>
      <c r="J19" s="78">
        <v>5969.4</v>
      </c>
      <c r="K19" s="78">
        <v>6284</v>
      </c>
      <c r="L19" s="78">
        <v>6701</v>
      </c>
      <c r="M19" s="78">
        <v>7048</v>
      </c>
      <c r="N19" s="78">
        <v>7424</v>
      </c>
      <c r="O19" s="78">
        <v>7890</v>
      </c>
      <c r="P19" s="78">
        <v>8199</v>
      </c>
      <c r="Q19" s="78">
        <v>8583</v>
      </c>
      <c r="R19" s="78">
        <v>8916</v>
      </c>
      <c r="S19" s="78">
        <v>9064</v>
      </c>
      <c r="T19" s="78">
        <v>9236</v>
      </c>
      <c r="U19" s="78">
        <v>8729</v>
      </c>
      <c r="V19" s="78">
        <v>8733</v>
      </c>
      <c r="W19" s="78">
        <v>8954</v>
      </c>
      <c r="X19" s="78">
        <v>8978</v>
      </c>
      <c r="Y19" s="78">
        <v>9556</v>
      </c>
      <c r="Z19" s="78">
        <v>9835</v>
      </c>
      <c r="AA19" s="78">
        <v>10031</v>
      </c>
      <c r="AB19" s="78">
        <v>10087</v>
      </c>
      <c r="AC19" s="78">
        <v>10166</v>
      </c>
      <c r="AD19" s="78">
        <v>10821</v>
      </c>
      <c r="AE19" s="78">
        <v>10654</v>
      </c>
      <c r="AF19" s="78">
        <v>10718</v>
      </c>
      <c r="AG19" s="78">
        <v>9590</v>
      </c>
      <c r="AH19" s="78">
        <v>6169</v>
      </c>
      <c r="AI19" s="78">
        <v>0</v>
      </c>
      <c r="AJ19" s="78">
        <v>0</v>
      </c>
      <c r="AK19" s="78">
        <v>0</v>
      </c>
      <c r="AL19" s="78">
        <v>0</v>
      </c>
      <c r="AM19" s="78">
        <v>0</v>
      </c>
      <c r="AN19" s="78">
        <v>0</v>
      </c>
      <c r="AO19" s="78">
        <v>0</v>
      </c>
      <c r="AP19" s="78">
        <v>0</v>
      </c>
      <c r="AQ19" s="78">
        <v>0</v>
      </c>
      <c r="AR19" s="78">
        <v>0</v>
      </c>
      <c r="AS19" s="78">
        <v>0</v>
      </c>
      <c r="AT19" s="78">
        <v>0</v>
      </c>
      <c r="AU19" s="78">
        <v>0</v>
      </c>
      <c r="AV19" s="78">
        <v>0</v>
      </c>
      <c r="AW19" s="78">
        <v>0</v>
      </c>
      <c r="AX19" s="78">
        <v>0</v>
      </c>
      <c r="AY19" s="78">
        <v>0</v>
      </c>
      <c r="AZ19" s="78">
        <v>0</v>
      </c>
      <c r="BA19" s="78">
        <v>0</v>
      </c>
      <c r="BB19" s="78">
        <v>0</v>
      </c>
      <c r="BC19" s="78">
        <v>0</v>
      </c>
      <c r="BD19" s="78">
        <v>0</v>
      </c>
      <c r="BE19" s="78">
        <v>0</v>
      </c>
      <c r="BF19" s="78">
        <v>0</v>
      </c>
      <c r="BG19" s="78">
        <v>0</v>
      </c>
      <c r="BH19" s="78">
        <v>0</v>
      </c>
      <c r="BI19" s="78">
        <v>0</v>
      </c>
    </row>
    <row r="20" spans="1:61">
      <c r="A20" s="167" t="s">
        <v>76</v>
      </c>
      <c r="B20" s="78">
        <v>21.970173447884584</v>
      </c>
      <c r="C20" s="78">
        <v>23.454368617279947</v>
      </c>
      <c r="D20" s="78">
        <v>24.972604960285299</v>
      </c>
      <c r="E20" s="78">
        <v>26.238936618576755</v>
      </c>
      <c r="F20" s="78">
        <v>28.049927054627979</v>
      </c>
      <c r="G20" s="78">
        <v>31.862538498946346</v>
      </c>
      <c r="H20" s="78">
        <v>35.44026584535581</v>
      </c>
      <c r="I20" s="78">
        <v>38.646944399416434</v>
      </c>
      <c r="J20" s="78">
        <v>40.641076349489381</v>
      </c>
      <c r="K20" s="78">
        <v>42.782946993029661</v>
      </c>
      <c r="L20" s="78">
        <v>45.621980872102448</v>
      </c>
      <c r="M20" s="78">
        <v>47.984438320635434</v>
      </c>
      <c r="N20" s="78">
        <v>50.544334576106337</v>
      </c>
      <c r="O20" s="78">
        <v>53.716971956556975</v>
      </c>
      <c r="P20" s="78">
        <v>55.820716485654074</v>
      </c>
      <c r="Q20" s="78">
        <v>58.43507861890096</v>
      </c>
      <c r="R20" s="78">
        <v>60.702220781325984</v>
      </c>
      <c r="S20" s="78">
        <v>61.709839520181553</v>
      </c>
      <c r="T20" s="78">
        <v>62.880855892365048</v>
      </c>
      <c r="U20" s="78">
        <v>59.429080888312534</v>
      </c>
      <c r="V20" s="78">
        <v>59.456313827200518</v>
      </c>
      <c r="W20" s="78">
        <v>60.960933700761871</v>
      </c>
      <c r="X20" s="78">
        <v>61.124331334089803</v>
      </c>
      <c r="Y20" s="78">
        <v>65.059491003404119</v>
      </c>
      <c r="Z20" s="78">
        <v>66.958988490841307</v>
      </c>
      <c r="AA20" s="78">
        <v>68.293402496352726</v>
      </c>
      <c r="AB20" s="78">
        <v>68.674663640784573</v>
      </c>
      <c r="AC20" s="78">
        <v>69.212514183822336</v>
      </c>
      <c r="AD20" s="78">
        <v>73.671907926730427</v>
      </c>
      <c r="AE20" s="78">
        <v>72.534932728156917</v>
      </c>
      <c r="AF20" s="78">
        <v>72.970659750364732</v>
      </c>
      <c r="AG20" s="78">
        <v>65.290970983952022</v>
      </c>
      <c r="AH20" s="78">
        <v>42</v>
      </c>
      <c r="AI20" s="78">
        <v>42</v>
      </c>
      <c r="AJ20" s="78">
        <v>42</v>
      </c>
      <c r="AK20" s="78">
        <v>42</v>
      </c>
      <c r="AL20" s="78">
        <v>53</v>
      </c>
      <c r="AM20" s="78">
        <v>54</v>
      </c>
      <c r="AN20" s="78">
        <v>43</v>
      </c>
      <c r="AO20" s="78">
        <v>46.855555555555597</v>
      </c>
      <c r="AP20" s="78">
        <v>50.711111111111101</v>
      </c>
      <c r="AQ20" s="78">
        <v>54.566666666666698</v>
      </c>
      <c r="AR20" s="78">
        <v>58.422222222222203</v>
      </c>
      <c r="AS20" s="78">
        <v>62.2777777777778</v>
      </c>
      <c r="AT20" s="78">
        <v>66.133333333333297</v>
      </c>
      <c r="AU20" s="78">
        <v>69.988888888888894</v>
      </c>
      <c r="AV20" s="78">
        <v>73.844444444444406</v>
      </c>
      <c r="AW20" s="78">
        <v>77.7</v>
      </c>
      <c r="AX20" s="78">
        <v>68.37</v>
      </c>
      <c r="AY20" s="78">
        <v>63.38</v>
      </c>
      <c r="AZ20" s="78">
        <v>75.67</v>
      </c>
      <c r="BA20" s="78">
        <v>74</v>
      </c>
      <c r="BB20" s="78">
        <v>78.180000000000007</v>
      </c>
      <c r="BC20" s="78">
        <v>73.040000000000006</v>
      </c>
      <c r="BD20" s="78">
        <v>73.64</v>
      </c>
      <c r="BE20" s="78">
        <v>69.86</v>
      </c>
      <c r="BF20" s="78">
        <v>74</v>
      </c>
      <c r="BG20" s="78">
        <v>76.709999999999994</v>
      </c>
      <c r="BH20" s="78">
        <v>76.709999999999994</v>
      </c>
      <c r="BI20" s="78">
        <v>67</v>
      </c>
    </row>
    <row r="21" spans="1:61">
      <c r="A21" s="167" t="s">
        <v>79</v>
      </c>
      <c r="B21" s="78">
        <v>23.53947155130491</v>
      </c>
      <c r="C21" s="78">
        <v>25.129680661371374</v>
      </c>
      <c r="D21" s="78">
        <v>26.756362457448532</v>
      </c>
      <c r="E21" s="78">
        <v>28.113146377046522</v>
      </c>
      <c r="F21" s="78">
        <v>30.05349327281569</v>
      </c>
      <c r="G21" s="78">
        <v>34.138434106013939</v>
      </c>
      <c r="H21" s="78">
        <v>37.97171340573837</v>
      </c>
      <c r="I21" s="78">
        <v>41.407440427946185</v>
      </c>
      <c r="J21" s="78">
        <v>43.54401037445291</v>
      </c>
      <c r="K21" s="78">
        <v>45.838871778246066</v>
      </c>
      <c r="L21" s="78">
        <v>48.880693791538334</v>
      </c>
      <c r="M21" s="78">
        <v>51.411898200680824</v>
      </c>
      <c r="N21" s="78">
        <v>54.15464418868536</v>
      </c>
      <c r="O21" s="78">
        <v>57.553898524882477</v>
      </c>
      <c r="P21" s="78">
        <v>59.807910520343654</v>
      </c>
      <c r="Q21" s="78">
        <v>62.609012805965314</v>
      </c>
      <c r="R21" s="78">
        <v>65.038093694277848</v>
      </c>
      <c r="S21" s="78">
        <v>66.117685200194515</v>
      </c>
      <c r="T21" s="78">
        <v>67.372345598962553</v>
      </c>
      <c r="U21" s="78">
        <v>63.674015237477711</v>
      </c>
      <c r="V21" s="78">
        <v>63.703193386286273</v>
      </c>
      <c r="W21" s="78">
        <v>65.315286107959153</v>
      </c>
      <c r="X21" s="78">
        <v>65.49035500081051</v>
      </c>
      <c r="Y21" s="78">
        <v>69.706597503647274</v>
      </c>
      <c r="Z21" s="78">
        <v>71.741773383044247</v>
      </c>
      <c r="AA21" s="78">
        <v>73.171502674663643</v>
      </c>
      <c r="AB21" s="78">
        <v>73.579996757983466</v>
      </c>
      <c r="AC21" s="78">
        <v>74.156265196952504</v>
      </c>
      <c r="AD21" s="78">
        <v>78.934187064354035</v>
      </c>
      <c r="AE21" s="78">
        <v>77.715999351596693</v>
      </c>
      <c r="AF21" s="78">
        <v>78.18284973253364</v>
      </c>
      <c r="AG21" s="78">
        <v>69.954611768520024</v>
      </c>
      <c r="AH21" s="78">
        <v>45</v>
      </c>
      <c r="AI21" s="78">
        <v>10</v>
      </c>
      <c r="AJ21" s="78">
        <v>4</v>
      </c>
      <c r="AK21" s="78">
        <v>6</v>
      </c>
      <c r="AL21" s="78">
        <v>8</v>
      </c>
      <c r="AM21" s="78">
        <v>16</v>
      </c>
      <c r="AN21" s="78">
        <v>18</v>
      </c>
      <c r="AO21" s="78">
        <v>22.6666666666667</v>
      </c>
      <c r="AP21" s="78">
        <v>27.3333333333333</v>
      </c>
      <c r="AQ21" s="78">
        <v>32</v>
      </c>
      <c r="AR21" s="78">
        <v>36.6666666666667</v>
      </c>
      <c r="AS21" s="78">
        <v>41.3333333333333</v>
      </c>
      <c r="AT21" s="78">
        <v>46</v>
      </c>
      <c r="AU21" s="78">
        <v>50.6666666666667</v>
      </c>
      <c r="AV21" s="78">
        <v>55.3333333333333</v>
      </c>
      <c r="AW21" s="78">
        <v>60</v>
      </c>
      <c r="AX21" s="78">
        <v>52</v>
      </c>
      <c r="AY21" s="78">
        <v>54</v>
      </c>
      <c r="AZ21" s="78">
        <v>53</v>
      </c>
      <c r="BA21" s="78">
        <v>54</v>
      </c>
      <c r="BB21" s="78">
        <v>43.93</v>
      </c>
      <c r="BC21" s="78">
        <v>47.77</v>
      </c>
      <c r="BD21" s="78">
        <v>40</v>
      </c>
      <c r="BE21" s="78">
        <v>45</v>
      </c>
      <c r="BF21" s="78">
        <v>20</v>
      </c>
      <c r="BG21" s="78">
        <v>20.298486134798001</v>
      </c>
      <c r="BH21" s="78">
        <v>20.298486134798001</v>
      </c>
      <c r="BI21" s="78">
        <v>16</v>
      </c>
    </row>
    <row r="22" spans="1:61">
      <c r="A22" s="167" t="s">
        <v>80</v>
      </c>
      <c r="B22" s="78">
        <v>26.154968390338791</v>
      </c>
      <c r="C22" s="78">
        <v>27.921867401523748</v>
      </c>
      <c r="D22" s="78">
        <v>29.729291619387258</v>
      </c>
      <c r="E22" s="78">
        <v>31.236829307829471</v>
      </c>
      <c r="F22" s="78">
        <v>33.392770303128543</v>
      </c>
      <c r="G22" s="78">
        <v>37.931593451126602</v>
      </c>
      <c r="H22" s="78">
        <v>42.19079267304263</v>
      </c>
      <c r="I22" s="78">
        <v>46.008267142162424</v>
      </c>
      <c r="J22" s="78">
        <v>48.382233749392121</v>
      </c>
      <c r="K22" s="78">
        <v>50.932079753606743</v>
      </c>
      <c r="L22" s="78">
        <v>54.311881990598152</v>
      </c>
      <c r="M22" s="78">
        <v>57.124331334089803</v>
      </c>
      <c r="N22" s="78">
        <v>60.17182687631707</v>
      </c>
      <c r="O22" s="78">
        <v>63.948776138758305</v>
      </c>
      <c r="P22" s="78">
        <v>66.453233911492944</v>
      </c>
      <c r="Q22" s="78">
        <v>69.565569784405895</v>
      </c>
      <c r="R22" s="78">
        <v>72.264548549197599</v>
      </c>
      <c r="S22" s="78">
        <v>73.464094666882801</v>
      </c>
      <c r="T22" s="78">
        <v>74.858161776625067</v>
      </c>
      <c r="U22" s="78">
        <v>70.748905819419676</v>
      </c>
      <c r="V22" s="78">
        <v>70.781325984762518</v>
      </c>
      <c r="W22" s="78">
        <v>72.57254011995461</v>
      </c>
      <c r="X22" s="78">
        <v>72.767061112011675</v>
      </c>
      <c r="Y22" s="78">
        <v>77.451775004052521</v>
      </c>
      <c r="Z22" s="78">
        <v>79.713081536715833</v>
      </c>
      <c r="AA22" s="78">
        <v>81.30166963851515</v>
      </c>
      <c r="AB22" s="78">
        <v>81.755551953314963</v>
      </c>
      <c r="AC22" s="78">
        <v>82.395850218836117</v>
      </c>
      <c r="AD22" s="78">
        <v>87.704652293726696</v>
      </c>
      <c r="AE22" s="78">
        <v>86.351110390662996</v>
      </c>
      <c r="AF22" s="78">
        <v>86.869833036148478</v>
      </c>
      <c r="AG22" s="78">
        <v>77.727346409466691</v>
      </c>
      <c r="AH22" s="78">
        <v>50</v>
      </c>
      <c r="AI22" s="78">
        <v>31</v>
      </c>
      <c r="AJ22" s="78">
        <v>23</v>
      </c>
      <c r="AK22" s="78">
        <v>29</v>
      </c>
      <c r="AL22" s="78">
        <v>31</v>
      </c>
      <c r="AM22" s="78">
        <v>29</v>
      </c>
      <c r="AN22" s="78">
        <v>37</v>
      </c>
      <c r="AO22" s="78">
        <v>46.688888888888897</v>
      </c>
      <c r="AP22" s="78">
        <v>56.377777777777801</v>
      </c>
      <c r="AQ22" s="78">
        <v>66.066666666666706</v>
      </c>
      <c r="AR22" s="78">
        <v>75.755555555555603</v>
      </c>
      <c r="AS22" s="78">
        <v>85.4444444444445</v>
      </c>
      <c r="AT22" s="78">
        <v>95.133333333333297</v>
      </c>
      <c r="AU22" s="78">
        <v>104.822222222222</v>
      </c>
      <c r="AV22" s="78">
        <v>114.51111111111101</v>
      </c>
      <c r="AW22" s="78">
        <v>124.2</v>
      </c>
      <c r="AX22" s="78">
        <v>122.7</v>
      </c>
      <c r="AY22" s="78">
        <v>85.8</v>
      </c>
      <c r="AZ22" s="78">
        <v>129.22999999999999</v>
      </c>
      <c r="BA22" s="78">
        <v>156.52000000000001</v>
      </c>
      <c r="BB22" s="78">
        <v>118</v>
      </c>
      <c r="BC22" s="78">
        <v>136.69999999999999</v>
      </c>
      <c r="BD22" s="78">
        <v>139.52000000000001</v>
      </c>
      <c r="BE22" s="78">
        <v>142.32</v>
      </c>
      <c r="BF22" s="78">
        <v>127.38</v>
      </c>
      <c r="BG22" s="78">
        <v>134</v>
      </c>
      <c r="BH22" s="78">
        <v>156.69999999999999</v>
      </c>
      <c r="BI22" s="78">
        <v>159</v>
      </c>
    </row>
    <row r="23" spans="1:61">
      <c r="A23" s="78" t="s">
        <v>81</v>
      </c>
      <c r="AM23" s="78">
        <v>0</v>
      </c>
      <c r="AN23" s="78">
        <v>19</v>
      </c>
      <c r="AO23" s="78">
        <v>19</v>
      </c>
      <c r="AP23" s="78">
        <v>19</v>
      </c>
      <c r="AQ23" s="78">
        <v>19</v>
      </c>
      <c r="AR23" s="78">
        <v>19</v>
      </c>
      <c r="AS23" s="78">
        <v>19</v>
      </c>
      <c r="AT23" s="78">
        <v>19</v>
      </c>
      <c r="AU23" s="78">
        <v>19</v>
      </c>
      <c r="AV23" s="78">
        <v>19</v>
      </c>
      <c r="AW23" s="78">
        <v>19</v>
      </c>
      <c r="AX23" s="78">
        <v>31</v>
      </c>
      <c r="AY23" s="78">
        <v>11.66</v>
      </c>
      <c r="AZ23" s="78">
        <v>23.8</v>
      </c>
      <c r="BA23" s="78">
        <v>21.02</v>
      </c>
      <c r="BB23" s="78">
        <v>15.765000000000001</v>
      </c>
      <c r="BC23" s="78">
        <v>10.51</v>
      </c>
      <c r="BD23" s="78">
        <v>5.2549999999999999</v>
      </c>
      <c r="BE23" s="78">
        <v>0</v>
      </c>
      <c r="BF23" s="78">
        <v>0</v>
      </c>
      <c r="BG23" s="78">
        <v>0</v>
      </c>
      <c r="BH23" s="78">
        <v>0</v>
      </c>
      <c r="BI23" s="78">
        <v>0</v>
      </c>
    </row>
    <row r="24" spans="1:61">
      <c r="A24" s="78" t="s">
        <v>7</v>
      </c>
      <c r="B24" s="78">
        <v>1021</v>
      </c>
      <c r="C24" s="78">
        <v>1050</v>
      </c>
      <c r="D24" s="78">
        <v>1041</v>
      </c>
      <c r="E24" s="78">
        <v>1119</v>
      </c>
      <c r="F24" s="78">
        <v>1232</v>
      </c>
      <c r="G24" s="78">
        <v>1307</v>
      </c>
      <c r="H24" s="78">
        <v>1357</v>
      </c>
      <c r="I24" s="78">
        <v>1334</v>
      </c>
      <c r="J24" s="78">
        <v>1505</v>
      </c>
      <c r="K24" s="78">
        <v>1608</v>
      </c>
      <c r="L24" s="78">
        <v>1596</v>
      </c>
      <c r="M24" s="78">
        <v>1498</v>
      </c>
      <c r="N24" s="78">
        <v>1571</v>
      </c>
      <c r="O24" s="78">
        <v>1694</v>
      </c>
      <c r="P24" s="78">
        <v>1788</v>
      </c>
      <c r="Q24" s="78">
        <v>1319</v>
      </c>
      <c r="R24" s="78">
        <v>1603</v>
      </c>
      <c r="S24" s="78">
        <v>1625</v>
      </c>
      <c r="T24" s="78">
        <v>1682</v>
      </c>
      <c r="U24" s="78">
        <v>1711</v>
      </c>
      <c r="V24" s="78">
        <v>1701</v>
      </c>
      <c r="W24" s="78">
        <v>1590</v>
      </c>
      <c r="X24" s="78">
        <v>1671</v>
      </c>
      <c r="Y24" s="78">
        <v>1746</v>
      </c>
      <c r="Z24" s="78">
        <v>1885</v>
      </c>
      <c r="AA24" s="78">
        <v>1956</v>
      </c>
      <c r="AB24" s="78">
        <v>2088</v>
      </c>
      <c r="AC24" s="78">
        <v>2168</v>
      </c>
      <c r="AD24" s="78">
        <v>2460</v>
      </c>
      <c r="AE24" s="78">
        <v>2572</v>
      </c>
      <c r="AF24" s="78">
        <v>2770</v>
      </c>
      <c r="AG24" s="78">
        <v>2862</v>
      </c>
      <c r="AH24" s="78">
        <v>2835</v>
      </c>
      <c r="AI24" s="78">
        <v>2855</v>
      </c>
      <c r="AJ24" s="78">
        <v>3011</v>
      </c>
      <c r="AK24" s="78">
        <v>2967</v>
      </c>
      <c r="AL24" s="78">
        <v>2987</v>
      </c>
      <c r="AM24" s="78">
        <v>3159</v>
      </c>
      <c r="AN24" s="78">
        <v>3180</v>
      </c>
      <c r="AO24" s="78">
        <v>3184.8888888888901</v>
      </c>
      <c r="AP24" s="78">
        <v>3189.7777777777801</v>
      </c>
      <c r="AQ24" s="78">
        <v>3194.6666666666702</v>
      </c>
      <c r="AR24" s="78">
        <v>3199.5555555555602</v>
      </c>
      <c r="AS24" s="78">
        <v>3204.4444444444398</v>
      </c>
      <c r="AT24" s="78">
        <v>3209.3333333333298</v>
      </c>
      <c r="AU24" s="78">
        <v>3214.2222222222199</v>
      </c>
      <c r="AV24" s="78">
        <v>3219.1111111111099</v>
      </c>
      <c r="AW24" s="78">
        <v>3224</v>
      </c>
      <c r="AX24" s="78">
        <v>2977</v>
      </c>
      <c r="AY24" s="78">
        <v>2609</v>
      </c>
      <c r="AZ24" s="78">
        <v>2859</v>
      </c>
      <c r="BA24" s="78">
        <v>2748</v>
      </c>
      <c r="BB24" s="78">
        <v>2761</v>
      </c>
      <c r="BC24" s="78">
        <v>2750</v>
      </c>
      <c r="BD24" s="78">
        <v>2767</v>
      </c>
      <c r="BE24" s="78">
        <v>2643</v>
      </c>
      <c r="BF24" s="78">
        <v>2671</v>
      </c>
      <c r="BG24" s="78">
        <v>2983</v>
      </c>
      <c r="BH24" s="78">
        <v>2980</v>
      </c>
      <c r="BI24" s="78">
        <v>2895</v>
      </c>
    </row>
    <row r="25" spans="1:61">
      <c r="A25" s="78" t="s">
        <v>8</v>
      </c>
      <c r="B25" s="78">
        <v>807</v>
      </c>
      <c r="C25" s="78">
        <v>821</v>
      </c>
      <c r="D25" s="78">
        <v>806</v>
      </c>
      <c r="E25" s="78">
        <v>895</v>
      </c>
      <c r="F25" s="78">
        <v>970</v>
      </c>
      <c r="G25" s="78">
        <v>998</v>
      </c>
      <c r="H25" s="78">
        <v>1065</v>
      </c>
      <c r="I25" s="78">
        <v>1120</v>
      </c>
      <c r="J25" s="78">
        <v>1246</v>
      </c>
      <c r="K25" s="78">
        <v>1374</v>
      </c>
      <c r="L25" s="78">
        <v>1417</v>
      </c>
      <c r="M25" s="78">
        <v>1369</v>
      </c>
      <c r="N25" s="78">
        <v>1327</v>
      </c>
      <c r="O25" s="78">
        <v>1403</v>
      </c>
      <c r="P25" s="78">
        <v>1445</v>
      </c>
      <c r="Q25" s="78">
        <v>1147</v>
      </c>
      <c r="R25" s="78">
        <v>1257</v>
      </c>
      <c r="S25" s="78">
        <v>1186</v>
      </c>
      <c r="T25" s="78">
        <v>1240</v>
      </c>
      <c r="U25" s="78">
        <v>1400</v>
      </c>
      <c r="V25" s="78">
        <v>1373</v>
      </c>
      <c r="W25" s="78">
        <v>1373</v>
      </c>
      <c r="X25" s="78">
        <v>1305</v>
      </c>
      <c r="Y25" s="78">
        <v>1368</v>
      </c>
      <c r="Z25" s="78">
        <v>1562</v>
      </c>
      <c r="AA25" s="78">
        <v>1604</v>
      </c>
      <c r="AB25" s="78">
        <v>1573</v>
      </c>
      <c r="AC25" s="78">
        <v>1590</v>
      </c>
      <c r="AD25" s="78">
        <v>1670</v>
      </c>
      <c r="AE25" s="78">
        <v>1789</v>
      </c>
      <c r="AF25" s="78">
        <v>1819</v>
      </c>
      <c r="AG25" s="78">
        <v>1784</v>
      </c>
      <c r="AH25" s="78">
        <v>1683</v>
      </c>
      <c r="AI25" s="78">
        <v>1958</v>
      </c>
      <c r="AJ25" s="78">
        <v>2148</v>
      </c>
      <c r="AK25" s="78">
        <v>2261</v>
      </c>
      <c r="AL25" s="78">
        <v>2096</v>
      </c>
      <c r="AM25" s="78">
        <v>2128</v>
      </c>
      <c r="AN25" s="78">
        <v>2260</v>
      </c>
      <c r="AO25" s="78">
        <v>2232.2222222222199</v>
      </c>
      <c r="AP25" s="78">
        <v>2204.4444444444398</v>
      </c>
      <c r="AQ25" s="78">
        <v>2176.6666666666702</v>
      </c>
      <c r="AR25" s="78">
        <v>2148.8888888888901</v>
      </c>
      <c r="AS25" s="78">
        <v>2121.1111111111099</v>
      </c>
      <c r="AT25" s="78">
        <v>2093.3333333333298</v>
      </c>
      <c r="AU25" s="78">
        <v>2065.5555555555602</v>
      </c>
      <c r="AV25" s="78">
        <v>2037.7777777777801</v>
      </c>
      <c r="AW25" s="78">
        <v>2010</v>
      </c>
      <c r="AX25" s="78">
        <v>1900</v>
      </c>
      <c r="AY25" s="78">
        <v>1577</v>
      </c>
      <c r="AZ25" s="78">
        <v>1695</v>
      </c>
      <c r="BA25" s="78">
        <v>1500</v>
      </c>
      <c r="BB25" s="78">
        <v>1209</v>
      </c>
      <c r="BC25" s="78">
        <v>1079</v>
      </c>
      <c r="BD25" s="78">
        <v>1023</v>
      </c>
      <c r="BE25" s="78">
        <v>979</v>
      </c>
      <c r="BF25" s="78">
        <v>1099</v>
      </c>
      <c r="BG25" s="78">
        <v>1097</v>
      </c>
      <c r="BH25" s="78">
        <v>1134</v>
      </c>
      <c r="BI25" s="78">
        <v>1155</v>
      </c>
    </row>
    <row r="26" spans="1:61">
      <c r="A26" s="78" t="s">
        <v>9</v>
      </c>
      <c r="B26" s="78">
        <v>640</v>
      </c>
      <c r="C26" s="78">
        <v>689</v>
      </c>
      <c r="D26" s="78">
        <v>721</v>
      </c>
      <c r="E26" s="78">
        <v>796</v>
      </c>
      <c r="F26" s="78">
        <v>800</v>
      </c>
      <c r="G26" s="78">
        <v>815.6</v>
      </c>
      <c r="H26" s="78">
        <v>837.4</v>
      </c>
      <c r="I26" s="78">
        <v>853.6</v>
      </c>
      <c r="J26" s="78">
        <v>866.5</v>
      </c>
      <c r="K26" s="78">
        <v>887.8</v>
      </c>
      <c r="L26" s="78">
        <v>961</v>
      </c>
      <c r="M26" s="78">
        <v>1039</v>
      </c>
      <c r="N26" s="78">
        <v>1106</v>
      </c>
      <c r="O26" s="78">
        <v>1156</v>
      </c>
      <c r="P26" s="78">
        <v>1212</v>
      </c>
      <c r="Q26" s="78">
        <v>1323</v>
      </c>
      <c r="R26" s="78">
        <v>1324</v>
      </c>
      <c r="S26" s="78">
        <v>1361</v>
      </c>
      <c r="T26" s="78">
        <v>1326</v>
      </c>
      <c r="U26" s="78">
        <v>1247</v>
      </c>
      <c r="V26" s="78">
        <v>1277</v>
      </c>
      <c r="W26" s="78">
        <v>1125</v>
      </c>
      <c r="X26" s="78">
        <v>1182</v>
      </c>
      <c r="Y26" s="78">
        <v>1231</v>
      </c>
      <c r="Z26" s="78">
        <v>1257</v>
      </c>
      <c r="AA26" s="78">
        <v>1292</v>
      </c>
      <c r="AB26" s="78">
        <v>1327</v>
      </c>
      <c r="AC26" s="78">
        <v>1380</v>
      </c>
      <c r="AD26" s="78">
        <v>1448</v>
      </c>
      <c r="AE26" s="78">
        <v>1406</v>
      </c>
      <c r="AF26" s="78">
        <v>1064</v>
      </c>
      <c r="AG26" s="78">
        <v>1066</v>
      </c>
      <c r="AH26" s="78">
        <v>1147</v>
      </c>
      <c r="AI26" s="78">
        <v>1183</v>
      </c>
      <c r="AJ26" s="78">
        <v>1326</v>
      </c>
      <c r="AK26" s="78">
        <v>1477</v>
      </c>
      <c r="AL26" s="78">
        <v>1528</v>
      </c>
      <c r="AM26" s="78">
        <v>1640</v>
      </c>
      <c r="AN26" s="78">
        <v>1657</v>
      </c>
      <c r="AO26" s="78">
        <v>1722</v>
      </c>
      <c r="AP26" s="78">
        <v>1806</v>
      </c>
      <c r="AQ26" s="78">
        <v>2102</v>
      </c>
      <c r="AR26" s="78">
        <v>2250.3333333333298</v>
      </c>
      <c r="AS26" s="78">
        <v>2398.6666666666702</v>
      </c>
      <c r="AT26" s="78">
        <v>2547</v>
      </c>
      <c r="AU26" s="78">
        <v>2695.3333333333298</v>
      </c>
      <c r="AV26" s="78">
        <v>2843.6666666666702</v>
      </c>
      <c r="AW26" s="78">
        <v>2992</v>
      </c>
      <c r="AX26" s="78">
        <v>3055.4</v>
      </c>
      <c r="AY26" s="78">
        <v>3274.96</v>
      </c>
      <c r="AZ26" s="78">
        <v>3699.8</v>
      </c>
      <c r="BA26" s="78">
        <v>3755.6</v>
      </c>
      <c r="BB26" s="78">
        <v>3821.8</v>
      </c>
      <c r="BC26" s="78">
        <v>4105.51</v>
      </c>
      <c r="BD26" s="78">
        <v>4278.38</v>
      </c>
      <c r="BE26" s="78">
        <v>4399.34</v>
      </c>
      <c r="BF26" s="78">
        <v>4637</v>
      </c>
      <c r="BG26" s="78">
        <v>4779.03</v>
      </c>
      <c r="BH26" s="78">
        <v>4856.03</v>
      </c>
      <c r="BI26" s="78">
        <v>4860</v>
      </c>
    </row>
    <row r="27" spans="1:61">
      <c r="A27" s="78" t="s">
        <v>83</v>
      </c>
      <c r="B27" s="78">
        <v>101</v>
      </c>
      <c r="C27" s="78">
        <v>118</v>
      </c>
      <c r="D27" s="78">
        <v>120</v>
      </c>
      <c r="E27" s="78">
        <v>117</v>
      </c>
      <c r="F27" s="78">
        <v>131</v>
      </c>
      <c r="G27" s="78">
        <v>152.4</v>
      </c>
      <c r="H27" s="78">
        <v>156.80000000000001</v>
      </c>
      <c r="I27" s="78">
        <v>153.9</v>
      </c>
      <c r="J27" s="78">
        <v>168.2</v>
      </c>
      <c r="K27" s="78">
        <v>215.2</v>
      </c>
      <c r="L27" s="78">
        <v>219</v>
      </c>
      <c r="M27" s="78">
        <v>238</v>
      </c>
      <c r="N27" s="78">
        <v>228</v>
      </c>
      <c r="O27" s="78">
        <v>254</v>
      </c>
      <c r="P27" s="78">
        <v>310</v>
      </c>
      <c r="Q27" s="78">
        <v>357</v>
      </c>
      <c r="R27" s="78">
        <v>333</v>
      </c>
      <c r="S27" s="78">
        <v>442</v>
      </c>
      <c r="T27" s="78">
        <v>445</v>
      </c>
      <c r="U27" s="78">
        <v>493</v>
      </c>
      <c r="V27" s="78">
        <v>463</v>
      </c>
      <c r="W27" s="78">
        <v>480</v>
      </c>
      <c r="X27" s="78">
        <v>527</v>
      </c>
      <c r="Y27" s="78">
        <v>592</v>
      </c>
      <c r="Z27" s="78">
        <v>671</v>
      </c>
      <c r="AA27" s="78">
        <v>706</v>
      </c>
      <c r="AB27" s="78">
        <v>590</v>
      </c>
      <c r="AC27" s="78">
        <v>628</v>
      </c>
      <c r="AD27" s="78">
        <v>681</v>
      </c>
      <c r="AE27" s="78">
        <v>740</v>
      </c>
      <c r="AF27" s="78">
        <v>780</v>
      </c>
      <c r="AG27" s="78">
        <v>877</v>
      </c>
      <c r="AH27" s="78">
        <v>959</v>
      </c>
      <c r="AI27" s="78">
        <v>878</v>
      </c>
      <c r="AJ27" s="78">
        <v>949</v>
      </c>
      <c r="AK27" s="78">
        <v>977</v>
      </c>
      <c r="AL27" s="78">
        <v>1026</v>
      </c>
      <c r="AM27" s="78">
        <v>1080</v>
      </c>
      <c r="AN27" s="78">
        <v>1136</v>
      </c>
      <c r="AO27" s="78">
        <v>1192.41777777778</v>
      </c>
      <c r="AP27" s="78">
        <v>1248.8355555555599</v>
      </c>
      <c r="AQ27" s="78">
        <v>1305.2533333333299</v>
      </c>
      <c r="AR27" s="78">
        <v>1361.6711111111099</v>
      </c>
      <c r="AS27" s="78">
        <v>1418.0888888888901</v>
      </c>
      <c r="AT27" s="78">
        <v>1474.5066666666701</v>
      </c>
      <c r="AU27" s="78">
        <v>1530.92444444444</v>
      </c>
      <c r="AV27" s="78">
        <v>1587.34222222222</v>
      </c>
      <c r="AW27" s="78">
        <v>1643.76</v>
      </c>
      <c r="AX27" s="78">
        <v>1661.62</v>
      </c>
      <c r="AY27" s="78">
        <v>1633.81</v>
      </c>
      <c r="AZ27" s="78">
        <v>1456.47</v>
      </c>
      <c r="BA27" s="78">
        <v>2180.1</v>
      </c>
      <c r="BB27" s="78">
        <v>2120.12</v>
      </c>
      <c r="BC27" s="78">
        <v>2129.04</v>
      </c>
      <c r="BD27" s="78">
        <v>2187</v>
      </c>
      <c r="BE27" s="78">
        <v>2220.1999999999998</v>
      </c>
      <c r="BF27" s="78">
        <v>2097</v>
      </c>
      <c r="BG27" s="78">
        <v>2095.1999999999998</v>
      </c>
      <c r="BH27" s="78">
        <v>2060.1</v>
      </c>
      <c r="BI27" s="78">
        <v>2080</v>
      </c>
    </row>
    <row r="28" spans="1:61">
      <c r="A28" s="78" t="s">
        <v>10</v>
      </c>
      <c r="B28" s="78">
        <v>189</v>
      </c>
      <c r="C28" s="78">
        <v>196</v>
      </c>
      <c r="D28" s="78">
        <v>215</v>
      </c>
      <c r="E28" s="78">
        <v>249</v>
      </c>
      <c r="F28" s="78">
        <v>275</v>
      </c>
      <c r="G28" s="78">
        <v>275</v>
      </c>
      <c r="H28" s="78">
        <v>275</v>
      </c>
      <c r="I28" s="78">
        <v>404.3</v>
      </c>
      <c r="J28" s="78">
        <v>462.4</v>
      </c>
      <c r="K28" s="78">
        <v>502</v>
      </c>
      <c r="L28" s="78">
        <v>516</v>
      </c>
      <c r="M28" s="78">
        <v>542</v>
      </c>
      <c r="N28" s="78">
        <v>558</v>
      </c>
      <c r="O28" s="78">
        <v>584</v>
      </c>
      <c r="P28" s="78">
        <v>628</v>
      </c>
      <c r="Q28" s="78">
        <v>649</v>
      </c>
      <c r="R28" s="78">
        <v>649</v>
      </c>
      <c r="S28" s="78">
        <v>753</v>
      </c>
      <c r="T28" s="78">
        <v>794</v>
      </c>
      <c r="U28" s="78">
        <v>819</v>
      </c>
      <c r="V28" s="78">
        <v>822</v>
      </c>
      <c r="W28" s="78">
        <v>831</v>
      </c>
      <c r="X28" s="78">
        <v>802</v>
      </c>
      <c r="Y28" s="78">
        <v>802</v>
      </c>
      <c r="Z28" s="78">
        <v>806</v>
      </c>
      <c r="AA28" s="78">
        <v>801</v>
      </c>
      <c r="AB28" s="78">
        <v>811</v>
      </c>
      <c r="AC28" s="78">
        <v>816</v>
      </c>
      <c r="AD28" s="78">
        <v>819</v>
      </c>
      <c r="AE28" s="78">
        <v>739</v>
      </c>
      <c r="AF28" s="78">
        <v>547</v>
      </c>
      <c r="AG28" s="78">
        <v>359</v>
      </c>
      <c r="AH28" s="78">
        <v>359</v>
      </c>
      <c r="AI28" s="78">
        <v>359</v>
      </c>
      <c r="AJ28" s="78">
        <v>288</v>
      </c>
      <c r="AK28" s="78">
        <v>364</v>
      </c>
      <c r="AL28" s="78">
        <v>332</v>
      </c>
      <c r="AM28" s="78">
        <v>324</v>
      </c>
      <c r="AN28" s="78">
        <v>301</v>
      </c>
      <c r="AO28" s="78">
        <v>329.555555555556</v>
      </c>
      <c r="AP28" s="78">
        <v>358.11111111111097</v>
      </c>
      <c r="AQ28" s="78">
        <v>386.66666666666703</v>
      </c>
      <c r="AR28" s="78">
        <v>415.222222222222</v>
      </c>
      <c r="AS28" s="78">
        <v>443.777777777778</v>
      </c>
      <c r="AT28" s="78">
        <v>472.33333333333297</v>
      </c>
      <c r="AU28" s="78">
        <v>500.88888888888903</v>
      </c>
      <c r="AV28" s="78">
        <v>529.444444444444</v>
      </c>
      <c r="AW28" s="78">
        <v>558</v>
      </c>
      <c r="AX28" s="78">
        <v>584.70000000000005</v>
      </c>
      <c r="AY28" s="78">
        <v>250</v>
      </c>
      <c r="AZ28" s="78">
        <v>250</v>
      </c>
      <c r="BA28" s="78">
        <v>286.5</v>
      </c>
      <c r="BB28" s="78">
        <v>313</v>
      </c>
      <c r="BC28" s="78">
        <v>324</v>
      </c>
      <c r="BD28" s="78">
        <v>358.3</v>
      </c>
      <c r="BE28" s="78">
        <v>141.1</v>
      </c>
      <c r="BF28" s="78">
        <v>316.58</v>
      </c>
      <c r="BG28" s="78">
        <v>492.06</v>
      </c>
      <c r="BH28" s="78">
        <v>586.73</v>
      </c>
      <c r="BI28" s="78">
        <v>561</v>
      </c>
    </row>
    <row r="29" spans="1:61">
      <c r="A29" s="78" t="s">
        <v>19</v>
      </c>
      <c r="B29" s="78">
        <v>196.3414376321353</v>
      </c>
      <c r="C29" s="78">
        <v>202.42706131078225</v>
      </c>
      <c r="D29" s="78">
        <v>210.11416490486258</v>
      </c>
      <c r="E29" s="78">
        <v>211.3953488372093</v>
      </c>
      <c r="F29" s="78">
        <v>217.48097251585622</v>
      </c>
      <c r="G29" s="78">
        <v>224.68763213530656</v>
      </c>
      <c r="H29" s="78">
        <v>233.78403805496828</v>
      </c>
      <c r="I29" s="78">
        <v>24.790909090909093</v>
      </c>
      <c r="J29" s="78">
        <v>256.65317124735731</v>
      </c>
      <c r="K29" s="78">
        <v>263.6676532769556</v>
      </c>
      <c r="L29" s="78">
        <v>271.2906976744186</v>
      </c>
      <c r="M29" s="78">
        <v>277.6966173361522</v>
      </c>
      <c r="N29" s="78">
        <v>287.62579281183935</v>
      </c>
      <c r="O29" s="78">
        <v>295.63319238900635</v>
      </c>
      <c r="P29" s="78">
        <v>302.67970401691332</v>
      </c>
      <c r="Q29" s="78">
        <v>333.42811839323468</v>
      </c>
      <c r="R29" s="78">
        <v>357.13002114164902</v>
      </c>
      <c r="S29" s="78">
        <v>365.13742071881609</v>
      </c>
      <c r="T29" s="78">
        <v>366.73890063424949</v>
      </c>
      <c r="U29" s="78">
        <v>367.37949260042285</v>
      </c>
      <c r="V29" s="78">
        <v>379.5507399577167</v>
      </c>
      <c r="W29" s="78">
        <v>384.67547568710359</v>
      </c>
      <c r="X29" s="78">
        <v>393.32346723044395</v>
      </c>
      <c r="Y29" s="78">
        <v>394.28435517970399</v>
      </c>
      <c r="Z29" s="78">
        <v>396.20613107822408</v>
      </c>
      <c r="AA29" s="78">
        <v>403.2526427061311</v>
      </c>
      <c r="AB29" s="78">
        <v>401.97145877378438</v>
      </c>
      <c r="AC29" s="78">
        <v>407.73678646934462</v>
      </c>
      <c r="AD29" s="78">
        <v>405.49471458773786</v>
      </c>
      <c r="AE29" s="78">
        <v>417.98625792811839</v>
      </c>
      <c r="AF29" s="78">
        <v>418.62684989429175</v>
      </c>
      <c r="AG29" s="78">
        <v>348.16173361522198</v>
      </c>
      <c r="AI29" s="78">
        <v>303</v>
      </c>
      <c r="AJ29" s="78">
        <v>299</v>
      </c>
      <c r="AK29" s="78">
        <v>327</v>
      </c>
      <c r="AL29" s="78">
        <v>467</v>
      </c>
      <c r="AM29" s="78">
        <v>526</v>
      </c>
      <c r="AN29" s="78">
        <v>597</v>
      </c>
      <c r="AO29" s="78">
        <v>632.33333333333303</v>
      </c>
      <c r="AP29" s="78">
        <v>667.66666666666697</v>
      </c>
      <c r="AQ29" s="78">
        <v>703</v>
      </c>
      <c r="AR29" s="78">
        <v>738.33333333333303</v>
      </c>
      <c r="AS29" s="78">
        <v>773.66666666666697</v>
      </c>
      <c r="AT29" s="78">
        <v>809</v>
      </c>
      <c r="AU29" s="78">
        <v>844.33333333333303</v>
      </c>
      <c r="AV29" s="78">
        <v>879.66666666666697</v>
      </c>
      <c r="AW29" s="78">
        <v>915</v>
      </c>
      <c r="AX29" s="78">
        <v>921.45</v>
      </c>
      <c r="AY29" s="78">
        <v>920.98</v>
      </c>
      <c r="AZ29" s="78">
        <v>780.36</v>
      </c>
      <c r="BA29" s="78">
        <v>748.36</v>
      </c>
      <c r="BB29" s="78">
        <v>736</v>
      </c>
      <c r="BC29" s="78">
        <v>723</v>
      </c>
      <c r="BD29" s="78">
        <v>793</v>
      </c>
      <c r="BE29" s="78">
        <v>812.21</v>
      </c>
      <c r="BF29" s="78">
        <v>859</v>
      </c>
      <c r="BG29" s="78">
        <v>832.39</v>
      </c>
      <c r="BH29" s="78">
        <v>839.26</v>
      </c>
      <c r="BI29" s="78">
        <v>806</v>
      </c>
    </row>
    <row r="30" spans="1:61">
      <c r="A30" s="165" t="s">
        <v>65</v>
      </c>
      <c r="B30" s="78">
        <v>613</v>
      </c>
      <c r="C30" s="78">
        <v>632</v>
      </c>
      <c r="D30" s="78">
        <v>656</v>
      </c>
      <c r="E30" s="78">
        <v>660</v>
      </c>
      <c r="F30" s="78">
        <v>679</v>
      </c>
      <c r="G30" s="78">
        <v>701.5</v>
      </c>
      <c r="H30" s="78">
        <v>729.9</v>
      </c>
      <c r="I30" s="78">
        <v>77.400000000000006</v>
      </c>
      <c r="J30" s="78">
        <v>801.3</v>
      </c>
      <c r="K30" s="78">
        <v>823.2</v>
      </c>
      <c r="L30" s="78">
        <v>847</v>
      </c>
      <c r="M30" s="78">
        <v>867</v>
      </c>
      <c r="N30" s="78">
        <v>898</v>
      </c>
      <c r="O30" s="78">
        <v>923</v>
      </c>
      <c r="P30" s="78">
        <v>945</v>
      </c>
      <c r="Q30" s="78">
        <v>1041</v>
      </c>
      <c r="R30" s="78">
        <v>1115</v>
      </c>
      <c r="S30" s="78">
        <v>1140</v>
      </c>
      <c r="T30" s="78">
        <v>1145</v>
      </c>
      <c r="U30" s="78">
        <v>1147</v>
      </c>
      <c r="V30" s="78">
        <v>1185</v>
      </c>
      <c r="W30" s="78">
        <v>1201</v>
      </c>
      <c r="X30" s="78">
        <v>1228</v>
      </c>
      <c r="Y30" s="78">
        <v>1231</v>
      </c>
      <c r="Z30" s="78">
        <v>1237</v>
      </c>
      <c r="AA30" s="78">
        <v>1259</v>
      </c>
      <c r="AB30" s="78">
        <v>1255</v>
      </c>
      <c r="AC30" s="78">
        <v>1273</v>
      </c>
      <c r="AD30" s="78">
        <v>1266</v>
      </c>
      <c r="AE30" s="78">
        <v>1305</v>
      </c>
      <c r="AF30" s="78">
        <v>1307</v>
      </c>
      <c r="AG30" s="78">
        <v>1087</v>
      </c>
      <c r="AI30" s="78">
        <v>0</v>
      </c>
      <c r="AJ30" s="78">
        <v>0</v>
      </c>
      <c r="AK30" s="78">
        <v>0</v>
      </c>
      <c r="AL30" s="78">
        <v>0</v>
      </c>
      <c r="AM30" s="78">
        <v>0</v>
      </c>
      <c r="AN30" s="78">
        <v>0</v>
      </c>
      <c r="AO30" s="78">
        <v>0</v>
      </c>
      <c r="AP30" s="78">
        <v>0</v>
      </c>
      <c r="AQ30" s="78">
        <v>0</v>
      </c>
      <c r="AR30" s="78">
        <v>0</v>
      </c>
      <c r="AS30" s="78">
        <v>0</v>
      </c>
      <c r="AT30" s="78">
        <v>0</v>
      </c>
      <c r="AU30" s="78">
        <v>0</v>
      </c>
      <c r="AV30" s="78">
        <v>0</v>
      </c>
      <c r="AW30" s="78">
        <v>0</v>
      </c>
      <c r="AX30" s="78">
        <v>0</v>
      </c>
      <c r="AY30" s="78">
        <v>0</v>
      </c>
      <c r="AZ30" s="78">
        <v>0</v>
      </c>
      <c r="BA30" s="78">
        <v>0</v>
      </c>
      <c r="BB30" s="78">
        <v>0</v>
      </c>
      <c r="BC30" s="78">
        <v>0</v>
      </c>
      <c r="BD30" s="78">
        <v>0</v>
      </c>
      <c r="BE30" s="78">
        <v>0</v>
      </c>
      <c r="BF30" s="78">
        <v>0</v>
      </c>
      <c r="BG30" s="78">
        <v>0</v>
      </c>
      <c r="BH30" s="78">
        <v>0</v>
      </c>
      <c r="BI30" s="78">
        <v>0</v>
      </c>
    </row>
    <row r="31" spans="1:61">
      <c r="A31" s="78" t="s">
        <v>11</v>
      </c>
      <c r="B31" s="78">
        <v>345</v>
      </c>
      <c r="C31" s="78">
        <v>381</v>
      </c>
      <c r="D31" s="78">
        <v>371</v>
      </c>
      <c r="E31" s="78">
        <v>513</v>
      </c>
      <c r="F31" s="78">
        <v>555</v>
      </c>
      <c r="G31" s="78">
        <v>647.20000000000005</v>
      </c>
      <c r="H31" s="78">
        <v>745.4</v>
      </c>
      <c r="I31" s="78">
        <v>906.3</v>
      </c>
      <c r="J31" s="78">
        <v>1125</v>
      </c>
      <c r="K31" s="78">
        <v>1123.4000000000001</v>
      </c>
      <c r="L31" s="78">
        <v>1281</v>
      </c>
      <c r="M31" s="78">
        <v>1504</v>
      </c>
      <c r="N31" s="78">
        <v>1678</v>
      </c>
      <c r="O31" s="78">
        <v>1853</v>
      </c>
      <c r="P31" s="78">
        <v>2049</v>
      </c>
      <c r="Q31" s="78">
        <v>1853</v>
      </c>
      <c r="R31" s="78">
        <v>2063</v>
      </c>
      <c r="S31" s="78">
        <v>2160</v>
      </c>
      <c r="T31" s="78">
        <v>2175</v>
      </c>
      <c r="U31" s="78">
        <v>2534</v>
      </c>
      <c r="V31" s="78">
        <v>2566</v>
      </c>
      <c r="W31" s="78">
        <v>2589</v>
      </c>
      <c r="X31" s="78">
        <v>2685</v>
      </c>
      <c r="Y31" s="78">
        <v>2754</v>
      </c>
      <c r="Z31" s="78">
        <v>2952</v>
      </c>
      <c r="AA31" s="78">
        <v>2913</v>
      </c>
      <c r="AB31" s="78">
        <v>3152</v>
      </c>
      <c r="AC31" s="78">
        <v>3251</v>
      </c>
      <c r="AD31" s="78">
        <v>3408</v>
      </c>
      <c r="AE31" s="78">
        <v>3446</v>
      </c>
      <c r="AF31" s="78">
        <v>3446</v>
      </c>
      <c r="AG31" s="78">
        <v>3576</v>
      </c>
      <c r="AH31" s="78">
        <v>3449</v>
      </c>
      <c r="AI31" s="78">
        <v>3348</v>
      </c>
      <c r="AJ31" s="78">
        <v>3503</v>
      </c>
      <c r="AK31" s="78">
        <v>3684</v>
      </c>
      <c r="AL31" s="78">
        <v>3768</v>
      </c>
      <c r="AM31" s="78">
        <v>3968</v>
      </c>
      <c r="AN31" s="78">
        <v>3545</v>
      </c>
      <c r="AO31" s="78">
        <v>3897.0333333333301</v>
      </c>
      <c r="AP31" s="78">
        <v>4249.0666666666702</v>
      </c>
      <c r="AQ31" s="78">
        <v>4601.1000000000004</v>
      </c>
      <c r="AR31" s="78">
        <v>4953.1333333333296</v>
      </c>
      <c r="AS31" s="78">
        <v>5305.1666666666697</v>
      </c>
      <c r="AT31" s="78">
        <v>5657.2</v>
      </c>
      <c r="AU31" s="78">
        <v>6009.2333333333299</v>
      </c>
      <c r="AV31" s="78">
        <v>6361.2666666666701</v>
      </c>
      <c r="AW31" s="78">
        <v>6713.3</v>
      </c>
      <c r="AX31" s="78">
        <v>6414.3</v>
      </c>
      <c r="AY31" s="78">
        <v>5700.1</v>
      </c>
      <c r="AZ31" s="78">
        <v>6193.2</v>
      </c>
      <c r="BA31" s="78">
        <v>6202.7</v>
      </c>
      <c r="BB31" s="78">
        <v>6176.8</v>
      </c>
      <c r="BC31" s="78">
        <v>6312.29</v>
      </c>
      <c r="BD31" s="78">
        <v>6035.8</v>
      </c>
      <c r="BE31" s="78">
        <v>6195.2</v>
      </c>
      <c r="BF31" s="78">
        <v>6219</v>
      </c>
      <c r="BG31" s="78">
        <v>6217.8</v>
      </c>
      <c r="BH31" s="78">
        <v>6156.7</v>
      </c>
      <c r="BI31" s="78">
        <v>5800</v>
      </c>
    </row>
    <row r="32" spans="1:61">
      <c r="A32" s="78" t="s">
        <v>12</v>
      </c>
      <c r="B32" s="78">
        <v>2151</v>
      </c>
      <c r="C32" s="78">
        <v>2292</v>
      </c>
      <c r="D32" s="78">
        <v>2405</v>
      </c>
      <c r="E32" s="78">
        <v>2712</v>
      </c>
      <c r="F32" s="78">
        <v>2916</v>
      </c>
      <c r="G32" s="78">
        <v>3121</v>
      </c>
      <c r="H32" s="78">
        <v>3409.7</v>
      </c>
      <c r="I32" s="78">
        <v>3296</v>
      </c>
      <c r="J32" s="78">
        <v>3635</v>
      </c>
      <c r="K32" s="78">
        <v>4113</v>
      </c>
      <c r="L32" s="78">
        <v>4359</v>
      </c>
      <c r="M32" s="78">
        <v>4306</v>
      </c>
      <c r="N32" s="78">
        <v>4563</v>
      </c>
      <c r="O32" s="78">
        <v>5204</v>
      </c>
      <c r="P32" s="78">
        <v>5505</v>
      </c>
      <c r="Q32" s="78">
        <v>4473</v>
      </c>
      <c r="R32" s="78">
        <v>5005</v>
      </c>
      <c r="S32" s="78">
        <v>5060</v>
      </c>
      <c r="T32" s="78">
        <v>5702</v>
      </c>
      <c r="U32" s="78">
        <v>6281</v>
      </c>
      <c r="V32" s="78">
        <v>6182</v>
      </c>
      <c r="W32" s="78">
        <v>6131</v>
      </c>
      <c r="X32" s="78">
        <v>5919</v>
      </c>
      <c r="Y32" s="78">
        <v>6349</v>
      </c>
      <c r="Z32" s="78">
        <v>6870</v>
      </c>
      <c r="AA32" s="78">
        <v>7001</v>
      </c>
      <c r="AB32" s="78">
        <v>7364</v>
      </c>
      <c r="AC32" s="78">
        <v>7812</v>
      </c>
      <c r="AD32" s="78">
        <v>8161</v>
      </c>
      <c r="AE32" s="78">
        <v>8363</v>
      </c>
      <c r="AF32" s="78">
        <v>8419</v>
      </c>
      <c r="AG32" s="78">
        <v>8349</v>
      </c>
      <c r="AH32" s="78">
        <v>8378</v>
      </c>
      <c r="AI32" s="78">
        <v>8781</v>
      </c>
      <c r="AJ32" s="78">
        <v>9284</v>
      </c>
      <c r="AK32" s="78">
        <v>9159</v>
      </c>
      <c r="AL32" s="78">
        <v>9018</v>
      </c>
      <c r="AM32" s="78">
        <v>9779</v>
      </c>
      <c r="AN32" s="78">
        <v>9665.5</v>
      </c>
      <c r="AO32" s="78">
        <v>9652</v>
      </c>
      <c r="AP32" s="78">
        <v>10335</v>
      </c>
      <c r="AQ32" s="78">
        <v>10280.700000000001</v>
      </c>
      <c r="AR32" s="78">
        <v>10485.766666666699</v>
      </c>
      <c r="AS32" s="78">
        <v>10690.833333333299</v>
      </c>
      <c r="AT32" s="78">
        <v>10895.9</v>
      </c>
      <c r="AU32" s="78">
        <v>11100.9666666667</v>
      </c>
      <c r="AV32" s="78">
        <v>11306.0333333333</v>
      </c>
      <c r="AW32" s="78">
        <v>11511.1</v>
      </c>
      <c r="AX32" s="78">
        <v>11663</v>
      </c>
      <c r="AY32" s="78">
        <v>10932</v>
      </c>
      <c r="AZ32" s="78">
        <v>11397</v>
      </c>
      <c r="BA32" s="78">
        <v>11298</v>
      </c>
      <c r="BB32" s="78">
        <v>11536.045</v>
      </c>
      <c r="BC32" s="78">
        <v>11774.09</v>
      </c>
      <c r="BD32" s="78">
        <v>10419</v>
      </c>
      <c r="BE32" s="78">
        <v>10255</v>
      </c>
      <c r="BF32" s="78">
        <v>10102</v>
      </c>
      <c r="BG32" s="78">
        <v>10261</v>
      </c>
      <c r="BH32" s="78">
        <v>10141</v>
      </c>
      <c r="BI32" s="78">
        <v>9616</v>
      </c>
    </row>
    <row r="33" spans="1:61">
      <c r="A33" s="78" t="s">
        <v>13</v>
      </c>
      <c r="B33" s="78">
        <v>480</v>
      </c>
      <c r="C33" s="78">
        <v>510</v>
      </c>
      <c r="D33" s="78">
        <v>540</v>
      </c>
      <c r="E33" s="78">
        <v>555</v>
      </c>
      <c r="F33" s="78">
        <v>570</v>
      </c>
      <c r="G33" s="78">
        <v>610</v>
      </c>
      <c r="H33" s="78">
        <v>630</v>
      </c>
      <c r="I33" s="78">
        <v>645</v>
      </c>
      <c r="J33" s="78">
        <v>650</v>
      </c>
      <c r="K33" s="78">
        <v>690</v>
      </c>
      <c r="L33" s="78">
        <v>731</v>
      </c>
      <c r="M33" s="78">
        <v>700</v>
      </c>
      <c r="N33" s="78">
        <v>700</v>
      </c>
      <c r="O33" s="78">
        <v>781</v>
      </c>
      <c r="P33" s="78">
        <v>825</v>
      </c>
      <c r="Q33" s="78">
        <v>600</v>
      </c>
      <c r="R33" s="78">
        <v>703</v>
      </c>
      <c r="S33" s="78">
        <v>777</v>
      </c>
      <c r="T33" s="78">
        <v>815</v>
      </c>
      <c r="U33" s="78">
        <v>887</v>
      </c>
      <c r="V33" s="78">
        <v>914</v>
      </c>
      <c r="W33" s="78">
        <v>920</v>
      </c>
      <c r="X33" s="78">
        <v>887</v>
      </c>
      <c r="Y33" s="78">
        <v>918</v>
      </c>
      <c r="Z33" s="78">
        <v>986</v>
      </c>
      <c r="AA33" s="78">
        <v>1014</v>
      </c>
      <c r="AB33" s="78">
        <v>1087</v>
      </c>
      <c r="AC33" s="78">
        <v>1147</v>
      </c>
      <c r="AD33" s="78">
        <v>1216</v>
      </c>
      <c r="AE33" s="78">
        <v>1259</v>
      </c>
      <c r="AF33" s="78">
        <v>1295</v>
      </c>
      <c r="AG33" s="78">
        <v>1259</v>
      </c>
      <c r="AH33" s="78">
        <v>1305</v>
      </c>
      <c r="AI33" s="78">
        <v>1332</v>
      </c>
      <c r="AJ33" s="78">
        <v>1450</v>
      </c>
      <c r="AK33" s="78">
        <v>1435</v>
      </c>
      <c r="AL33" s="78">
        <v>1461</v>
      </c>
      <c r="AM33" s="78">
        <v>1583</v>
      </c>
      <c r="AN33" s="78">
        <v>1592</v>
      </c>
      <c r="AO33" s="78">
        <v>1604.52555555556</v>
      </c>
      <c r="AP33" s="78">
        <v>1617.05111111111</v>
      </c>
      <c r="AQ33" s="78">
        <v>1629.57666666667</v>
      </c>
      <c r="AR33" s="78">
        <v>1642.10222222222</v>
      </c>
      <c r="AS33" s="78">
        <v>1654.62777777778</v>
      </c>
      <c r="AT33" s="78">
        <v>1667.15333333333</v>
      </c>
      <c r="AU33" s="78">
        <v>1679.67888888889</v>
      </c>
      <c r="AV33" s="78">
        <v>1692.20444444444</v>
      </c>
      <c r="AW33" s="78">
        <v>1704.73</v>
      </c>
      <c r="AX33" s="78">
        <v>1698.29</v>
      </c>
      <c r="AY33" s="78">
        <v>1524.47</v>
      </c>
      <c r="AZ33" s="78">
        <v>1558.73</v>
      </c>
      <c r="BA33" s="78">
        <v>1375.57</v>
      </c>
      <c r="BB33" s="78">
        <v>1248.6300000000001</v>
      </c>
      <c r="BC33" s="78">
        <v>1214.58</v>
      </c>
      <c r="BD33" s="78">
        <v>1258.2</v>
      </c>
      <c r="BE33" s="78">
        <v>1279.33</v>
      </c>
      <c r="BF33" s="78">
        <v>1233</v>
      </c>
      <c r="BG33" s="78">
        <v>1242.79</v>
      </c>
      <c r="BH33" s="78">
        <v>1242.79</v>
      </c>
      <c r="BI33" s="78">
        <v>1094</v>
      </c>
    </row>
    <row r="34" spans="1:61">
      <c r="A34" s="78" t="s">
        <v>14</v>
      </c>
      <c r="B34" s="78">
        <v>4063</v>
      </c>
      <c r="C34" s="78">
        <v>4021</v>
      </c>
      <c r="D34" s="78">
        <v>3952</v>
      </c>
      <c r="E34" s="78">
        <v>4137</v>
      </c>
      <c r="F34" s="78">
        <v>4401</v>
      </c>
      <c r="G34" s="78">
        <v>4550.6000000000004</v>
      </c>
      <c r="H34" s="78">
        <v>4539.8999999999996</v>
      </c>
      <c r="I34" s="78">
        <v>4436.2</v>
      </c>
      <c r="J34" s="78">
        <v>4660.1000000000004</v>
      </c>
      <c r="K34" s="78">
        <v>4936.5</v>
      </c>
      <c r="L34" s="78">
        <v>4903</v>
      </c>
      <c r="M34" s="78">
        <v>4336</v>
      </c>
      <c r="N34" s="78">
        <v>4338</v>
      </c>
      <c r="O34" s="78">
        <v>4614</v>
      </c>
      <c r="P34" s="78">
        <v>4552</v>
      </c>
      <c r="Q34" s="78">
        <v>3615</v>
      </c>
      <c r="R34" s="78">
        <v>4155</v>
      </c>
      <c r="S34" s="78">
        <v>4145</v>
      </c>
      <c r="T34" s="78">
        <v>4165</v>
      </c>
      <c r="U34" s="78">
        <v>4223</v>
      </c>
      <c r="V34" s="78">
        <v>3788</v>
      </c>
      <c r="W34" s="78">
        <v>3379</v>
      </c>
      <c r="X34" s="78">
        <v>3227</v>
      </c>
      <c r="Y34" s="78">
        <v>3208</v>
      </c>
      <c r="Z34" s="78">
        <v>3591</v>
      </c>
      <c r="AA34" s="78">
        <v>3712</v>
      </c>
      <c r="AB34" s="78">
        <v>3941</v>
      </c>
      <c r="AC34" s="78">
        <v>4184</v>
      </c>
      <c r="AD34" s="78">
        <v>4295</v>
      </c>
      <c r="AE34" s="78">
        <v>4475</v>
      </c>
      <c r="AF34" s="78">
        <v>4824</v>
      </c>
      <c r="AG34" s="78">
        <v>4951</v>
      </c>
      <c r="AH34" s="78">
        <v>5152</v>
      </c>
      <c r="AI34" s="78">
        <v>5282</v>
      </c>
      <c r="AJ34" s="78">
        <v>5829</v>
      </c>
      <c r="AK34" s="78">
        <v>6093</v>
      </c>
      <c r="AL34" s="78">
        <v>6189</v>
      </c>
      <c r="AM34" s="78">
        <v>6455</v>
      </c>
      <c r="AN34" s="78">
        <v>6477</v>
      </c>
      <c r="AO34" s="78">
        <v>6338.2222222222199</v>
      </c>
      <c r="AP34" s="78">
        <v>6199.4444444444398</v>
      </c>
      <c r="AQ34" s="78">
        <v>6060.6666666666697</v>
      </c>
      <c r="AR34" s="78">
        <v>5921.8888888888896</v>
      </c>
      <c r="AS34" s="78">
        <v>5783.1111111111104</v>
      </c>
      <c r="AT34" s="78">
        <v>5644.3333333333303</v>
      </c>
      <c r="AU34" s="78">
        <v>5505.5555555555602</v>
      </c>
      <c r="AV34" s="78">
        <v>5366.7777777777801</v>
      </c>
      <c r="AW34" s="78">
        <v>5228</v>
      </c>
      <c r="AX34" s="78">
        <v>4983.2700000000004</v>
      </c>
      <c r="AY34" s="78">
        <v>4293</v>
      </c>
      <c r="AZ34" s="78">
        <v>4300</v>
      </c>
      <c r="BA34" s="78">
        <v>4342</v>
      </c>
      <c r="BB34" s="78">
        <v>4292</v>
      </c>
      <c r="BC34" s="78">
        <v>4561</v>
      </c>
      <c r="BD34" s="78">
        <v>4397</v>
      </c>
      <c r="BE34" s="78">
        <v>3970</v>
      </c>
      <c r="BF34" s="78">
        <v>3677</v>
      </c>
      <c r="BG34" s="78">
        <v>3857.9</v>
      </c>
      <c r="BH34" s="78">
        <v>3894</v>
      </c>
      <c r="BI34" s="78">
        <v>3852</v>
      </c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57A8-94E0-4900-BDE1-D37B61CE9E2A}">
  <dimension ref="A1:H11"/>
  <sheetViews>
    <sheetView workbookViewId="0">
      <selection activeCell="H31" sqref="H31"/>
    </sheetView>
  </sheetViews>
  <sheetFormatPr defaultColWidth="11" defaultRowHeight="14.4"/>
  <cols>
    <col min="1" max="1" width="15.44140625" style="78" customWidth="1"/>
    <col min="2" max="3" width="11" style="78"/>
    <col min="4" max="4" width="30.33203125" style="78" bestFit="1" customWidth="1"/>
    <col min="5" max="5" width="17.5546875" style="78" bestFit="1" customWidth="1"/>
    <col min="6" max="16384" width="11" style="78"/>
  </cols>
  <sheetData>
    <row r="1" spans="1:8">
      <c r="A1" s="78" t="s">
        <v>22</v>
      </c>
      <c r="B1" s="78" t="s">
        <v>456</v>
      </c>
    </row>
    <row r="3" spans="1:8">
      <c r="C3" s="78" t="s">
        <v>44</v>
      </c>
      <c r="D3" s="78" t="s">
        <v>86</v>
      </c>
      <c r="E3" s="78" t="s">
        <v>48</v>
      </c>
      <c r="F3" s="78" t="s">
        <v>45</v>
      </c>
      <c r="G3" s="78" t="s">
        <v>457</v>
      </c>
      <c r="H3" s="78" t="s">
        <v>458</v>
      </c>
    </row>
    <row r="4" spans="1:8">
      <c r="A4" s="78" t="s">
        <v>459</v>
      </c>
      <c r="B4" s="78" t="s">
        <v>24</v>
      </c>
      <c r="C4" s="78" t="s">
        <v>460</v>
      </c>
      <c r="D4" s="78" t="s">
        <v>461</v>
      </c>
      <c r="E4" s="78" t="s">
        <v>462</v>
      </c>
      <c r="F4" s="82" t="s">
        <v>463</v>
      </c>
      <c r="G4" s="78" t="s">
        <v>464</v>
      </c>
      <c r="H4" s="78" t="s">
        <v>465</v>
      </c>
    </row>
    <row r="5" spans="1:8">
      <c r="B5" s="130" t="s">
        <v>466</v>
      </c>
      <c r="F5" s="82"/>
    </row>
    <row r="7" spans="1:8">
      <c r="A7" s="78" t="s">
        <v>122</v>
      </c>
      <c r="B7" s="78" t="s">
        <v>27</v>
      </c>
      <c r="C7" s="168" t="s">
        <v>40</v>
      </c>
    </row>
    <row r="8" spans="1:8">
      <c r="B8" s="78" t="s">
        <v>28</v>
      </c>
      <c r="C8" s="78" t="s">
        <v>467</v>
      </c>
    </row>
    <row r="9" spans="1:8">
      <c r="B9" s="78" t="s">
        <v>39</v>
      </c>
      <c r="C9" s="78" t="s">
        <v>468</v>
      </c>
    </row>
    <row r="10" spans="1:8">
      <c r="B10" s="78" t="s">
        <v>56</v>
      </c>
      <c r="C10" s="78" t="s">
        <v>469</v>
      </c>
    </row>
    <row r="11" spans="1:8">
      <c r="B11" s="78" t="s">
        <v>62</v>
      </c>
      <c r="C11" s="78" t="s">
        <v>470</v>
      </c>
    </row>
  </sheetData>
  <hyperlinks>
    <hyperlink ref="F4" r:id="rId1" xr:uid="{471A65FD-846B-4391-A7ED-CD6915C5D230}"/>
  </hyperlinks>
  <pageMargins left="0.7" right="0.7" top="0.78740157500000008" bottom="0.78740157500000008" header="0.3" footer="0.3"/>
  <pageSetup paperSize="9" firstPageNumber="4294967295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2036-E863-496F-A931-7D2CF009B1C2}">
  <dimension ref="A1:C28"/>
  <sheetViews>
    <sheetView workbookViewId="0"/>
  </sheetViews>
  <sheetFormatPr defaultColWidth="11.44140625" defaultRowHeight="14.4"/>
  <cols>
    <col min="1" max="1" width="16.33203125" style="78" bestFit="1" customWidth="1"/>
    <col min="2" max="2" width="11.44140625" style="78"/>
    <col min="3" max="3" width="19.44140625" style="78" bestFit="1" customWidth="1"/>
    <col min="4" max="16384" width="11.44140625" style="78"/>
  </cols>
  <sheetData>
    <row r="1" spans="1:3">
      <c r="A1" s="78" t="s">
        <v>67</v>
      </c>
      <c r="B1" s="78">
        <v>2018</v>
      </c>
      <c r="C1" s="78" t="s">
        <v>158</v>
      </c>
    </row>
    <row r="2" spans="1:3">
      <c r="A2" s="79" t="s">
        <v>2</v>
      </c>
      <c r="B2" s="80">
        <v>7038.415612352941</v>
      </c>
      <c r="C2" s="78" t="s">
        <v>159</v>
      </c>
    </row>
    <row r="3" spans="1:3">
      <c r="A3" s="78" t="s">
        <v>1</v>
      </c>
      <c r="B3" s="80">
        <v>5747.4943658823522</v>
      </c>
      <c r="C3" s="78" t="s">
        <v>159</v>
      </c>
    </row>
    <row r="4" spans="1:3">
      <c r="A4" s="78" t="s">
        <v>6</v>
      </c>
      <c r="B4" s="80">
        <v>5078.7504794117649</v>
      </c>
      <c r="C4" s="78" t="s">
        <v>159</v>
      </c>
    </row>
    <row r="5" spans="1:3">
      <c r="A5" s="78" t="s">
        <v>11</v>
      </c>
      <c r="B5" s="80">
        <v>3402.2591929411765</v>
      </c>
      <c r="C5" s="78" t="s">
        <v>159</v>
      </c>
    </row>
    <row r="6" spans="1:3">
      <c r="A6" s="78" t="s">
        <v>14</v>
      </c>
      <c r="B6" s="80">
        <v>3363.4717829411766</v>
      </c>
      <c r="C6" s="78" t="s">
        <v>159</v>
      </c>
    </row>
    <row r="7" spans="1:3">
      <c r="A7" s="78" t="s">
        <v>9</v>
      </c>
      <c r="B7" s="80">
        <v>2365.3828899999999</v>
      </c>
      <c r="C7" s="78" t="s">
        <v>159</v>
      </c>
    </row>
    <row r="8" spans="1:3">
      <c r="A8" s="78" t="s">
        <v>83</v>
      </c>
      <c r="B8" s="80">
        <v>1442.6082999999999</v>
      </c>
      <c r="C8" s="78" t="s">
        <v>159</v>
      </c>
    </row>
    <row r="9" spans="1:3">
      <c r="A9" s="78" t="s">
        <v>7</v>
      </c>
      <c r="B9" s="80">
        <v>1308.1360596078432</v>
      </c>
      <c r="C9" s="78" t="s">
        <v>159</v>
      </c>
    </row>
    <row r="10" spans="1:3">
      <c r="A10" s="78" t="s">
        <v>160</v>
      </c>
      <c r="B10" s="80">
        <v>518.08527000000004</v>
      </c>
      <c r="C10" s="78" t="s">
        <v>159</v>
      </c>
    </row>
    <row r="11" spans="1:3">
      <c r="A11" s="78" t="s">
        <v>74</v>
      </c>
      <c r="B11" s="80">
        <v>1448.7715925490197</v>
      </c>
      <c r="C11" s="78" t="s">
        <v>159</v>
      </c>
    </row>
    <row r="12" spans="1:3">
      <c r="A12" s="78" t="s">
        <v>71</v>
      </c>
      <c r="B12" s="80">
        <v>1696.2620790196077</v>
      </c>
      <c r="C12" s="78" t="s">
        <v>159</v>
      </c>
    </row>
    <row r="13" spans="1:3">
      <c r="A13" s="78" t="s">
        <v>3</v>
      </c>
      <c r="B13" s="80">
        <v>322.55930666666666</v>
      </c>
      <c r="C13" s="78" t="s">
        <v>159</v>
      </c>
    </row>
    <row r="14" spans="1:3">
      <c r="A14" s="78" t="s">
        <v>75</v>
      </c>
      <c r="B14" s="80">
        <v>346.90947333333327</v>
      </c>
      <c r="C14" s="78" t="s">
        <v>159</v>
      </c>
    </row>
    <row r="15" spans="1:3">
      <c r="A15" s="78" t="s">
        <v>12</v>
      </c>
      <c r="B15" s="80">
        <v>447.41219333333333</v>
      </c>
      <c r="C15" s="78" t="s">
        <v>159</v>
      </c>
    </row>
    <row r="16" spans="1:3">
      <c r="A16" s="78" t="s">
        <v>76</v>
      </c>
      <c r="B16" s="80">
        <v>134.95833333333331</v>
      </c>
      <c r="C16" s="78" t="s">
        <v>159</v>
      </c>
    </row>
    <row r="17" spans="1:3">
      <c r="A17" s="78" t="s">
        <v>77</v>
      </c>
      <c r="B17" s="80">
        <v>580.89634274509797</v>
      </c>
      <c r="C17" s="78" t="s">
        <v>159</v>
      </c>
    </row>
    <row r="18" spans="1:3">
      <c r="A18" s="78" t="s">
        <v>4</v>
      </c>
      <c r="B18" s="80">
        <v>612.83824333333325</v>
      </c>
      <c r="C18" s="78" t="s">
        <v>159</v>
      </c>
    </row>
    <row r="19" spans="1:3">
      <c r="A19" s="78" t="s">
        <v>19</v>
      </c>
      <c r="B19" s="80">
        <v>341.567122745098</v>
      </c>
      <c r="C19" s="78" t="s">
        <v>159</v>
      </c>
    </row>
    <row r="20" spans="1:3">
      <c r="A20" s="78" t="s">
        <v>10</v>
      </c>
      <c r="B20" s="80">
        <v>450.04149333333328</v>
      </c>
      <c r="C20" s="78" t="s">
        <v>159</v>
      </c>
    </row>
    <row r="21" spans="1:3">
      <c r="A21" s="78" t="s">
        <v>79</v>
      </c>
      <c r="B21" s="80">
        <v>27.441176470588236</v>
      </c>
      <c r="C21" s="78" t="s">
        <v>159</v>
      </c>
    </row>
    <row r="22" spans="1:3">
      <c r="A22" s="78" t="s">
        <v>80</v>
      </c>
      <c r="B22" s="80">
        <v>51.160619999999994</v>
      </c>
      <c r="C22" s="78" t="s">
        <v>159</v>
      </c>
    </row>
    <row r="23" spans="1:3">
      <c r="A23" s="78" t="s">
        <v>72</v>
      </c>
      <c r="B23" s="80">
        <v>170.67599999999999</v>
      </c>
      <c r="C23" s="78" t="s">
        <v>159</v>
      </c>
    </row>
    <row r="24" spans="1:3">
      <c r="A24" s="78" t="s">
        <v>78</v>
      </c>
      <c r="B24" s="80">
        <v>23.40166</v>
      </c>
      <c r="C24" s="78" t="s">
        <v>159</v>
      </c>
    </row>
    <row r="25" spans="1:3" ht="14.25" customHeight="1">
      <c r="A25" s="78" t="s">
        <v>18</v>
      </c>
      <c r="B25" s="80">
        <v>112.55589999999999</v>
      </c>
      <c r="C25" s="78" t="s">
        <v>159</v>
      </c>
    </row>
    <row r="26" spans="1:3">
      <c r="A26" s="78" t="s">
        <v>81</v>
      </c>
      <c r="B26" s="80">
        <v>307.77449999999999</v>
      </c>
      <c r="C26" s="78" t="s">
        <v>159</v>
      </c>
    </row>
    <row r="27" spans="1:3">
      <c r="A27" s="78" t="s">
        <v>84</v>
      </c>
      <c r="B27" s="80">
        <v>109.5</v>
      </c>
      <c r="C27" s="78" t="s">
        <v>25</v>
      </c>
    </row>
    <row r="28" spans="1:3">
      <c r="A28" s="78" t="s">
        <v>16</v>
      </c>
      <c r="B28" s="80">
        <v>450.86500000000001</v>
      </c>
      <c r="C28" s="78" t="s">
        <v>161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FF5D-694E-412A-8761-F028D0FBC5AC}">
  <dimension ref="A1:I37"/>
  <sheetViews>
    <sheetView workbookViewId="0">
      <selection activeCell="C28" sqref="C28"/>
    </sheetView>
  </sheetViews>
  <sheetFormatPr defaultColWidth="11.44140625" defaultRowHeight="14.4"/>
  <cols>
    <col min="1" max="1" width="12" style="78" customWidth="1"/>
    <col min="2" max="2" width="20" style="78" customWidth="1"/>
    <col min="3" max="3" width="116.44140625" style="78" customWidth="1"/>
    <col min="4" max="4" width="26.6640625" style="78" customWidth="1"/>
    <col min="5" max="16384" width="11.44140625" style="78"/>
  </cols>
  <sheetData>
    <row r="1" spans="1:9">
      <c r="A1" s="81" t="s">
        <v>162</v>
      </c>
      <c r="B1" s="81"/>
      <c r="C1" s="81"/>
      <c r="D1" s="81"/>
    </row>
    <row r="2" spans="1:9">
      <c r="A2" s="78" t="s">
        <v>103</v>
      </c>
      <c r="B2" s="78" t="s">
        <v>163</v>
      </c>
    </row>
    <row r="4" spans="1:9">
      <c r="A4" s="78" t="s">
        <v>22</v>
      </c>
      <c r="B4" s="78" t="s">
        <v>164</v>
      </c>
    </row>
    <row r="6" spans="1:9">
      <c r="C6" s="78" t="s">
        <v>43</v>
      </c>
      <c r="D6" s="78" t="s">
        <v>86</v>
      </c>
      <c r="E6" s="78" t="s">
        <v>45</v>
      </c>
      <c r="F6" s="78" t="s">
        <v>50</v>
      </c>
      <c r="G6" s="78" t="s">
        <v>165</v>
      </c>
      <c r="H6" s="78" t="s">
        <v>50</v>
      </c>
      <c r="I6" s="78" t="s">
        <v>46</v>
      </c>
    </row>
    <row r="7" spans="1:9">
      <c r="A7" s="78" t="s">
        <v>23</v>
      </c>
      <c r="B7" s="78" t="s">
        <v>24</v>
      </c>
      <c r="C7" s="78" t="s">
        <v>166</v>
      </c>
      <c r="D7" s="78" t="s">
        <v>167</v>
      </c>
      <c r="E7" s="82" t="s">
        <v>168</v>
      </c>
      <c r="F7" s="83" t="s">
        <v>169</v>
      </c>
      <c r="I7" s="78">
        <v>2013</v>
      </c>
    </row>
    <row r="8" spans="1:9">
      <c r="B8" s="78" t="s">
        <v>25</v>
      </c>
      <c r="C8" s="78" t="s">
        <v>84</v>
      </c>
      <c r="E8" s="82" t="s">
        <v>170</v>
      </c>
      <c r="F8" s="78" t="s">
        <v>171</v>
      </c>
      <c r="G8" s="82" t="s">
        <v>172</v>
      </c>
      <c r="H8" s="78" t="s">
        <v>51</v>
      </c>
    </row>
    <row r="9" spans="1:9">
      <c r="B9" s="78" t="s">
        <v>161</v>
      </c>
      <c r="C9" s="78" t="s">
        <v>16</v>
      </c>
      <c r="E9" s="82" t="s">
        <v>173</v>
      </c>
    </row>
    <row r="10" spans="1:9">
      <c r="E10" s="82"/>
    </row>
    <row r="11" spans="1:9">
      <c r="A11" s="78" t="s">
        <v>174</v>
      </c>
      <c r="B11" s="78" t="s">
        <v>27</v>
      </c>
      <c r="C11" s="79" t="s">
        <v>175</v>
      </c>
      <c r="D11" s="78" t="s">
        <v>176</v>
      </c>
    </row>
    <row r="12" spans="1:9">
      <c r="C12" s="79"/>
    </row>
    <row r="13" spans="1:9">
      <c r="A13" s="78" t="s">
        <v>177</v>
      </c>
      <c r="B13" s="78" t="s">
        <v>138</v>
      </c>
      <c r="C13" s="79" t="s">
        <v>178</v>
      </c>
      <c r="D13" s="78" t="s">
        <v>179</v>
      </c>
    </row>
    <row r="15" spans="1:9">
      <c r="A15" s="81" t="s">
        <v>180</v>
      </c>
      <c r="B15" s="81"/>
      <c r="C15" s="81"/>
      <c r="D15" s="81"/>
    </row>
    <row r="16" spans="1:9">
      <c r="A16" s="78" t="s">
        <v>43</v>
      </c>
      <c r="B16" s="78" t="s">
        <v>181</v>
      </c>
    </row>
    <row r="17" spans="1:3">
      <c r="C17" s="79"/>
    </row>
    <row r="22" spans="1:3">
      <c r="A22" s="82"/>
    </row>
    <row r="36" spans="2:2">
      <c r="B36" s="79"/>
    </row>
    <row r="37" spans="2:2">
      <c r="B37" s="79"/>
    </row>
  </sheetData>
  <hyperlinks>
    <hyperlink ref="E8" r:id="rId1" xr:uid="{A5A56BC1-7765-4BCB-ADEA-DBC0B4A2EE69}"/>
    <hyperlink ref="G8" r:id="rId2" xr:uid="{2FD50918-12DC-4C40-AA6A-7CB9A3E00AA7}"/>
    <hyperlink ref="E9" r:id="rId3" xr:uid="{7F68AF82-0F56-40AC-B1D4-5931302DD4E2}"/>
    <hyperlink ref="E7" r:id="rId4" xr:uid="{F644D00F-DE74-4898-9D77-902993B0D875}"/>
  </hyperlinks>
  <pageMargins left="0.7" right="0.7" top="0.78740157499999996" bottom="0.78740157499999996" header="0.3" footer="0.3"/>
  <pageSetup paperSize="9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8E9E-7376-4855-B89B-0C766DD58B55}">
  <dimension ref="A1:I28"/>
  <sheetViews>
    <sheetView workbookViewId="0"/>
  </sheetViews>
  <sheetFormatPr defaultColWidth="11.44140625" defaultRowHeight="14.4"/>
  <cols>
    <col min="1" max="1" width="16.33203125" style="78" bestFit="1" customWidth="1"/>
    <col min="2" max="2" width="14.109375" style="78" bestFit="1" customWidth="1"/>
    <col min="3" max="6" width="11.44140625" style="78"/>
    <col min="7" max="7" width="11.44140625" style="84"/>
    <col min="8" max="16384" width="11.44140625" style="78"/>
  </cols>
  <sheetData>
    <row r="1" spans="1:9">
      <c r="A1" s="78" t="s">
        <v>67</v>
      </c>
      <c r="B1" s="78" t="s">
        <v>182</v>
      </c>
      <c r="C1" s="78" t="s">
        <v>183</v>
      </c>
      <c r="D1" s="78" t="s">
        <v>184</v>
      </c>
      <c r="E1" s="78" t="s">
        <v>185</v>
      </c>
      <c r="F1" s="78" t="s">
        <v>186</v>
      </c>
      <c r="G1" s="84" t="s">
        <v>187</v>
      </c>
      <c r="H1" s="78" t="s">
        <v>188</v>
      </c>
    </row>
    <row r="2" spans="1:9">
      <c r="A2" s="79" t="s">
        <v>2</v>
      </c>
      <c r="B2" s="78">
        <v>4080</v>
      </c>
      <c r="C2" s="78">
        <v>1694.99</v>
      </c>
      <c r="D2" s="78">
        <v>137.20588235294119</v>
      </c>
      <c r="E2" s="78">
        <v>324.786</v>
      </c>
      <c r="F2" s="78">
        <v>140</v>
      </c>
      <c r="G2" s="84">
        <v>661.43373000000008</v>
      </c>
      <c r="H2" s="78">
        <f>SUM(B2:G2)</f>
        <v>7038.415612352941</v>
      </c>
      <c r="I2" s="78" t="s">
        <v>159</v>
      </c>
    </row>
    <row r="3" spans="1:9">
      <c r="A3" s="78" t="s">
        <v>1</v>
      </c>
      <c r="B3" s="78">
        <v>3722</v>
      </c>
      <c r="C3" s="78">
        <v>1079.4409999999998</v>
      </c>
      <c r="D3" s="78">
        <v>109.76470588235294</v>
      </c>
      <c r="E3" s="78">
        <v>393.54699999999997</v>
      </c>
      <c r="F3" s="78">
        <v>70</v>
      </c>
      <c r="G3" s="84">
        <v>372.74165999999997</v>
      </c>
      <c r="H3" s="78">
        <f t="shared" ref="H3:H27" si="0">SUM(B3:G3)</f>
        <v>5747.4943658823522</v>
      </c>
      <c r="I3" s="78" t="s">
        <v>159</v>
      </c>
    </row>
    <row r="4" spans="1:9">
      <c r="A4" s="78" t="s">
        <v>6</v>
      </c>
      <c r="B4" s="78">
        <v>3621</v>
      </c>
      <c r="C4" s="78">
        <v>1079.4409999999998</v>
      </c>
      <c r="D4" s="78">
        <v>82.32352941176471</v>
      </c>
      <c r="E4" s="78">
        <v>171.17099999999999</v>
      </c>
      <c r="F4" s="78">
        <v>70</v>
      </c>
      <c r="G4" s="84">
        <v>54.814949999999996</v>
      </c>
      <c r="H4" s="78">
        <f t="shared" si="0"/>
        <v>5078.7504794117649</v>
      </c>
      <c r="I4" s="78" t="s">
        <v>159</v>
      </c>
    </row>
    <row r="5" spans="1:9">
      <c r="A5" s="78" t="s">
        <v>11</v>
      </c>
      <c r="B5" s="78">
        <v>2222</v>
      </c>
      <c r="C5" s="78">
        <v>767.2059999999999</v>
      </c>
      <c r="D5" s="78">
        <v>54.882352941176471</v>
      </c>
      <c r="E5" s="78">
        <v>147.76299999999998</v>
      </c>
      <c r="F5" s="78">
        <v>35</v>
      </c>
      <c r="G5" s="84">
        <v>175.40783999999999</v>
      </c>
      <c r="H5" s="78">
        <f t="shared" si="0"/>
        <v>3402.2591929411765</v>
      </c>
      <c r="I5" s="78" t="s">
        <v>159</v>
      </c>
    </row>
    <row r="6" spans="1:9">
      <c r="A6" s="78" t="s">
        <v>14</v>
      </c>
      <c r="B6" s="78">
        <v>2244</v>
      </c>
      <c r="C6" s="78">
        <v>767.2059999999999</v>
      </c>
      <c r="D6" s="78">
        <v>54.882352941176471</v>
      </c>
      <c r="E6" s="78">
        <v>2.9260000000000002</v>
      </c>
      <c r="F6" s="78">
        <v>35</v>
      </c>
      <c r="G6" s="84">
        <v>259.45742999999999</v>
      </c>
      <c r="H6" s="78">
        <f t="shared" si="0"/>
        <v>3363.4717829411766</v>
      </c>
      <c r="I6" s="78" t="s">
        <v>159</v>
      </c>
    </row>
    <row r="7" spans="1:9">
      <c r="A7" s="78" t="s">
        <v>9</v>
      </c>
      <c r="B7" s="78">
        <v>1230</v>
      </c>
      <c r="C7" s="78">
        <v>463.89200000000005</v>
      </c>
      <c r="D7" s="78">
        <v>0</v>
      </c>
      <c r="E7" s="78">
        <v>80.465000000000003</v>
      </c>
      <c r="F7" s="78">
        <v>104.99999999999999</v>
      </c>
      <c r="G7" s="84">
        <v>486.02589</v>
      </c>
      <c r="H7" s="78">
        <f t="shared" si="0"/>
        <v>2365.3828899999999</v>
      </c>
      <c r="I7" s="78" t="s">
        <v>159</v>
      </c>
    </row>
    <row r="8" spans="1:9">
      <c r="A8" s="78" t="s">
        <v>83</v>
      </c>
      <c r="B8" s="78">
        <v>1231</v>
      </c>
      <c r="C8" s="78">
        <v>151.65699999999998</v>
      </c>
      <c r="D8" s="78">
        <v>0</v>
      </c>
      <c r="E8" s="78">
        <v>23.408000000000001</v>
      </c>
      <c r="F8" s="78">
        <v>0</v>
      </c>
      <c r="G8" s="84">
        <v>36.543300000000002</v>
      </c>
      <c r="H8" s="78">
        <f t="shared" si="0"/>
        <v>1442.6082999999999</v>
      </c>
      <c r="I8" s="78" t="s">
        <v>159</v>
      </c>
    </row>
    <row r="9" spans="1:9">
      <c r="A9" s="78" t="s">
        <v>189</v>
      </c>
      <c r="B9" s="78">
        <v>674.79166666666674</v>
      </c>
      <c r="C9" s="78">
        <v>151.65699999999998</v>
      </c>
      <c r="D9" s="78">
        <v>54.882352941176471</v>
      </c>
      <c r="E9" s="78">
        <v>70.224000000000004</v>
      </c>
      <c r="F9" s="78">
        <v>35</v>
      </c>
      <c r="G9" s="84">
        <v>321.58104000000003</v>
      </c>
      <c r="H9" s="78">
        <f t="shared" si="0"/>
        <v>1308.1360596078432</v>
      </c>
      <c r="I9" s="78" t="s">
        <v>159</v>
      </c>
    </row>
    <row r="10" spans="1:9">
      <c r="A10" s="78" t="s">
        <v>160</v>
      </c>
      <c r="B10" s="78">
        <v>404.875</v>
      </c>
      <c r="C10" s="78">
        <v>0</v>
      </c>
      <c r="D10" s="78">
        <v>0</v>
      </c>
      <c r="E10" s="78">
        <v>8.7780000000000005</v>
      </c>
      <c r="F10" s="78">
        <v>35</v>
      </c>
      <c r="G10" s="84">
        <v>69.432270000000003</v>
      </c>
      <c r="H10" s="78">
        <f t="shared" si="0"/>
        <v>518.08527000000004</v>
      </c>
      <c r="I10" s="78" t="s">
        <v>159</v>
      </c>
    </row>
    <row r="11" spans="1:9">
      <c r="A11" s="78" t="s">
        <v>190</v>
      </c>
      <c r="B11" s="78">
        <v>674.79166666666674</v>
      </c>
      <c r="C11" s="78">
        <v>463.89200000000005</v>
      </c>
      <c r="D11" s="78">
        <v>109.76470588235294</v>
      </c>
      <c r="E11" s="78">
        <v>76.076000000000008</v>
      </c>
      <c r="F11" s="78">
        <v>0</v>
      </c>
      <c r="G11" s="84">
        <v>124.24722000000001</v>
      </c>
      <c r="H11" s="78">
        <f t="shared" si="0"/>
        <v>1448.7715925490197</v>
      </c>
      <c r="I11" s="78" t="s">
        <v>159</v>
      </c>
    </row>
    <row r="12" spans="1:9">
      <c r="A12" s="78" t="s">
        <v>71</v>
      </c>
      <c r="B12" s="78">
        <v>269.91666666666663</v>
      </c>
      <c r="C12" s="78">
        <v>1079.4409999999998</v>
      </c>
      <c r="D12" s="78">
        <v>137.20588235294119</v>
      </c>
      <c r="E12" s="78">
        <v>24.871000000000002</v>
      </c>
      <c r="F12" s="78">
        <v>35</v>
      </c>
      <c r="G12" s="84">
        <v>149.82752999999997</v>
      </c>
      <c r="H12" s="78">
        <f t="shared" si="0"/>
        <v>1696.2620790196077</v>
      </c>
      <c r="I12" s="78" t="s">
        <v>159</v>
      </c>
    </row>
    <row r="13" spans="1:9">
      <c r="A13" s="78" t="s">
        <v>3</v>
      </c>
      <c r="B13" s="78">
        <v>269.91666666666663</v>
      </c>
      <c r="C13" s="78">
        <v>0</v>
      </c>
      <c r="D13" s="78">
        <v>0</v>
      </c>
      <c r="E13" s="78">
        <v>23.408000000000001</v>
      </c>
      <c r="F13" s="78">
        <v>0</v>
      </c>
      <c r="G13" s="84">
        <v>29.234639999999999</v>
      </c>
      <c r="H13" s="78">
        <f t="shared" si="0"/>
        <v>322.55930666666666</v>
      </c>
      <c r="I13" s="78" t="s">
        <v>159</v>
      </c>
    </row>
    <row r="14" spans="1:9">
      <c r="A14" s="78" t="s">
        <v>75</v>
      </c>
      <c r="B14" s="78">
        <v>134.95833333333331</v>
      </c>
      <c r="C14" s="78">
        <v>0</v>
      </c>
      <c r="D14" s="78">
        <v>0</v>
      </c>
      <c r="E14" s="78">
        <v>0</v>
      </c>
      <c r="F14" s="78">
        <v>0</v>
      </c>
      <c r="G14" s="84">
        <v>211.95113999999998</v>
      </c>
      <c r="H14" s="78">
        <f t="shared" si="0"/>
        <v>346.90947333333327</v>
      </c>
      <c r="I14" s="78" t="s">
        <v>159</v>
      </c>
    </row>
    <row r="15" spans="1:9">
      <c r="A15" s="78" t="s">
        <v>12</v>
      </c>
      <c r="B15" s="78">
        <v>134.95833333333331</v>
      </c>
      <c r="C15" s="78">
        <v>151.65699999999998</v>
      </c>
      <c r="D15" s="78">
        <v>0</v>
      </c>
      <c r="E15" s="78">
        <v>7.3150000000000004</v>
      </c>
      <c r="F15" s="78">
        <v>0</v>
      </c>
      <c r="G15" s="84">
        <v>153.48186000000001</v>
      </c>
      <c r="H15" s="78">
        <f t="shared" si="0"/>
        <v>447.41219333333333</v>
      </c>
      <c r="I15" s="78" t="s">
        <v>159</v>
      </c>
    </row>
    <row r="16" spans="1:9">
      <c r="A16" s="78" t="s">
        <v>76</v>
      </c>
      <c r="B16" s="78">
        <v>134.95833333333331</v>
      </c>
      <c r="C16" s="78">
        <v>0</v>
      </c>
      <c r="D16" s="78">
        <v>0</v>
      </c>
      <c r="E16" s="78">
        <v>0</v>
      </c>
      <c r="F16" s="78">
        <v>0</v>
      </c>
      <c r="G16" s="84">
        <v>0</v>
      </c>
      <c r="H16" s="78">
        <f t="shared" si="0"/>
        <v>134.95833333333331</v>
      </c>
      <c r="I16" s="78" t="s">
        <v>159</v>
      </c>
    </row>
    <row r="17" spans="1:9">
      <c r="A17" s="78" t="s">
        <v>77</v>
      </c>
      <c r="B17" s="78">
        <v>134.95833333333331</v>
      </c>
      <c r="C17" s="78">
        <v>151.65699999999998</v>
      </c>
      <c r="D17" s="78">
        <v>82.32352941176471</v>
      </c>
      <c r="E17" s="78">
        <v>7.3150000000000004</v>
      </c>
      <c r="F17" s="78">
        <v>0</v>
      </c>
      <c r="G17" s="84">
        <v>204.64247999999998</v>
      </c>
      <c r="H17" s="78">
        <f t="shared" si="0"/>
        <v>580.89634274509797</v>
      </c>
      <c r="I17" s="78" t="s">
        <v>159</v>
      </c>
    </row>
    <row r="18" spans="1:9">
      <c r="A18" s="78" t="s">
        <v>4</v>
      </c>
      <c r="B18" s="78">
        <v>134.95833333333331</v>
      </c>
      <c r="C18" s="78">
        <v>151.65699999999998</v>
      </c>
      <c r="D18" s="78">
        <v>0</v>
      </c>
      <c r="E18" s="78">
        <v>17.556000000000001</v>
      </c>
      <c r="F18" s="78">
        <v>209.99999999999997</v>
      </c>
      <c r="G18" s="84">
        <v>98.666910000000016</v>
      </c>
      <c r="H18" s="78">
        <f t="shared" si="0"/>
        <v>612.83824333333325</v>
      </c>
      <c r="I18" s="78" t="s">
        <v>159</v>
      </c>
    </row>
    <row r="19" spans="1:9">
      <c r="A19" s="78" t="s">
        <v>19</v>
      </c>
      <c r="B19" s="78">
        <v>134.95833333333331</v>
      </c>
      <c r="C19" s="78">
        <v>0</v>
      </c>
      <c r="D19" s="78">
        <v>82.32352941176471</v>
      </c>
      <c r="E19" s="78">
        <v>43.89</v>
      </c>
      <c r="F19" s="78">
        <v>0</v>
      </c>
      <c r="G19" s="84">
        <v>80.395260000000007</v>
      </c>
      <c r="H19" s="78">
        <f t="shared" si="0"/>
        <v>341.567122745098</v>
      </c>
      <c r="I19" s="78" t="s">
        <v>159</v>
      </c>
    </row>
    <row r="20" spans="1:9">
      <c r="A20" s="78" t="s">
        <v>10</v>
      </c>
      <c r="B20" s="78">
        <v>134.95833333333331</v>
      </c>
      <c r="C20" s="78">
        <v>307.77449999999999</v>
      </c>
      <c r="D20" s="78">
        <v>0</v>
      </c>
      <c r="E20" s="78">
        <v>0</v>
      </c>
      <c r="F20" s="78">
        <v>0</v>
      </c>
      <c r="G20" s="84">
        <v>7.3086599999999997</v>
      </c>
      <c r="H20" s="78">
        <f t="shared" si="0"/>
        <v>450.04149333333328</v>
      </c>
      <c r="I20" s="78" t="s">
        <v>159</v>
      </c>
    </row>
    <row r="21" spans="1:9">
      <c r="A21" s="78" t="s">
        <v>79</v>
      </c>
      <c r="B21" s="78">
        <v>0</v>
      </c>
      <c r="C21" s="78">
        <v>0</v>
      </c>
      <c r="D21" s="78">
        <v>27.441176470588236</v>
      </c>
      <c r="E21" s="78">
        <v>0</v>
      </c>
      <c r="F21" s="78">
        <v>0</v>
      </c>
      <c r="G21" s="84">
        <v>0</v>
      </c>
      <c r="H21" s="78">
        <f t="shared" si="0"/>
        <v>27.441176470588236</v>
      </c>
      <c r="I21" s="78" t="s">
        <v>159</v>
      </c>
    </row>
    <row r="22" spans="1:9">
      <c r="A22" s="78" t="s">
        <v>80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84">
        <v>51.160619999999994</v>
      </c>
      <c r="H22" s="78">
        <f t="shared" si="0"/>
        <v>51.160619999999994</v>
      </c>
      <c r="I22" s="78" t="s">
        <v>159</v>
      </c>
    </row>
    <row r="23" spans="1:9">
      <c r="A23" s="78" t="s">
        <v>72</v>
      </c>
      <c r="B23" s="78">
        <v>0</v>
      </c>
      <c r="C23" s="78">
        <v>151.65699999999998</v>
      </c>
      <c r="D23" s="78">
        <v>0</v>
      </c>
      <c r="E23" s="78">
        <v>19.019000000000002</v>
      </c>
      <c r="F23" s="78">
        <v>0</v>
      </c>
      <c r="G23" s="84">
        <v>0</v>
      </c>
      <c r="H23" s="78">
        <f t="shared" si="0"/>
        <v>170.67599999999999</v>
      </c>
      <c r="I23" s="78" t="s">
        <v>159</v>
      </c>
    </row>
    <row r="24" spans="1:9">
      <c r="A24" s="78" t="s">
        <v>78</v>
      </c>
      <c r="B24" s="78">
        <v>0</v>
      </c>
      <c r="C24" s="78">
        <v>0</v>
      </c>
      <c r="D24" s="78">
        <v>0</v>
      </c>
      <c r="E24" s="78">
        <v>16.093</v>
      </c>
      <c r="F24" s="78">
        <v>0</v>
      </c>
      <c r="G24" s="84">
        <v>7.3086599999999997</v>
      </c>
      <c r="H24" s="78">
        <f t="shared" si="0"/>
        <v>23.40166</v>
      </c>
      <c r="I24" s="78" t="s">
        <v>159</v>
      </c>
    </row>
    <row r="25" spans="1:9" ht="14.25" customHeight="1">
      <c r="A25" s="78" t="s">
        <v>18</v>
      </c>
      <c r="B25" s="78">
        <v>0</v>
      </c>
      <c r="C25" s="78">
        <v>0</v>
      </c>
      <c r="D25" s="78">
        <v>0</v>
      </c>
      <c r="E25" s="78">
        <v>2.9260000000000002</v>
      </c>
      <c r="F25" s="78">
        <v>0</v>
      </c>
      <c r="G25" s="84">
        <v>109.62989999999999</v>
      </c>
      <c r="H25" s="78">
        <f t="shared" si="0"/>
        <v>112.55589999999999</v>
      </c>
      <c r="I25" s="78" t="s">
        <v>159</v>
      </c>
    </row>
    <row r="26" spans="1:9">
      <c r="A26" s="78" t="s">
        <v>81</v>
      </c>
      <c r="B26" s="78">
        <v>0</v>
      </c>
      <c r="C26" s="78">
        <v>307.77449999999999</v>
      </c>
      <c r="D26" s="78">
        <v>0</v>
      </c>
      <c r="E26" s="78">
        <v>0</v>
      </c>
      <c r="F26" s="78">
        <v>0</v>
      </c>
      <c r="G26" s="84">
        <v>0</v>
      </c>
      <c r="H26" s="78">
        <f t="shared" si="0"/>
        <v>307.77449999999999</v>
      </c>
      <c r="I26" s="78" t="s">
        <v>159</v>
      </c>
    </row>
    <row r="27" spans="1:9">
      <c r="A27" s="78" t="s">
        <v>84</v>
      </c>
      <c r="B27" s="78">
        <v>109.5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f t="shared" si="0"/>
        <v>109.5</v>
      </c>
      <c r="I27" s="78" t="s">
        <v>25</v>
      </c>
    </row>
    <row r="28" spans="1:9">
      <c r="A28" s="78" t="s">
        <v>16</v>
      </c>
      <c r="B28" s="78">
        <v>223.35400000000001</v>
      </c>
      <c r="C28" s="78">
        <v>10.202999999999999</v>
      </c>
      <c r="D28" s="78">
        <v>216.45099999999999</v>
      </c>
      <c r="E28" s="78">
        <v>0</v>
      </c>
      <c r="F28" s="78">
        <v>0.85699999999999998</v>
      </c>
      <c r="G28" s="84">
        <v>0</v>
      </c>
      <c r="H28" s="78">
        <f>SUM(B28:G28)</f>
        <v>450.86500000000007</v>
      </c>
      <c r="I28" s="78" t="s">
        <v>161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FA18-84F2-4242-BBD8-86B2956BD00B}">
  <dimension ref="A1:BJ43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3.8"/>
  <cols>
    <col min="1" max="1" width="22.109375" style="85" customWidth="1"/>
    <col min="2" max="3" width="11.44140625" style="85"/>
    <col min="4" max="4" width="12.33203125" style="85" customWidth="1"/>
    <col min="5" max="17" width="11.44140625" style="85"/>
    <col min="18" max="18" width="12.33203125" style="85" customWidth="1"/>
    <col min="19" max="25" width="11.44140625" style="85"/>
    <col min="26" max="26" width="11.44140625" style="85" customWidth="1"/>
    <col min="27" max="16384" width="11.44140625" style="85"/>
  </cols>
  <sheetData>
    <row r="1" spans="1:62">
      <c r="A1" s="85" t="s">
        <v>67</v>
      </c>
      <c r="B1" s="86">
        <v>1960</v>
      </c>
      <c r="C1" s="86">
        <v>1961</v>
      </c>
      <c r="D1" s="86">
        <v>1962</v>
      </c>
      <c r="E1" s="86">
        <v>1963</v>
      </c>
      <c r="F1" s="86">
        <v>1964</v>
      </c>
      <c r="G1" s="86">
        <v>1965</v>
      </c>
      <c r="H1" s="86">
        <v>1966</v>
      </c>
      <c r="I1" s="87">
        <v>1967</v>
      </c>
      <c r="J1" s="87">
        <v>1968</v>
      </c>
      <c r="K1" s="87">
        <v>1969</v>
      </c>
      <c r="L1" s="88">
        <v>1970</v>
      </c>
      <c r="M1" s="88">
        <v>1971</v>
      </c>
      <c r="N1" s="88">
        <v>1972</v>
      </c>
      <c r="O1" s="88">
        <v>1973</v>
      </c>
      <c r="P1" s="88">
        <v>1974</v>
      </c>
      <c r="Q1" s="88">
        <v>1975</v>
      </c>
      <c r="R1" s="88">
        <v>1976</v>
      </c>
      <c r="S1" s="88">
        <v>1977</v>
      </c>
      <c r="T1" s="88">
        <v>1978</v>
      </c>
      <c r="U1" s="88">
        <v>1979</v>
      </c>
      <c r="V1" s="88">
        <v>1980</v>
      </c>
      <c r="W1" s="88">
        <v>1981</v>
      </c>
      <c r="X1" s="88">
        <v>1982</v>
      </c>
      <c r="Y1" s="88">
        <v>1983</v>
      </c>
      <c r="Z1" s="88">
        <v>1984</v>
      </c>
      <c r="AA1" s="88">
        <v>1985</v>
      </c>
      <c r="AB1" s="88">
        <v>1986</v>
      </c>
      <c r="AC1" s="88">
        <v>1987</v>
      </c>
      <c r="AD1" s="88">
        <v>1988</v>
      </c>
      <c r="AE1" s="88">
        <v>1989</v>
      </c>
      <c r="AF1" s="89">
        <v>1990</v>
      </c>
      <c r="AG1" s="89">
        <v>1991</v>
      </c>
      <c r="AH1" s="89">
        <v>1992</v>
      </c>
      <c r="AI1" s="89">
        <v>1993</v>
      </c>
      <c r="AJ1" s="89">
        <v>1994</v>
      </c>
      <c r="AK1" s="89">
        <v>1995</v>
      </c>
      <c r="AL1" s="89">
        <v>1996</v>
      </c>
      <c r="AM1" s="89">
        <v>1997</v>
      </c>
      <c r="AN1" s="89">
        <v>1998</v>
      </c>
      <c r="AO1" s="89">
        <v>1999</v>
      </c>
      <c r="AP1" s="89">
        <v>2000</v>
      </c>
      <c r="AQ1" s="89">
        <v>2001</v>
      </c>
      <c r="AR1" s="89">
        <v>2002</v>
      </c>
      <c r="AS1" s="89">
        <v>2003</v>
      </c>
      <c r="AT1" s="89">
        <v>2004</v>
      </c>
      <c r="AU1" s="89">
        <v>2005</v>
      </c>
      <c r="AV1" s="89">
        <v>2006</v>
      </c>
      <c r="AW1" s="89">
        <v>2007</v>
      </c>
      <c r="AX1" s="89">
        <v>2008</v>
      </c>
      <c r="AY1" s="89">
        <v>2009</v>
      </c>
      <c r="AZ1" s="89">
        <v>2010</v>
      </c>
      <c r="BA1" s="89">
        <v>2011</v>
      </c>
      <c r="BB1" s="89">
        <v>2012</v>
      </c>
      <c r="BC1" s="89">
        <v>2013</v>
      </c>
      <c r="BD1" s="89">
        <v>2014</v>
      </c>
      <c r="BE1" s="89">
        <v>2015</v>
      </c>
      <c r="BF1" s="89">
        <v>2016</v>
      </c>
      <c r="BG1" s="89">
        <v>2017</v>
      </c>
      <c r="BH1" s="89">
        <v>2018</v>
      </c>
      <c r="BI1" s="89">
        <v>2019</v>
      </c>
      <c r="BJ1" s="89">
        <v>2020</v>
      </c>
    </row>
    <row r="2" spans="1:62">
      <c r="A2" s="90" t="s">
        <v>65</v>
      </c>
      <c r="B2" s="91">
        <v>5051.8911710000002</v>
      </c>
      <c r="C2" s="91">
        <v>5343.0217280000006</v>
      </c>
      <c r="D2" s="91">
        <v>5709.876929</v>
      </c>
      <c r="E2" s="91">
        <v>5177.9283599999999</v>
      </c>
      <c r="F2" s="91">
        <v>5492.9360569999999</v>
      </c>
      <c r="G2" s="91">
        <v>5712.9468470000002</v>
      </c>
      <c r="H2" s="91">
        <v>6096.0043930000002</v>
      </c>
      <c r="I2" s="92">
        <v>6456.3786559999999</v>
      </c>
      <c r="J2" s="92">
        <v>6489.2949990000006</v>
      </c>
      <c r="K2" s="92">
        <v>6546.2590330000003</v>
      </c>
      <c r="L2" s="93">
        <v>7401.7224150000002</v>
      </c>
      <c r="M2" s="93">
        <v>7956.0124500000002</v>
      </c>
      <c r="N2" s="93">
        <v>8040.3806549999999</v>
      </c>
      <c r="O2" s="93">
        <v>8380.57503</v>
      </c>
      <c r="P2" s="93">
        <v>8966.6165400000009</v>
      </c>
      <c r="Q2" s="93">
        <v>9299.5534349999998</v>
      </c>
      <c r="R2" s="93">
        <v>9551.750865</v>
      </c>
      <c r="S2" s="93">
        <v>9748.6100100000003</v>
      </c>
      <c r="T2" s="93">
        <v>10200.388140000001</v>
      </c>
      <c r="U2" s="93">
        <v>10260.262350000001</v>
      </c>
      <c r="V2" s="93">
        <v>10546.025625</v>
      </c>
      <c r="W2" s="93">
        <v>10645.815975</v>
      </c>
      <c r="X2" s="93">
        <v>10324.672485000001</v>
      </c>
      <c r="Y2" s="93">
        <v>10497.944820000001</v>
      </c>
      <c r="Z2" s="93">
        <v>10529.696295</v>
      </c>
      <c r="AA2" s="93">
        <v>10264.798275000001</v>
      </c>
      <c r="AB2" s="93">
        <v>10298.36412</v>
      </c>
      <c r="AC2" s="93">
        <v>10369.12455</v>
      </c>
      <c r="AD2" s="93">
        <v>10974.216945</v>
      </c>
      <c r="AE2" s="93">
        <v>10888.034369999999</v>
      </c>
      <c r="AF2" s="85">
        <v>10200</v>
      </c>
      <c r="AG2" s="85">
        <v>8300</v>
      </c>
      <c r="AH2" s="85">
        <v>8500</v>
      </c>
    </row>
    <row r="3" spans="1:62">
      <c r="A3" s="85" t="s">
        <v>74</v>
      </c>
      <c r="B3" s="85">
        <v>3149.5442017586333</v>
      </c>
      <c r="C3" s="85">
        <v>3331.0462426216022</v>
      </c>
      <c r="D3" s="85">
        <v>3559.7579531642177</v>
      </c>
      <c r="E3" s="85">
        <v>3228.1206564731815</v>
      </c>
      <c r="F3" s="85">
        <v>3424.50862921712</v>
      </c>
      <c r="G3" s="85">
        <v>3561.6718586917705</v>
      </c>
      <c r="H3" s="85">
        <v>3800.4847372964732</v>
      </c>
      <c r="I3" s="85">
        <v>4025.1559806142541</v>
      </c>
      <c r="J3" s="85">
        <v>4045.6773009930207</v>
      </c>
      <c r="K3" s="85">
        <v>4081.1908813376194</v>
      </c>
      <c r="L3" s="85">
        <v>4614.5198156704628</v>
      </c>
      <c r="M3" s="85">
        <v>4960.0856457200589</v>
      </c>
      <c r="N3" s="85">
        <v>5012.6840453839086</v>
      </c>
      <c r="O3" s="85">
        <v>5224.774366609111</v>
      </c>
      <c r="P3" s="85">
        <v>5590.1352933063927</v>
      </c>
      <c r="Q3" s="85">
        <v>5797.7010210121234</v>
      </c>
      <c r="R3" s="85">
        <v>5954.9306458137398</v>
      </c>
      <c r="S3" s="85">
        <v>6077.6602450293904</v>
      </c>
      <c r="T3" s="85">
        <v>6359.316191616459</v>
      </c>
      <c r="U3" s="85">
        <v>6396.6440881520939</v>
      </c>
      <c r="V3" s="85">
        <v>6574.7999579812631</v>
      </c>
      <c r="W3" s="85">
        <v>6637.0131188739888</v>
      </c>
      <c r="X3" s="85">
        <v>6436.7998556373987</v>
      </c>
      <c r="Y3" s="85">
        <v>6544.8245259147689</v>
      </c>
      <c r="Z3" s="85">
        <v>6564.6196225624544</v>
      </c>
      <c r="AA3" s="85">
        <v>6399.4719591017647</v>
      </c>
      <c r="AB3" s="85">
        <v>6420.3982041293166</v>
      </c>
      <c r="AC3" s="85">
        <v>6464.5129909441584</v>
      </c>
      <c r="AD3" s="85">
        <v>6841.7509756300515</v>
      </c>
      <c r="AE3" s="85">
        <v>6788</v>
      </c>
      <c r="AF3" s="85">
        <v>6434</v>
      </c>
      <c r="AG3" s="85">
        <v>5614</v>
      </c>
      <c r="AH3" s="85">
        <v>6000</v>
      </c>
      <c r="AI3" s="85">
        <v>5393</v>
      </c>
      <c r="AJ3" s="85">
        <v>5303</v>
      </c>
      <c r="AK3" s="85">
        <v>4825</v>
      </c>
      <c r="AL3" s="85">
        <v>5015</v>
      </c>
      <c r="AM3" s="85">
        <v>4877</v>
      </c>
      <c r="AN3" s="85">
        <v>4604</v>
      </c>
      <c r="AO3" s="85">
        <v>4400</v>
      </c>
      <c r="AP3" s="85">
        <v>4093</v>
      </c>
      <c r="AQ3" s="85">
        <v>3550</v>
      </c>
      <c r="AR3" s="85">
        <v>3217</v>
      </c>
      <c r="AS3" s="85">
        <v>3465</v>
      </c>
      <c r="AT3" s="85">
        <v>3709</v>
      </c>
      <c r="AU3" s="85">
        <v>3978</v>
      </c>
      <c r="AV3" s="85">
        <v>4239</v>
      </c>
      <c r="AW3" s="85">
        <v>4899</v>
      </c>
      <c r="AX3" s="85">
        <v>4710</v>
      </c>
      <c r="AY3" s="85">
        <v>3637</v>
      </c>
      <c r="AZ3" s="85">
        <v>3379</v>
      </c>
      <c r="BA3" s="85">
        <v>3931</v>
      </c>
      <c r="BB3" s="85">
        <v>3434</v>
      </c>
      <c r="BC3" s="85">
        <v>3211</v>
      </c>
      <c r="BD3" s="85">
        <v>3691</v>
      </c>
      <c r="BE3" s="85">
        <v>3781</v>
      </c>
      <c r="BF3" s="85">
        <v>3937</v>
      </c>
      <c r="BG3" s="85">
        <v>4066.2173830000002</v>
      </c>
      <c r="BH3" s="85">
        <v>4199.6758470000004</v>
      </c>
      <c r="BI3" s="85">
        <v>4337.514588</v>
      </c>
      <c r="BJ3" s="85">
        <v>4479.8773739999997</v>
      </c>
    </row>
    <row r="4" spans="1:62">
      <c r="A4" s="85" t="s">
        <v>19</v>
      </c>
      <c r="B4" s="85">
        <v>1902.3469692413667</v>
      </c>
      <c r="C4" s="85">
        <v>2011.9754853783984</v>
      </c>
      <c r="D4" s="85">
        <v>2150.1189758357827</v>
      </c>
      <c r="E4" s="85">
        <v>1949.8077035268186</v>
      </c>
      <c r="F4" s="85">
        <v>2068.4274277828804</v>
      </c>
      <c r="G4" s="85">
        <v>2151.2749883082292</v>
      </c>
      <c r="H4" s="85">
        <v>2295.519655703527</v>
      </c>
      <c r="I4" s="85">
        <v>2431.2226753857458</v>
      </c>
      <c r="J4" s="85">
        <v>2443.6176980069804</v>
      </c>
      <c r="K4" s="85">
        <v>2465.0681516623808</v>
      </c>
      <c r="L4" s="85">
        <v>2787.2025993295374</v>
      </c>
      <c r="M4" s="85">
        <v>2995.9268042799413</v>
      </c>
      <c r="N4" s="85">
        <v>3027.6966096160909</v>
      </c>
      <c r="O4" s="85">
        <v>3155.8006633908894</v>
      </c>
      <c r="P4" s="85">
        <v>3376.4812466936078</v>
      </c>
      <c r="Q4" s="85">
        <v>3501.8524139878764</v>
      </c>
      <c r="R4" s="85">
        <v>3596.8202191862597</v>
      </c>
      <c r="S4" s="85">
        <v>3670.94976497061</v>
      </c>
      <c r="T4" s="85">
        <v>3841.0719483835419</v>
      </c>
      <c r="U4" s="85">
        <v>3863.6182618479065</v>
      </c>
      <c r="V4" s="85">
        <v>3971.2256670187362</v>
      </c>
      <c r="W4" s="85">
        <v>4008.8028561260098</v>
      </c>
      <c r="X4" s="85">
        <v>3887.8726293626014</v>
      </c>
      <c r="Y4" s="85">
        <v>3953.1202940852318</v>
      </c>
      <c r="Z4" s="85">
        <v>3965.0766724375462</v>
      </c>
      <c r="AA4" s="85">
        <v>3865.3263158982368</v>
      </c>
      <c r="AB4" s="85">
        <v>3877.9659158706831</v>
      </c>
      <c r="AC4" s="85">
        <v>3904.6115590558416</v>
      </c>
      <c r="AD4" s="85">
        <v>4132.4659693699487</v>
      </c>
      <c r="AE4" s="85">
        <v>4100</v>
      </c>
      <c r="AF4" s="85">
        <v>3781</v>
      </c>
      <c r="AG4" s="85">
        <v>2680</v>
      </c>
      <c r="AH4" s="85">
        <v>2500</v>
      </c>
      <c r="AI4" s="85">
        <v>2500</v>
      </c>
      <c r="AJ4" s="85">
        <v>2700</v>
      </c>
      <c r="AK4" s="85">
        <v>2902</v>
      </c>
      <c r="AL4" s="85">
        <v>2802</v>
      </c>
      <c r="AM4" s="85">
        <v>3017</v>
      </c>
      <c r="AN4" s="85">
        <v>3000</v>
      </c>
      <c r="AO4" s="85">
        <v>3000</v>
      </c>
      <c r="AP4" s="85">
        <v>3045</v>
      </c>
      <c r="AQ4" s="85">
        <v>3123</v>
      </c>
      <c r="AR4" s="85">
        <v>3141</v>
      </c>
      <c r="AS4" s="85">
        <v>3147</v>
      </c>
      <c r="AT4" s="85">
        <v>3158</v>
      </c>
      <c r="AU4" s="85">
        <v>3499</v>
      </c>
      <c r="AV4" s="85">
        <v>3593</v>
      </c>
      <c r="AW4" s="85">
        <v>3718</v>
      </c>
      <c r="AX4" s="85">
        <v>4157</v>
      </c>
      <c r="AY4" s="85">
        <v>3011</v>
      </c>
      <c r="AZ4" s="85">
        <v>2888</v>
      </c>
      <c r="BA4" s="85">
        <v>3219</v>
      </c>
      <c r="BB4" s="85">
        <v>2915</v>
      </c>
      <c r="BC4" s="85">
        <v>3121</v>
      </c>
      <c r="BD4" s="85">
        <v>3319</v>
      </c>
      <c r="BE4" s="85">
        <v>3466</v>
      </c>
      <c r="BF4" s="85">
        <v>3518</v>
      </c>
      <c r="BG4" s="85">
        <v>3707.4999790000002</v>
      </c>
      <c r="BH4" s="85">
        <v>3907.207531</v>
      </c>
      <c r="BI4" s="85">
        <v>4117.6724949999998</v>
      </c>
      <c r="BJ4" s="85">
        <v>4339.4743289999997</v>
      </c>
    </row>
    <row r="5" spans="1:62">
      <c r="A5" s="90" t="s">
        <v>64</v>
      </c>
      <c r="B5" s="91">
        <v>2397.94706</v>
      </c>
      <c r="C5" s="91">
        <v>2335.0137410000002</v>
      </c>
      <c r="D5" s="91">
        <v>2518.014964</v>
      </c>
      <c r="E5" s="91">
        <v>2847.0078430000003</v>
      </c>
      <c r="F5" s="91">
        <v>3039.0482690000003</v>
      </c>
      <c r="G5" s="91">
        <v>3101.9815880000001</v>
      </c>
      <c r="H5" s="91">
        <v>3231.9414500000003</v>
      </c>
      <c r="I5" s="92">
        <v>3311.0771140000002</v>
      </c>
      <c r="J5" s="92">
        <v>3762.8667130000003</v>
      </c>
      <c r="K5" s="92">
        <v>3961.7291790000004</v>
      </c>
      <c r="L5" s="93">
        <v>4072.3534650000001</v>
      </c>
      <c r="M5" s="93">
        <v>4954.1372849999998</v>
      </c>
      <c r="N5" s="93">
        <v>5749.7385300000005</v>
      </c>
      <c r="O5" s="93">
        <v>6375.6961799999999</v>
      </c>
      <c r="P5" s="93">
        <v>6646.9444949999997</v>
      </c>
      <c r="Q5" s="93">
        <v>7065.1567800000003</v>
      </c>
      <c r="R5" s="93">
        <v>7620.3540000000003</v>
      </c>
      <c r="S5" s="93">
        <v>8006.8148099999999</v>
      </c>
      <c r="T5" s="93">
        <v>8698.0897800000002</v>
      </c>
      <c r="U5" s="93">
        <v>9080.9218500000006</v>
      </c>
      <c r="V5" s="93">
        <v>9314.9755800000003</v>
      </c>
      <c r="W5" s="93">
        <v>9780.3614849999994</v>
      </c>
      <c r="X5" s="93">
        <v>9717.7657199999994</v>
      </c>
      <c r="Y5" s="93">
        <v>9591.6670049999993</v>
      </c>
      <c r="Z5" s="93">
        <v>9599.8316699999996</v>
      </c>
      <c r="AA5" s="93">
        <v>9028.3051200000009</v>
      </c>
      <c r="AB5" s="93">
        <v>9127.1882850000002</v>
      </c>
      <c r="AC5" s="93">
        <v>8962.9878000000008</v>
      </c>
      <c r="AD5" s="93">
        <v>8839.6106400000008</v>
      </c>
      <c r="AE5" s="93">
        <v>8527.5390000000007</v>
      </c>
      <c r="AF5" s="85">
        <v>7950</v>
      </c>
      <c r="AG5" s="85">
        <v>7500</v>
      </c>
    </row>
    <row r="6" spans="1:62">
      <c r="A6" s="85" t="s">
        <v>16</v>
      </c>
      <c r="B6" s="85">
        <v>799.8181481242143</v>
      </c>
      <c r="C6" s="85">
        <v>778.82718819122454</v>
      </c>
      <c r="D6" s="85">
        <v>839.8659416007041</v>
      </c>
      <c r="E6" s="85">
        <v>949.59917116909742</v>
      </c>
      <c r="F6" s="85">
        <v>1013.6528863033694</v>
      </c>
      <c r="G6" s="85">
        <v>1034.6438462363592</v>
      </c>
      <c r="H6" s="85">
        <v>1077.9910317890372</v>
      </c>
      <c r="I6" s="85">
        <v>1104.3861683985417</v>
      </c>
      <c r="J6" s="85">
        <v>1255.0773685678905</v>
      </c>
      <c r="K6" s="85">
        <v>1321.4065265133268</v>
      </c>
      <c r="L6" s="85">
        <v>1358.3044685246418</v>
      </c>
      <c r="M6" s="85">
        <v>1652.4171758995474</v>
      </c>
      <c r="N6" s="85">
        <v>1917.7842997347248</v>
      </c>
      <c r="O6" s="85">
        <v>2126.5680117601205</v>
      </c>
      <c r="P6" s="85">
        <v>2217.0409536377924</v>
      </c>
      <c r="Q6" s="85">
        <v>2356.5326800779485</v>
      </c>
      <c r="R6" s="85">
        <v>2541.714755091778</v>
      </c>
      <c r="S6" s="85">
        <v>2670.6160033857182</v>
      </c>
      <c r="T6" s="85">
        <v>2901.185841883329</v>
      </c>
      <c r="U6" s="85">
        <v>3028.8767498177021</v>
      </c>
      <c r="V6" s="85">
        <v>3106.9437030098065</v>
      </c>
      <c r="W6" s="85">
        <v>3262.1698541243395</v>
      </c>
      <c r="X6" s="85">
        <v>3241.2914829218003</v>
      </c>
      <c r="Y6" s="85">
        <v>3199.2321554268292</v>
      </c>
      <c r="Z6" s="85">
        <v>3201.9554212358557</v>
      </c>
      <c r="AA6" s="85">
        <v>3011.3268146039732</v>
      </c>
      <c r="AB6" s="85">
        <v>3044.3085894021879</v>
      </c>
      <c r="AC6" s="85">
        <v>2989.5406881317576</v>
      </c>
      <c r="AD6" s="85">
        <v>2948.3891159064624</v>
      </c>
      <c r="AE6" s="85">
        <v>2844.2998449836559</v>
      </c>
      <c r="AF6" s="85">
        <v>2653</v>
      </c>
      <c r="AG6" s="85">
        <v>1705</v>
      </c>
      <c r="AH6" s="85">
        <v>1768</v>
      </c>
      <c r="AI6" s="85">
        <v>1683</v>
      </c>
      <c r="AJ6" s="85">
        <v>2055</v>
      </c>
      <c r="AK6" s="85">
        <v>1708</v>
      </c>
      <c r="AL6" s="85">
        <v>1842</v>
      </c>
      <c r="AM6" s="85">
        <v>2134</v>
      </c>
      <c r="AN6" s="85">
        <v>2295</v>
      </c>
      <c r="AO6" s="85">
        <v>2712</v>
      </c>
      <c r="AP6" s="85">
        <v>2852</v>
      </c>
      <c r="AQ6" s="85">
        <v>3246</v>
      </c>
      <c r="AR6" s="85">
        <v>3378</v>
      </c>
      <c r="AS6" s="85">
        <v>3654</v>
      </c>
      <c r="AT6" s="85">
        <v>3811</v>
      </c>
      <c r="AU6" s="85">
        <v>3481</v>
      </c>
      <c r="AV6" s="85">
        <v>3598</v>
      </c>
      <c r="AW6" s="85">
        <v>3587</v>
      </c>
      <c r="AX6" s="85">
        <v>3637</v>
      </c>
      <c r="AY6" s="85">
        <v>2800</v>
      </c>
      <c r="AZ6" s="85">
        <v>2488</v>
      </c>
      <c r="BA6" s="85">
        <v>2467</v>
      </c>
      <c r="BB6" s="85">
        <v>2154</v>
      </c>
      <c r="BC6" s="85">
        <v>2333</v>
      </c>
      <c r="BD6" s="85">
        <v>2345</v>
      </c>
      <c r="BE6" s="85">
        <v>2449</v>
      </c>
      <c r="BF6" s="85">
        <v>2300</v>
      </c>
      <c r="BG6" s="85">
        <v>2356.9172629999998</v>
      </c>
      <c r="BH6" s="85">
        <v>2415.2430370000002</v>
      </c>
      <c r="BI6" s="85">
        <v>2475.0121770000001</v>
      </c>
      <c r="BJ6" s="85">
        <v>2536.2604030000002</v>
      </c>
    </row>
    <row r="7" spans="1:62">
      <c r="A7" s="85" t="s">
        <v>102</v>
      </c>
      <c r="B7" s="85">
        <v>192.64372282373648</v>
      </c>
      <c r="C7" s="85">
        <v>187.58785271548908</v>
      </c>
      <c r="D7" s="85">
        <v>202.28961050993209</v>
      </c>
      <c r="E7" s="85">
        <v>228.71989083190849</v>
      </c>
      <c r="F7" s="85">
        <v>244.14783051181797</v>
      </c>
      <c r="G7" s="85">
        <v>249.2037006200654</v>
      </c>
      <c r="H7" s="85">
        <v>259.64427791677144</v>
      </c>
      <c r="I7" s="85">
        <v>266.00179480085495</v>
      </c>
      <c r="J7" s="85">
        <v>302.29718752916773</v>
      </c>
      <c r="K7" s="85">
        <v>318.27318900942925</v>
      </c>
      <c r="L7" s="85">
        <v>327.16040534762385</v>
      </c>
      <c r="M7" s="85">
        <v>398.00021688647217</v>
      </c>
      <c r="N7" s="85">
        <v>461.91638429343732</v>
      </c>
      <c r="O7" s="85">
        <v>512.20390483027404</v>
      </c>
      <c r="P7" s="85">
        <v>533.99516372956998</v>
      </c>
      <c r="Q7" s="85">
        <v>567.59305788534073</v>
      </c>
      <c r="R7" s="85">
        <v>612.19590218757855</v>
      </c>
      <c r="S7" s="85">
        <v>643.24298008423432</v>
      </c>
      <c r="T7" s="85">
        <v>698.77789406839327</v>
      </c>
      <c r="U7" s="85">
        <v>729.53345010686451</v>
      </c>
      <c r="V7" s="85">
        <v>748.33660995976879</v>
      </c>
      <c r="W7" s="85">
        <v>785.72428827193869</v>
      </c>
      <c r="X7" s="85">
        <v>780.69553621825492</v>
      </c>
      <c r="Y7" s="85">
        <v>770.56515164634141</v>
      </c>
      <c r="Z7" s="85">
        <v>771.22107582725664</v>
      </c>
      <c r="AA7" s="85">
        <v>725.30638316318834</v>
      </c>
      <c r="AB7" s="85">
        <v>733.25035379871758</v>
      </c>
      <c r="AC7" s="85">
        <v>720.05898971586635</v>
      </c>
      <c r="AD7" s="85">
        <v>710.14724653759129</v>
      </c>
      <c r="AE7" s="85">
        <v>685.07636673371894</v>
      </c>
      <c r="AF7" s="85">
        <v>639</v>
      </c>
      <c r="AG7" s="85">
        <v>600</v>
      </c>
      <c r="AH7" s="85">
        <v>500</v>
      </c>
      <c r="AI7" s="85">
        <v>500</v>
      </c>
      <c r="AJ7" s="85">
        <v>486</v>
      </c>
      <c r="AK7" s="85">
        <v>524</v>
      </c>
      <c r="AL7" s="85">
        <v>491</v>
      </c>
      <c r="AM7" s="85">
        <v>500</v>
      </c>
      <c r="AN7" s="85">
        <v>461</v>
      </c>
      <c r="AO7" s="85">
        <v>520</v>
      </c>
      <c r="AP7" s="85">
        <v>585</v>
      </c>
      <c r="AQ7" s="85">
        <v>630</v>
      </c>
      <c r="AR7" s="85">
        <v>600</v>
      </c>
      <c r="AS7" s="85">
        <v>768</v>
      </c>
      <c r="AT7" s="85">
        <v>820</v>
      </c>
      <c r="AU7" s="85">
        <v>887</v>
      </c>
      <c r="AV7" s="85">
        <v>924</v>
      </c>
      <c r="AW7" s="85">
        <v>945</v>
      </c>
      <c r="AX7" s="85">
        <v>916</v>
      </c>
      <c r="AY7" s="85">
        <v>909</v>
      </c>
      <c r="AZ7" s="85">
        <v>820</v>
      </c>
      <c r="BA7" s="85">
        <v>981</v>
      </c>
      <c r="BB7" s="85">
        <v>683</v>
      </c>
      <c r="BC7" s="85">
        <v>762</v>
      </c>
      <c r="BD7" s="85">
        <v>687</v>
      </c>
      <c r="BE7" s="85">
        <v>672</v>
      </c>
      <c r="BF7" s="85">
        <v>855</v>
      </c>
      <c r="BG7" s="85">
        <v>895.11323019999998</v>
      </c>
      <c r="BH7" s="85">
        <v>937.1084151</v>
      </c>
      <c r="BI7" s="85">
        <v>981.07384860000002</v>
      </c>
      <c r="BJ7" s="85">
        <v>1027.1019670000001</v>
      </c>
    </row>
    <row r="8" spans="1:62">
      <c r="A8" s="85" t="s">
        <v>18</v>
      </c>
      <c r="B8" s="85">
        <v>344.28659071159166</v>
      </c>
      <c r="C8" s="85">
        <v>335.25090422705557</v>
      </c>
      <c r="D8" s="85">
        <v>361.52540720241387</v>
      </c>
      <c r="E8" s="85">
        <v>408.76074386547657</v>
      </c>
      <c r="F8" s="85">
        <v>436.33305546869502</v>
      </c>
      <c r="G8" s="85">
        <v>445.36874195323111</v>
      </c>
      <c r="H8" s="85">
        <v>464.02780184812673</v>
      </c>
      <c r="I8" s="85">
        <v>475.38974908071413</v>
      </c>
      <c r="J8" s="85">
        <v>540.25569351848139</v>
      </c>
      <c r="K8" s="85">
        <v>568.80748333140559</v>
      </c>
      <c r="L8" s="85">
        <v>584.6904270844858</v>
      </c>
      <c r="M8" s="85">
        <v>711.29303236987676</v>
      </c>
      <c r="N8" s="85">
        <v>825.52192623334179</v>
      </c>
      <c r="O8" s="85">
        <v>915.39414603469959</v>
      </c>
      <c r="P8" s="85">
        <v>954.33877461528789</v>
      </c>
      <c r="Q8" s="85">
        <v>1014.3838374101082</v>
      </c>
      <c r="R8" s="85">
        <v>1094.0965888860951</v>
      </c>
      <c r="S8" s="85">
        <v>1149.5829158938898</v>
      </c>
      <c r="T8" s="85">
        <v>1248.8331064571287</v>
      </c>
      <c r="U8" s="85">
        <v>1303.7984350892634</v>
      </c>
      <c r="V8" s="85">
        <v>1337.4028303193363</v>
      </c>
      <c r="W8" s="85">
        <v>1404.220871997737</v>
      </c>
      <c r="X8" s="85">
        <v>1395.2336500176011</v>
      </c>
      <c r="Y8" s="85">
        <v>1377.1289564634146</v>
      </c>
      <c r="Z8" s="85">
        <v>1378.3012028086496</v>
      </c>
      <c r="AA8" s="85">
        <v>1296.2439586421926</v>
      </c>
      <c r="AB8" s="85">
        <v>1310.441164378929</v>
      </c>
      <c r="AC8" s="85">
        <v>1286.8659878803119</v>
      </c>
      <c r="AD8" s="85">
        <v>1269.1520431078704</v>
      </c>
      <c r="AE8" s="85">
        <v>1224.3461828011064</v>
      </c>
      <c r="AF8" s="85">
        <v>1142</v>
      </c>
      <c r="AG8" s="85">
        <v>973</v>
      </c>
      <c r="AH8" s="85">
        <v>950</v>
      </c>
      <c r="AI8" s="85">
        <v>950</v>
      </c>
      <c r="AJ8" s="85">
        <v>898</v>
      </c>
      <c r="AK8" s="85">
        <v>991</v>
      </c>
      <c r="AL8" s="85">
        <v>1026</v>
      </c>
      <c r="AM8" s="85">
        <v>1113</v>
      </c>
      <c r="AN8" s="85">
        <v>1149</v>
      </c>
      <c r="AO8" s="85">
        <v>1100</v>
      </c>
      <c r="AP8" s="85">
        <v>1300</v>
      </c>
      <c r="AQ8" s="85">
        <v>1300</v>
      </c>
      <c r="AR8" s="85">
        <v>1250</v>
      </c>
      <c r="AS8" s="85">
        <v>1300</v>
      </c>
      <c r="AT8" s="85">
        <v>1300</v>
      </c>
      <c r="AU8" s="85">
        <v>1114</v>
      </c>
      <c r="AV8" s="85">
        <v>1269</v>
      </c>
      <c r="AW8" s="85">
        <v>1300</v>
      </c>
      <c r="AX8" s="85">
        <v>1300</v>
      </c>
      <c r="AY8" s="85">
        <v>1000</v>
      </c>
      <c r="AZ8" s="85">
        <v>799</v>
      </c>
      <c r="BA8" s="85">
        <v>620</v>
      </c>
      <c r="BB8" s="85">
        <v>953</v>
      </c>
      <c r="BC8" s="85">
        <v>1139</v>
      </c>
      <c r="BD8" s="85">
        <v>1326</v>
      </c>
      <c r="BE8" s="85">
        <v>600</v>
      </c>
      <c r="BF8" s="85">
        <v>700</v>
      </c>
      <c r="BG8" s="85">
        <v>815.79601990000003</v>
      </c>
      <c r="BH8" s="85">
        <v>950.7473516</v>
      </c>
      <c r="BI8" s="85">
        <v>1108.0227219999999</v>
      </c>
      <c r="BJ8" s="85">
        <v>1291.315038</v>
      </c>
    </row>
    <row r="9" spans="1:62">
      <c r="A9" s="85" t="s">
        <v>17</v>
      </c>
      <c r="B9" s="85">
        <v>0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0</v>
      </c>
      <c r="L9" s="85">
        <v>0</v>
      </c>
      <c r="M9" s="85">
        <v>0</v>
      </c>
      <c r="N9" s="85">
        <v>0</v>
      </c>
      <c r="O9" s="85">
        <v>0</v>
      </c>
      <c r="P9" s="85">
        <v>0</v>
      </c>
      <c r="Q9" s="85">
        <v>0</v>
      </c>
      <c r="R9" s="85">
        <v>0</v>
      </c>
      <c r="S9" s="85">
        <v>0</v>
      </c>
      <c r="T9" s="85">
        <v>0</v>
      </c>
      <c r="U9" s="85">
        <v>0</v>
      </c>
      <c r="V9" s="85">
        <v>0</v>
      </c>
      <c r="W9" s="85">
        <v>0</v>
      </c>
      <c r="X9" s="85">
        <v>0</v>
      </c>
      <c r="Y9" s="85">
        <v>0</v>
      </c>
      <c r="Z9" s="85">
        <v>0</v>
      </c>
      <c r="AA9" s="85">
        <v>0</v>
      </c>
      <c r="AB9" s="85">
        <v>0</v>
      </c>
      <c r="AC9" s="85">
        <v>0</v>
      </c>
      <c r="AD9" s="85">
        <v>0</v>
      </c>
      <c r="AE9" s="85">
        <v>0</v>
      </c>
      <c r="AF9" s="85">
        <v>0</v>
      </c>
      <c r="AG9" s="85">
        <v>0</v>
      </c>
      <c r="AH9" s="85">
        <v>0</v>
      </c>
      <c r="AI9" s="85">
        <v>0</v>
      </c>
      <c r="AJ9" s="85">
        <v>0</v>
      </c>
      <c r="AK9" s="85">
        <v>0</v>
      </c>
      <c r="AL9" s="85">
        <v>0</v>
      </c>
      <c r="AM9" s="85">
        <v>0</v>
      </c>
      <c r="AN9" s="85">
        <v>0</v>
      </c>
      <c r="AO9" s="85">
        <v>0</v>
      </c>
      <c r="AP9" s="85">
        <v>0</v>
      </c>
      <c r="AQ9" s="85">
        <v>0</v>
      </c>
      <c r="AR9" s="85">
        <v>0</v>
      </c>
      <c r="AS9" s="85">
        <v>0</v>
      </c>
      <c r="AT9" s="85">
        <v>0</v>
      </c>
      <c r="AU9" s="85">
        <v>0</v>
      </c>
      <c r="AV9" s="85">
        <v>0</v>
      </c>
      <c r="AW9" s="85">
        <v>0</v>
      </c>
      <c r="AX9" s="85">
        <v>0</v>
      </c>
      <c r="AY9" s="85">
        <v>0</v>
      </c>
      <c r="AZ9" s="85">
        <v>0</v>
      </c>
      <c r="BA9" s="85">
        <v>0</v>
      </c>
      <c r="BB9" s="85">
        <v>0</v>
      </c>
      <c r="BC9" s="85">
        <v>0</v>
      </c>
      <c r="BD9" s="85">
        <v>0</v>
      </c>
      <c r="BE9" s="85">
        <v>0</v>
      </c>
      <c r="BF9" s="85">
        <v>0</v>
      </c>
      <c r="BG9" s="85">
        <v>0</v>
      </c>
      <c r="BH9" s="85">
        <v>0</v>
      </c>
      <c r="BI9" s="85">
        <v>0</v>
      </c>
      <c r="BJ9" s="85">
        <v>0</v>
      </c>
    </row>
    <row r="10" spans="1:62">
      <c r="A10" s="85" t="s">
        <v>84</v>
      </c>
      <c r="B10" s="85">
        <v>820.92152934121191</v>
      </c>
      <c r="C10" s="85">
        <v>799.37671822265543</v>
      </c>
      <c r="D10" s="85">
        <v>862.02599283027405</v>
      </c>
      <c r="E10" s="85">
        <v>974.65455827118444</v>
      </c>
      <c r="F10" s="85">
        <v>1040.3983450448832</v>
      </c>
      <c r="G10" s="85">
        <v>1061.9431561634399</v>
      </c>
      <c r="H10" s="85">
        <v>1106.4340669285893</v>
      </c>
      <c r="I10" s="85">
        <v>1133.5256451372893</v>
      </c>
      <c r="J10" s="85">
        <v>1288.192866419286</v>
      </c>
      <c r="K10" s="85">
        <v>1356.2721340730452</v>
      </c>
      <c r="L10" s="85">
        <v>1394.1436365595926</v>
      </c>
      <c r="M10" s="85">
        <v>1696.0165736805382</v>
      </c>
      <c r="N10" s="85">
        <v>1968.385468593161</v>
      </c>
      <c r="O10" s="85">
        <v>2182.6779856851899</v>
      </c>
      <c r="P10" s="85">
        <v>2275.538076425069</v>
      </c>
      <c r="Q10" s="85">
        <v>2418.7103233517728</v>
      </c>
      <c r="R10" s="85">
        <v>2608.7784689464424</v>
      </c>
      <c r="S10" s="85">
        <v>2741.0808055858688</v>
      </c>
      <c r="T10" s="85">
        <v>2977.7342809831534</v>
      </c>
      <c r="U10" s="85">
        <v>3108.7943421611772</v>
      </c>
      <c r="V10" s="85">
        <v>3188.9211094216748</v>
      </c>
      <c r="W10" s="85">
        <v>3348.242937346618</v>
      </c>
      <c r="X10" s="85">
        <v>3326.8136856374153</v>
      </c>
      <c r="Y10" s="85">
        <v>3283.6446133536583</v>
      </c>
      <c r="Z10" s="85">
        <v>3286.4397331418154</v>
      </c>
      <c r="AA10" s="85">
        <v>3090.7813479708325</v>
      </c>
      <c r="AB10" s="85">
        <v>3124.6333542940656</v>
      </c>
      <c r="AC10" s="85">
        <v>3068.4203896655772</v>
      </c>
      <c r="AD10" s="85">
        <v>3026.1830239778728</v>
      </c>
      <c r="AE10" s="85">
        <v>2919.3473342972088</v>
      </c>
      <c r="AF10" s="85">
        <v>2723</v>
      </c>
      <c r="AG10" s="85">
        <v>2411</v>
      </c>
      <c r="AH10" s="85">
        <v>2036</v>
      </c>
      <c r="AI10" s="85">
        <v>1088</v>
      </c>
      <c r="AJ10" s="85">
        <v>1612</v>
      </c>
      <c r="AK10" s="85">
        <v>1696</v>
      </c>
      <c r="AL10" s="85">
        <v>2205</v>
      </c>
      <c r="AM10" s="85">
        <v>2011</v>
      </c>
      <c r="AN10" s="85">
        <v>2253</v>
      </c>
      <c r="AO10" s="85">
        <v>1575</v>
      </c>
      <c r="AP10" s="85">
        <v>2117</v>
      </c>
      <c r="AQ10" s="85">
        <v>2418</v>
      </c>
      <c r="AR10" s="85">
        <v>2396</v>
      </c>
      <c r="AS10" s="85">
        <v>2075</v>
      </c>
      <c r="AT10" s="85">
        <v>2240</v>
      </c>
      <c r="AU10" s="85">
        <v>2276</v>
      </c>
      <c r="AV10" s="85">
        <v>2565</v>
      </c>
      <c r="AW10" s="85">
        <v>2677</v>
      </c>
      <c r="AX10" s="85">
        <v>2843</v>
      </c>
      <c r="AY10" s="85">
        <v>2232</v>
      </c>
      <c r="AZ10" s="85">
        <v>2130</v>
      </c>
      <c r="BA10" s="85">
        <v>2095</v>
      </c>
      <c r="BB10" s="85">
        <v>1831</v>
      </c>
      <c r="BC10" s="85">
        <v>1592</v>
      </c>
      <c r="BD10" s="85">
        <v>1605</v>
      </c>
      <c r="BE10" s="85">
        <v>1654</v>
      </c>
      <c r="BF10" s="85">
        <v>1801</v>
      </c>
      <c r="BG10" s="85">
        <v>1835.845229</v>
      </c>
      <c r="BH10" s="85">
        <v>1871.364634</v>
      </c>
      <c r="BI10" s="85">
        <v>1907.5712590000001</v>
      </c>
      <c r="BJ10" s="85">
        <v>1944.478398</v>
      </c>
    </row>
    <row r="11" spans="1:62">
      <c r="A11" s="85" t="s">
        <v>15</v>
      </c>
      <c r="B11" s="85">
        <v>240.27706899924567</v>
      </c>
      <c r="C11" s="85">
        <v>233.97107764357557</v>
      </c>
      <c r="D11" s="85">
        <v>252.30801185667588</v>
      </c>
      <c r="E11" s="85">
        <v>285.27347886233343</v>
      </c>
      <c r="F11" s="85">
        <v>304.51615167123464</v>
      </c>
      <c r="G11" s="85">
        <v>310.82214302690471</v>
      </c>
      <c r="H11" s="85">
        <v>323.84427151747553</v>
      </c>
      <c r="I11" s="85">
        <v>331.77375658259996</v>
      </c>
      <c r="J11" s="85">
        <v>377.0435969651748</v>
      </c>
      <c r="K11" s="85">
        <v>396.96984607279364</v>
      </c>
      <c r="L11" s="85">
        <v>408.05452748365605</v>
      </c>
      <c r="M11" s="85">
        <v>496.41028616356544</v>
      </c>
      <c r="N11" s="85">
        <v>576.13045114533577</v>
      </c>
      <c r="O11" s="85">
        <v>638.85213168971586</v>
      </c>
      <c r="P11" s="85">
        <v>666.03152659228067</v>
      </c>
      <c r="Q11" s="85">
        <v>707.93688127483028</v>
      </c>
      <c r="R11" s="85">
        <v>763.56828488810663</v>
      </c>
      <c r="S11" s="85">
        <v>802.29210505028914</v>
      </c>
      <c r="T11" s="85">
        <v>871.558656607996</v>
      </c>
      <c r="U11" s="85">
        <v>909.91887282499385</v>
      </c>
      <c r="V11" s="85">
        <v>933.37132728941424</v>
      </c>
      <c r="W11" s="85">
        <v>980.00353325936635</v>
      </c>
      <c r="X11" s="85">
        <v>973.73136520492835</v>
      </c>
      <c r="Y11" s="85">
        <v>961.09612810975602</v>
      </c>
      <c r="Z11" s="85">
        <v>961.91423698642188</v>
      </c>
      <c r="AA11" s="85">
        <v>904.64661561981404</v>
      </c>
      <c r="AB11" s="85">
        <v>914.55482312610013</v>
      </c>
      <c r="AC11" s="85">
        <v>898.10174460648739</v>
      </c>
      <c r="AD11" s="85">
        <v>885.73921047020372</v>
      </c>
      <c r="AE11" s="85">
        <v>854.46927118430983</v>
      </c>
      <c r="AF11" s="85">
        <v>797</v>
      </c>
      <c r="AG11" s="85">
        <v>750</v>
      </c>
      <c r="AH11" s="85">
        <v>150</v>
      </c>
      <c r="AI11" s="85">
        <v>150</v>
      </c>
      <c r="AJ11" s="85">
        <v>244</v>
      </c>
      <c r="AK11" s="85">
        <v>226</v>
      </c>
      <c r="AL11" s="85">
        <v>150</v>
      </c>
      <c r="AM11" s="85">
        <v>200</v>
      </c>
      <c r="AN11" s="85">
        <v>300</v>
      </c>
      <c r="AO11" s="85">
        <v>300</v>
      </c>
      <c r="AP11" s="85">
        <v>628</v>
      </c>
      <c r="AQ11" s="85">
        <v>704</v>
      </c>
      <c r="AR11" s="85">
        <v>913</v>
      </c>
      <c r="AS11" s="85">
        <v>891</v>
      </c>
      <c r="AT11" s="85">
        <v>1045</v>
      </c>
      <c r="AU11" s="85">
        <v>1026</v>
      </c>
      <c r="AV11" s="85">
        <v>1226</v>
      </c>
      <c r="AW11" s="85">
        <v>1283</v>
      </c>
      <c r="AX11" s="85">
        <v>1406</v>
      </c>
      <c r="AY11" s="85">
        <v>1074</v>
      </c>
      <c r="AZ11" s="85">
        <v>949</v>
      </c>
      <c r="BA11" s="85">
        <v>893</v>
      </c>
      <c r="BB11" s="85">
        <v>846</v>
      </c>
      <c r="BC11" s="85">
        <v>882</v>
      </c>
      <c r="BD11" s="85">
        <v>840</v>
      </c>
      <c r="BE11" s="85">
        <v>808</v>
      </c>
      <c r="BF11" s="85">
        <v>841</v>
      </c>
      <c r="BG11" s="85">
        <v>842.15483849999998</v>
      </c>
      <c r="BH11" s="85">
        <v>843.31126280000001</v>
      </c>
      <c r="BI11" s="85">
        <v>844.4692751</v>
      </c>
      <c r="BJ11" s="85">
        <v>845.62887760000001</v>
      </c>
    </row>
    <row r="12" spans="1:62">
      <c r="A12" s="90" t="s">
        <v>191</v>
      </c>
      <c r="B12" s="91">
        <v>45519.550246999999</v>
      </c>
      <c r="C12" s="91">
        <v>50999.524428000004</v>
      </c>
      <c r="D12" s="91">
        <v>57327.478181000006</v>
      </c>
      <c r="E12" s="91">
        <v>61017.519617000005</v>
      </c>
      <c r="F12" s="91">
        <v>64933.541128000004</v>
      </c>
      <c r="G12" s="91">
        <v>72387.47258300001</v>
      </c>
      <c r="H12" s="91">
        <v>79991.318367</v>
      </c>
      <c r="I12" s="92">
        <v>84760.606530999998</v>
      </c>
      <c r="J12" s="92">
        <v>87461.963820000004</v>
      </c>
      <c r="K12" s="92">
        <v>89748.711628000005</v>
      </c>
      <c r="L12" s="93">
        <v>95248.074705000006</v>
      </c>
      <c r="M12" s="93">
        <v>100295.652045</v>
      </c>
      <c r="N12" s="93">
        <v>104039.60454</v>
      </c>
      <c r="O12" s="93">
        <v>109499.951055</v>
      </c>
      <c r="P12" s="93">
        <v>115000.21371</v>
      </c>
      <c r="Q12" s="93">
        <v>122000.05317</v>
      </c>
      <c r="R12" s="93">
        <v>124245.336045</v>
      </c>
      <c r="S12" s="93">
        <v>127055.79517500001</v>
      </c>
      <c r="T12" s="93">
        <v>126955.09764000001</v>
      </c>
      <c r="U12" s="93">
        <v>123011.564445</v>
      </c>
      <c r="V12" s="93">
        <v>125049.10195500001</v>
      </c>
      <c r="W12" s="93">
        <v>127169.1933</v>
      </c>
      <c r="X12" s="93">
        <v>123681.06697500001</v>
      </c>
      <c r="Y12" s="93">
        <v>128156.21058</v>
      </c>
      <c r="Z12" s="93">
        <v>129999.61050000001</v>
      </c>
      <c r="AA12" s="93">
        <v>130721.72976</v>
      </c>
      <c r="AB12" s="93">
        <v>135118.85545500001</v>
      </c>
      <c r="AC12" s="93">
        <v>137404.05447</v>
      </c>
      <c r="AD12" s="93">
        <v>139498.74463500001</v>
      </c>
      <c r="AE12" s="93">
        <v>139978.64550000001</v>
      </c>
      <c r="AF12" s="85">
        <v>137000</v>
      </c>
      <c r="AG12" s="85">
        <v>127000</v>
      </c>
    </row>
    <row r="13" spans="1:62">
      <c r="A13" s="94" t="s">
        <v>80</v>
      </c>
      <c r="B13" s="85">
        <v>1159.8554410116701</v>
      </c>
      <c r="C13" s="85">
        <v>1179.7729401730101</v>
      </c>
      <c r="D13" s="85">
        <v>1200.0324705554899</v>
      </c>
      <c r="E13" s="85">
        <v>1220.63990565534</v>
      </c>
      <c r="F13" s="85">
        <v>1241.6012198308199</v>
      </c>
      <c r="G13" s="85">
        <v>1262.9224900342199</v>
      </c>
      <c r="H13" s="85">
        <v>1284.60989757368</v>
      </c>
      <c r="I13" s="85">
        <v>1306.66972990524</v>
      </c>
      <c r="J13" s="85">
        <v>1329.1083824556199</v>
      </c>
      <c r="K13" s="85">
        <v>1351.9323604763599</v>
      </c>
      <c r="L13" s="85">
        <v>1375.1482809297599</v>
      </c>
      <c r="M13" s="85">
        <v>1398.7628744072299</v>
      </c>
      <c r="N13" s="85">
        <v>1422.7829870805899</v>
      </c>
      <c r="O13" s="85">
        <v>1447.21558268684</v>
      </c>
      <c r="P13" s="85">
        <v>1472.0677445470201</v>
      </c>
      <c r="Q13" s="85">
        <v>1497.3466776197999</v>
      </c>
      <c r="R13" s="85">
        <v>1523.05971059028</v>
      </c>
      <c r="S13" s="85">
        <v>1549.21429799462</v>
      </c>
      <c r="T13" s="85">
        <v>1575.8180223812799</v>
      </c>
      <c r="U13" s="85">
        <v>1602.87859650922</v>
      </c>
      <c r="V13" s="85">
        <v>1630.403865584</v>
      </c>
      <c r="W13" s="85">
        <v>1658.4018095321501</v>
      </c>
      <c r="X13" s="85">
        <v>1686.8805453146899</v>
      </c>
      <c r="Y13" s="85">
        <v>1715.8483292803101</v>
      </c>
      <c r="Z13" s="85">
        <v>1745.3135595590099</v>
      </c>
      <c r="AA13" s="85">
        <v>1775.2847784968301</v>
      </c>
      <c r="AB13" s="85">
        <v>1805.7706751323601</v>
      </c>
      <c r="AC13" s="85">
        <v>1836.7800877158299</v>
      </c>
      <c r="AD13" s="85">
        <v>1868.3220062714099</v>
      </c>
      <c r="AE13" s="85">
        <v>1900.4055752035499</v>
      </c>
      <c r="AF13" s="85">
        <v>1933.0400959480401</v>
      </c>
      <c r="AG13" s="85">
        <v>1966.23502966865</v>
      </c>
      <c r="AH13" s="85">
        <v>1500</v>
      </c>
      <c r="AI13" s="85">
        <v>1000</v>
      </c>
      <c r="AJ13" s="85">
        <v>736</v>
      </c>
      <c r="AK13" s="85">
        <v>649</v>
      </c>
      <c r="AL13" s="85">
        <v>600</v>
      </c>
      <c r="AM13" s="85">
        <v>788</v>
      </c>
      <c r="AN13" s="85">
        <v>798</v>
      </c>
      <c r="AO13" s="85">
        <v>666</v>
      </c>
      <c r="AP13" s="85">
        <v>570</v>
      </c>
      <c r="AQ13" s="85">
        <v>529</v>
      </c>
      <c r="AR13" s="85">
        <v>606</v>
      </c>
      <c r="AS13" s="85">
        <v>597</v>
      </c>
      <c r="AT13" s="85">
        <v>753</v>
      </c>
      <c r="AU13" s="85">
        <v>832</v>
      </c>
      <c r="AV13" s="85">
        <v>1065</v>
      </c>
      <c r="AW13" s="85">
        <v>1105</v>
      </c>
      <c r="AX13" s="85">
        <v>1100</v>
      </c>
      <c r="AY13" s="85">
        <v>1100</v>
      </c>
      <c r="AZ13" s="85">
        <v>834</v>
      </c>
      <c r="BA13" s="85">
        <v>996</v>
      </c>
      <c r="BB13" s="85">
        <v>1015</v>
      </c>
      <c r="BC13" s="85">
        <v>1070</v>
      </c>
      <c r="BD13" s="85">
        <v>903</v>
      </c>
      <c r="BE13" s="85">
        <v>980</v>
      </c>
      <c r="BF13" s="85">
        <v>1010</v>
      </c>
      <c r="BG13" s="85">
        <v>1052.82371569317</v>
      </c>
      <c r="BH13" s="85">
        <v>1097.46314487721</v>
      </c>
      <c r="BI13" s="85">
        <v>1143.9952732930101</v>
      </c>
      <c r="BJ13" s="85">
        <v>1192.5003508552199</v>
      </c>
    </row>
    <row r="14" spans="1:62">
      <c r="A14" s="94" t="s">
        <v>79</v>
      </c>
      <c r="B14" s="85">
        <v>257.87230190000002</v>
      </c>
      <c r="C14" s="85">
        <v>262.31379249999998</v>
      </c>
      <c r="D14" s="85">
        <v>266.75528300000002</v>
      </c>
      <c r="E14" s="85">
        <v>271.19677359999997</v>
      </c>
      <c r="F14" s="85">
        <v>275.63826419999998</v>
      </c>
      <c r="G14" s="85">
        <v>280.07975470000002</v>
      </c>
      <c r="H14" s="85">
        <v>284.52124529999998</v>
      </c>
      <c r="I14" s="85">
        <v>288.96273580000002</v>
      </c>
      <c r="J14" s="85">
        <v>293.40422640000003</v>
      </c>
      <c r="K14" s="85">
        <v>297.84571699999998</v>
      </c>
      <c r="L14" s="85">
        <v>302.28720750000002</v>
      </c>
      <c r="M14" s="85">
        <v>306.72869809999997</v>
      </c>
      <c r="N14" s="85">
        <v>311.17018869999998</v>
      </c>
      <c r="O14" s="85">
        <v>315.61167920000003</v>
      </c>
      <c r="P14" s="85">
        <v>320.05316979999998</v>
      </c>
      <c r="Q14" s="85">
        <v>324.49466039999999</v>
      </c>
      <c r="R14" s="85">
        <v>328.93615089999997</v>
      </c>
      <c r="S14" s="85">
        <v>333.37764149999998</v>
      </c>
      <c r="T14" s="85">
        <v>337.81913209999999</v>
      </c>
      <c r="U14" s="85">
        <v>342.26062259999998</v>
      </c>
      <c r="V14" s="85">
        <v>346.70211319999999</v>
      </c>
      <c r="W14" s="85">
        <v>351.14360379999999</v>
      </c>
      <c r="X14" s="85">
        <v>355.58509429999998</v>
      </c>
      <c r="Y14" s="85">
        <v>360.02658489999999</v>
      </c>
      <c r="Z14" s="85">
        <v>364.4680755</v>
      </c>
      <c r="AA14" s="85">
        <v>368.90956599999998</v>
      </c>
      <c r="AB14" s="85">
        <v>373.35105659999999</v>
      </c>
      <c r="AC14" s="85">
        <v>377.7925472</v>
      </c>
      <c r="AD14" s="85">
        <v>382.23403769999999</v>
      </c>
      <c r="AE14" s="85">
        <v>386.6755283</v>
      </c>
      <c r="AF14" s="85">
        <v>391.11701890000001</v>
      </c>
      <c r="AG14" s="85">
        <v>395.55850939999999</v>
      </c>
      <c r="AH14" s="85">
        <v>400</v>
      </c>
      <c r="AI14" s="85">
        <v>300</v>
      </c>
      <c r="AJ14" s="85">
        <v>244</v>
      </c>
      <c r="AK14" s="85">
        <v>203</v>
      </c>
      <c r="AL14" s="85">
        <v>325</v>
      </c>
      <c r="AM14" s="85">
        <v>246</v>
      </c>
      <c r="AN14" s="85">
        <v>248.8</v>
      </c>
      <c r="AO14" s="85">
        <v>251.6</v>
      </c>
      <c r="AP14" s="85">
        <v>254.4</v>
      </c>
      <c r="AQ14" s="85">
        <v>257.2</v>
      </c>
      <c r="AR14" s="85">
        <v>260</v>
      </c>
      <c r="AS14" s="85">
        <v>295</v>
      </c>
      <c r="AT14" s="85">
        <v>284</v>
      </c>
      <c r="AU14" s="85">
        <v>280</v>
      </c>
      <c r="AV14" s="85">
        <v>280</v>
      </c>
      <c r="AW14" s="85">
        <v>300</v>
      </c>
      <c r="AX14" s="85">
        <v>310</v>
      </c>
      <c r="AY14" s="85">
        <v>300</v>
      </c>
      <c r="AZ14" s="85">
        <v>635</v>
      </c>
      <c r="BA14" s="85">
        <v>752</v>
      </c>
      <c r="BB14" s="85">
        <v>901</v>
      </c>
      <c r="BC14" s="85">
        <v>1000</v>
      </c>
      <c r="BD14" s="85">
        <v>1200</v>
      </c>
      <c r="BE14" s="85">
        <v>1100</v>
      </c>
      <c r="BF14" s="85">
        <v>1100</v>
      </c>
      <c r="BG14" s="85">
        <v>1160.4328519999999</v>
      </c>
      <c r="BH14" s="85">
        <v>1224.185823</v>
      </c>
      <c r="BI14" s="85">
        <v>1291.441315</v>
      </c>
      <c r="BJ14" s="85">
        <v>1362.3917530000001</v>
      </c>
    </row>
    <row r="15" spans="1:62">
      <c r="A15" s="94" t="s">
        <v>76</v>
      </c>
      <c r="B15" s="85">
        <v>237.74905660377399</v>
      </c>
      <c r="C15" s="85">
        <v>245.40377358490599</v>
      </c>
      <c r="D15" s="85">
        <v>253.05849056603799</v>
      </c>
      <c r="E15" s="85">
        <v>260.71320754716999</v>
      </c>
      <c r="F15" s="85">
        <v>268.36792452830201</v>
      </c>
      <c r="G15" s="85">
        <v>276.02264150943398</v>
      </c>
      <c r="H15" s="85">
        <v>283.67735849056601</v>
      </c>
      <c r="I15" s="85">
        <v>291.33207547169798</v>
      </c>
      <c r="J15" s="85">
        <v>298.98679245283</v>
      </c>
      <c r="K15" s="85">
        <v>306.64150943396203</v>
      </c>
      <c r="L15" s="85">
        <v>314.296226415094</v>
      </c>
      <c r="M15" s="85">
        <v>321.95094339622602</v>
      </c>
      <c r="N15" s="85">
        <v>329.60566037735902</v>
      </c>
      <c r="O15" s="85">
        <v>337.26037735849098</v>
      </c>
      <c r="P15" s="85">
        <v>344.91509433962301</v>
      </c>
      <c r="Q15" s="85">
        <v>352.56981132075498</v>
      </c>
      <c r="R15" s="85">
        <v>360.22452830188701</v>
      </c>
      <c r="S15" s="85">
        <v>367.87924528301897</v>
      </c>
      <c r="T15" s="85">
        <v>375.533962264151</v>
      </c>
      <c r="U15" s="85">
        <v>383.18867924528303</v>
      </c>
      <c r="V15" s="85">
        <v>390.843396226415</v>
      </c>
      <c r="W15" s="85">
        <v>398.49811320754702</v>
      </c>
      <c r="X15" s="85">
        <v>406.15283018867899</v>
      </c>
      <c r="Y15" s="85">
        <v>413.80754716981102</v>
      </c>
      <c r="Z15" s="85">
        <v>421.46226415094299</v>
      </c>
      <c r="AA15" s="85">
        <v>429.11698113207501</v>
      </c>
      <c r="AB15" s="85">
        <v>436.771698113208</v>
      </c>
      <c r="AC15" s="85">
        <v>444.42641509433997</v>
      </c>
      <c r="AD15" s="85">
        <v>452.081132075472</v>
      </c>
      <c r="AE15" s="85">
        <v>459.73584905660402</v>
      </c>
      <c r="AF15" s="85">
        <v>467.39056603773599</v>
      </c>
      <c r="AG15" s="85">
        <v>475.04528301886802</v>
      </c>
      <c r="AH15" s="85">
        <v>600</v>
      </c>
      <c r="AI15" s="85">
        <v>500</v>
      </c>
      <c r="AJ15" s="85">
        <v>402</v>
      </c>
      <c r="AK15" s="85">
        <v>417</v>
      </c>
      <c r="AL15" s="85">
        <v>388</v>
      </c>
      <c r="AM15" s="85">
        <v>423</v>
      </c>
      <c r="AN15" s="85">
        <v>321</v>
      </c>
      <c r="AO15" s="85">
        <v>358</v>
      </c>
      <c r="AP15" s="85">
        <v>329</v>
      </c>
      <c r="AQ15" s="85">
        <v>405</v>
      </c>
      <c r="AR15" s="85">
        <v>466</v>
      </c>
      <c r="AS15" s="85">
        <v>506</v>
      </c>
      <c r="AT15" s="85">
        <v>615</v>
      </c>
      <c r="AU15" s="85">
        <v>726</v>
      </c>
      <c r="AV15" s="85">
        <v>849</v>
      </c>
      <c r="AW15" s="85">
        <v>937</v>
      </c>
      <c r="AX15" s="85">
        <v>808</v>
      </c>
      <c r="AY15" s="85">
        <v>326</v>
      </c>
      <c r="AZ15" s="85">
        <v>375</v>
      </c>
      <c r="BA15" s="85">
        <v>451</v>
      </c>
      <c r="BB15" s="85">
        <v>482</v>
      </c>
      <c r="BC15" s="85">
        <v>457</v>
      </c>
      <c r="BD15" s="85">
        <v>447</v>
      </c>
      <c r="BE15" s="85">
        <v>390</v>
      </c>
      <c r="BF15" s="85">
        <v>395</v>
      </c>
      <c r="BG15" s="85">
        <v>500</v>
      </c>
      <c r="BH15" s="85">
        <v>481.56273550214701</v>
      </c>
      <c r="BI15" s="85">
        <v>463.80533644862197</v>
      </c>
      <c r="BJ15" s="85">
        <v>446.70273312138499</v>
      </c>
    </row>
    <row r="16" spans="1:62" ht="14.4">
      <c r="A16" s="95" t="s">
        <v>71</v>
      </c>
      <c r="B16" s="85">
        <v>4388</v>
      </c>
      <c r="C16" s="85">
        <v>4754</v>
      </c>
      <c r="D16" s="85">
        <v>4788</v>
      </c>
      <c r="E16" s="85">
        <v>4709</v>
      </c>
      <c r="F16" s="85">
        <v>5846</v>
      </c>
      <c r="G16" s="85">
        <v>5905</v>
      </c>
      <c r="H16" s="85">
        <v>5796</v>
      </c>
      <c r="I16" s="85">
        <v>5820</v>
      </c>
      <c r="J16" s="85">
        <v>6000</v>
      </c>
      <c r="K16" s="85">
        <v>6364.5</v>
      </c>
      <c r="L16" s="85">
        <v>6729</v>
      </c>
      <c r="M16" s="85">
        <v>6981</v>
      </c>
      <c r="N16" s="85">
        <v>7090</v>
      </c>
      <c r="O16" s="85">
        <v>7042</v>
      </c>
      <c r="P16" s="85">
        <v>7467</v>
      </c>
      <c r="Q16" s="85">
        <v>6884</v>
      </c>
      <c r="R16" s="85">
        <v>7504</v>
      </c>
      <c r="S16" s="85">
        <v>7764</v>
      </c>
      <c r="T16" s="85">
        <v>7576</v>
      </c>
      <c r="U16" s="85">
        <v>7600</v>
      </c>
      <c r="V16" s="85">
        <v>7482</v>
      </c>
      <c r="W16" s="85">
        <v>6698</v>
      </c>
      <c r="X16" s="85">
        <v>6321</v>
      </c>
      <c r="Y16" s="85">
        <v>5719</v>
      </c>
      <c r="Z16" s="85">
        <v>5715</v>
      </c>
      <c r="AA16" s="85">
        <v>5250</v>
      </c>
      <c r="AB16" s="85">
        <v>5760</v>
      </c>
      <c r="AC16" s="85">
        <v>5689</v>
      </c>
      <c r="AD16" s="85">
        <v>6451</v>
      </c>
      <c r="AE16" s="85">
        <v>6900</v>
      </c>
      <c r="AF16" s="85">
        <v>6929</v>
      </c>
      <c r="AG16" s="85">
        <v>7184</v>
      </c>
      <c r="AH16" s="85">
        <v>8072.7179999999998</v>
      </c>
      <c r="AI16" s="85">
        <v>7750</v>
      </c>
      <c r="AJ16" s="85">
        <v>9000</v>
      </c>
      <c r="AK16" s="85">
        <v>8223</v>
      </c>
      <c r="AL16" s="85">
        <v>7857</v>
      </c>
      <c r="AM16" s="85">
        <v>8052</v>
      </c>
      <c r="AN16" s="85">
        <v>8000</v>
      </c>
      <c r="AO16" s="85">
        <v>8000</v>
      </c>
      <c r="AP16" s="85">
        <v>7150</v>
      </c>
      <c r="AQ16" s="85">
        <v>7500</v>
      </c>
      <c r="AR16" s="85">
        <v>8152</v>
      </c>
      <c r="AS16" s="85">
        <v>8000</v>
      </c>
      <c r="AT16" s="85">
        <v>8000</v>
      </c>
      <c r="AU16" s="85">
        <v>7594</v>
      </c>
      <c r="AV16" s="85">
        <v>8192</v>
      </c>
      <c r="AW16" s="85">
        <v>8200</v>
      </c>
      <c r="AX16" s="85">
        <v>8200</v>
      </c>
      <c r="AY16" s="85">
        <v>8200</v>
      </c>
      <c r="AZ16" s="85">
        <v>6095</v>
      </c>
      <c r="BA16" s="85">
        <v>6954</v>
      </c>
      <c r="BB16" s="85">
        <v>6280</v>
      </c>
      <c r="BC16" s="85">
        <v>6119</v>
      </c>
      <c r="BD16" s="85">
        <v>6100</v>
      </c>
      <c r="BE16" s="85">
        <v>6400</v>
      </c>
      <c r="BF16" s="85">
        <v>6290</v>
      </c>
      <c r="BG16" s="85">
        <v>6226.1798280000003</v>
      </c>
      <c r="BH16" s="85">
        <v>6163.0071939999998</v>
      </c>
      <c r="BI16" s="85">
        <v>6100.4755279999999</v>
      </c>
      <c r="BJ16" s="85">
        <v>6038.5783259999998</v>
      </c>
    </row>
    <row r="17" spans="1:62" ht="14.4">
      <c r="A17" s="95" t="s">
        <v>72</v>
      </c>
      <c r="B17" s="85">
        <v>1586</v>
      </c>
      <c r="C17" s="85">
        <v>1749</v>
      </c>
      <c r="D17" s="85">
        <v>1893</v>
      </c>
      <c r="E17" s="85">
        <v>2200</v>
      </c>
      <c r="F17" s="85">
        <v>2633</v>
      </c>
      <c r="G17" s="85">
        <v>2681</v>
      </c>
      <c r="H17" s="85">
        <v>2856</v>
      </c>
      <c r="I17" s="85">
        <v>3358</v>
      </c>
      <c r="J17" s="85">
        <v>3400</v>
      </c>
      <c r="K17" s="85">
        <v>3552</v>
      </c>
      <c r="L17" s="85">
        <v>3668</v>
      </c>
      <c r="M17" s="85">
        <v>3880</v>
      </c>
      <c r="N17" s="85">
        <v>3910</v>
      </c>
      <c r="O17" s="85">
        <v>4180</v>
      </c>
      <c r="P17" s="85">
        <v>4297</v>
      </c>
      <c r="Q17" s="85">
        <v>4358</v>
      </c>
      <c r="R17" s="85">
        <v>4362</v>
      </c>
      <c r="S17" s="85">
        <v>4665</v>
      </c>
      <c r="T17" s="85">
        <v>5148</v>
      </c>
      <c r="U17" s="85">
        <v>5400</v>
      </c>
      <c r="V17" s="85">
        <v>5359</v>
      </c>
      <c r="W17" s="85">
        <v>5433</v>
      </c>
      <c r="X17" s="85">
        <v>5614</v>
      </c>
      <c r="Y17" s="85">
        <v>5614</v>
      </c>
      <c r="Z17" s="85">
        <v>5717</v>
      </c>
      <c r="AA17" s="85">
        <v>5296</v>
      </c>
      <c r="AB17" s="85">
        <v>5631</v>
      </c>
      <c r="AC17" s="85">
        <v>5583</v>
      </c>
      <c r="AD17" s="85">
        <v>5535</v>
      </c>
      <c r="AE17" s="85">
        <v>5036</v>
      </c>
      <c r="AF17" s="85">
        <v>4710</v>
      </c>
      <c r="AG17" s="85">
        <v>4500</v>
      </c>
      <c r="AH17" s="85">
        <v>4500</v>
      </c>
      <c r="AI17" s="85">
        <v>2500</v>
      </c>
      <c r="AJ17" s="85">
        <v>2200</v>
      </c>
      <c r="AK17" s="85">
        <v>2070</v>
      </c>
      <c r="AL17" s="85">
        <v>2137</v>
      </c>
      <c r="AM17" s="85">
        <v>1656</v>
      </c>
      <c r="AN17" s="85">
        <v>1700</v>
      </c>
      <c r="AO17" s="85">
        <v>1700</v>
      </c>
      <c r="AP17" s="85">
        <v>2209</v>
      </c>
      <c r="AQ17" s="85">
        <v>2088</v>
      </c>
      <c r="AR17" s="85">
        <v>2137</v>
      </c>
      <c r="AS17" s="85">
        <v>2100</v>
      </c>
      <c r="AT17" s="85">
        <v>2100</v>
      </c>
      <c r="AU17" s="85">
        <v>3618</v>
      </c>
      <c r="AV17" s="85">
        <v>4093</v>
      </c>
      <c r="AW17" s="85">
        <v>4413</v>
      </c>
      <c r="AX17" s="85">
        <v>4903</v>
      </c>
      <c r="AY17" s="85">
        <v>2662</v>
      </c>
      <c r="AZ17" s="85">
        <v>1961</v>
      </c>
      <c r="BA17" s="85">
        <v>1868</v>
      </c>
      <c r="BB17" s="85">
        <v>1491</v>
      </c>
      <c r="BC17" s="85">
        <v>1812</v>
      </c>
      <c r="BD17" s="85">
        <v>1850</v>
      </c>
      <c r="BE17" s="85">
        <v>2114</v>
      </c>
      <c r="BF17" s="85">
        <v>1994</v>
      </c>
      <c r="BG17" s="85">
        <v>2157.1829830000001</v>
      </c>
      <c r="BH17" s="85">
        <v>2333.7203720000002</v>
      </c>
      <c r="BI17" s="85">
        <v>2524.7050530000001</v>
      </c>
      <c r="BJ17" s="85">
        <v>2731.3193460000002</v>
      </c>
    </row>
    <row r="18" spans="1:62" ht="14.4">
      <c r="A18" s="95" t="s">
        <v>75</v>
      </c>
      <c r="B18" s="85">
        <v>1763.5</v>
      </c>
      <c r="C18" s="85">
        <v>1850</v>
      </c>
      <c r="D18" s="85">
        <v>1936.5</v>
      </c>
      <c r="E18" s="85">
        <v>2023</v>
      </c>
      <c r="F18" s="85">
        <v>2109.5</v>
      </c>
      <c r="G18" s="85">
        <v>2196</v>
      </c>
      <c r="H18" s="85">
        <v>2282.5</v>
      </c>
      <c r="I18" s="85">
        <v>2369</v>
      </c>
      <c r="J18" s="85">
        <v>2455.5</v>
      </c>
      <c r="K18" s="85">
        <v>2542</v>
      </c>
      <c r="L18" s="85">
        <v>2628.5</v>
      </c>
      <c r="M18" s="85">
        <v>2715</v>
      </c>
      <c r="N18" s="85">
        <v>2801.5</v>
      </c>
      <c r="O18" s="85">
        <v>2888</v>
      </c>
      <c r="P18" s="85">
        <v>2492</v>
      </c>
      <c r="Q18" s="85">
        <v>2237</v>
      </c>
      <c r="R18" s="85">
        <v>2355</v>
      </c>
      <c r="S18" s="85">
        <v>2309</v>
      </c>
      <c r="T18" s="85">
        <v>2627</v>
      </c>
      <c r="U18" s="85">
        <v>2700</v>
      </c>
      <c r="V18" s="85">
        <v>1917</v>
      </c>
      <c r="W18" s="85">
        <v>1602</v>
      </c>
      <c r="X18" s="85">
        <v>1600</v>
      </c>
      <c r="Y18" s="85">
        <v>1657</v>
      </c>
      <c r="Z18" s="85">
        <v>1668</v>
      </c>
      <c r="AA18" s="85">
        <v>1739</v>
      </c>
      <c r="AB18" s="85">
        <v>2029</v>
      </c>
      <c r="AC18" s="85">
        <v>1887</v>
      </c>
      <c r="AD18" s="85">
        <v>1681</v>
      </c>
      <c r="AE18" s="85">
        <v>2000</v>
      </c>
      <c r="AF18" s="85">
        <v>1656</v>
      </c>
      <c r="AG18" s="85">
        <v>2016</v>
      </c>
      <c r="AH18" s="85">
        <v>2072.0810000000001</v>
      </c>
      <c r="AI18" s="85">
        <v>2270</v>
      </c>
      <c r="AJ18" s="85">
        <v>2430</v>
      </c>
      <c r="AK18" s="85">
        <v>2584</v>
      </c>
      <c r="AL18" s="85">
        <v>2629</v>
      </c>
      <c r="AM18" s="85">
        <v>2683</v>
      </c>
      <c r="AN18" s="85">
        <v>2528</v>
      </c>
      <c r="AO18" s="85">
        <v>2500</v>
      </c>
      <c r="AP18" s="85">
        <v>2009</v>
      </c>
      <c r="AQ18" s="85">
        <v>2047</v>
      </c>
      <c r="AR18" s="85">
        <v>2010</v>
      </c>
      <c r="AS18" s="85">
        <v>2020</v>
      </c>
      <c r="AT18" s="85">
        <v>2050</v>
      </c>
      <c r="AU18" s="85">
        <v>2120</v>
      </c>
      <c r="AV18" s="85">
        <v>2115</v>
      </c>
      <c r="AW18" s="85">
        <v>2100</v>
      </c>
      <c r="AX18" s="85">
        <v>2100</v>
      </c>
      <c r="AY18" s="85">
        <v>2000</v>
      </c>
      <c r="AZ18" s="85">
        <v>1553</v>
      </c>
      <c r="BA18" s="85">
        <v>1811</v>
      </c>
      <c r="BB18" s="85">
        <v>1798</v>
      </c>
      <c r="BC18" s="85">
        <v>1830</v>
      </c>
      <c r="BD18" s="85">
        <v>1876</v>
      </c>
      <c r="BE18" s="85">
        <v>1900</v>
      </c>
      <c r="BF18" s="85">
        <v>1900</v>
      </c>
      <c r="BG18" s="85">
        <v>1929.061193</v>
      </c>
      <c r="BH18" s="85">
        <v>1958.5668880000001</v>
      </c>
      <c r="BI18" s="85">
        <v>1988.5238830000001</v>
      </c>
      <c r="BJ18" s="85">
        <v>2018.9390820000001</v>
      </c>
    </row>
    <row r="19" spans="1:62" ht="14.4">
      <c r="A19" s="95" t="s">
        <v>2</v>
      </c>
      <c r="B19" s="85">
        <v>29937</v>
      </c>
      <c r="C19" s="85">
        <v>32419</v>
      </c>
      <c r="D19" s="85">
        <v>33868</v>
      </c>
      <c r="E19" s="85">
        <v>36014</v>
      </c>
      <c r="F19" s="85">
        <v>38437</v>
      </c>
      <c r="G19" s="85">
        <v>39387</v>
      </c>
      <c r="H19" s="85">
        <v>40327</v>
      </c>
      <c r="I19" s="85">
        <v>37848</v>
      </c>
      <c r="J19" s="85">
        <v>40091</v>
      </c>
      <c r="K19" s="85">
        <v>42488</v>
      </c>
      <c r="L19" s="85">
        <v>45825</v>
      </c>
      <c r="M19" s="85">
        <v>49486</v>
      </c>
      <c r="N19" s="85">
        <v>52002</v>
      </c>
      <c r="O19" s="85">
        <v>50408</v>
      </c>
      <c r="P19" s="85">
        <v>46076</v>
      </c>
      <c r="Q19" s="85">
        <v>44173</v>
      </c>
      <c r="R19" s="85">
        <v>45478</v>
      </c>
      <c r="S19" s="85">
        <v>44265</v>
      </c>
      <c r="T19" s="85">
        <v>46480</v>
      </c>
      <c r="U19" s="85">
        <v>50000</v>
      </c>
      <c r="V19" s="85">
        <v>46698</v>
      </c>
      <c r="W19" s="85">
        <v>42215</v>
      </c>
      <c r="X19" s="85">
        <v>44500</v>
      </c>
      <c r="Y19" s="85">
        <v>42248</v>
      </c>
      <c r="Z19" s="85">
        <v>40464</v>
      </c>
      <c r="AA19" s="85">
        <v>37758</v>
      </c>
      <c r="AB19" s="85">
        <v>26580</v>
      </c>
      <c r="AC19" s="85">
        <v>25268</v>
      </c>
      <c r="AD19" s="85">
        <v>31010</v>
      </c>
      <c r="AE19" s="85">
        <v>40763</v>
      </c>
      <c r="AF19" s="85">
        <v>37684</v>
      </c>
      <c r="AG19" s="85">
        <v>34396</v>
      </c>
      <c r="AH19" s="85">
        <v>37529</v>
      </c>
      <c r="AI19" s="85">
        <v>36649</v>
      </c>
      <c r="AJ19" s="85">
        <v>40380</v>
      </c>
      <c r="AK19" s="85">
        <v>33302</v>
      </c>
      <c r="AL19" s="85">
        <v>31533</v>
      </c>
      <c r="AM19" s="85">
        <v>35945</v>
      </c>
      <c r="AN19" s="85">
        <v>36610</v>
      </c>
      <c r="AO19" s="85">
        <v>38099</v>
      </c>
      <c r="AP19" s="85">
        <v>35414</v>
      </c>
      <c r="AQ19" s="85">
        <v>32118</v>
      </c>
      <c r="AR19" s="85">
        <v>31009</v>
      </c>
      <c r="AS19" s="85">
        <v>32349</v>
      </c>
      <c r="AT19" s="85">
        <v>31954</v>
      </c>
      <c r="AU19" s="85">
        <v>31009</v>
      </c>
      <c r="AV19" s="85">
        <v>33630</v>
      </c>
      <c r="AW19" s="85">
        <v>33382</v>
      </c>
      <c r="AX19" s="85">
        <v>33581</v>
      </c>
      <c r="AY19" s="85">
        <v>30441</v>
      </c>
      <c r="AZ19" s="85">
        <v>29203</v>
      </c>
      <c r="BA19" s="85">
        <v>33540</v>
      </c>
      <c r="BB19" s="85">
        <v>32432</v>
      </c>
      <c r="BC19" s="85">
        <v>31308</v>
      </c>
      <c r="BD19" s="85">
        <v>32099</v>
      </c>
      <c r="BE19" s="85">
        <v>31160</v>
      </c>
      <c r="BF19" s="85">
        <v>32000</v>
      </c>
      <c r="BG19" s="85">
        <v>31936.189760000001</v>
      </c>
      <c r="BH19" s="85">
        <v>31872.50677</v>
      </c>
      <c r="BI19" s="85">
        <v>31808.95076</v>
      </c>
      <c r="BJ19" s="85">
        <v>31745.521489999999</v>
      </c>
    </row>
    <row r="20" spans="1:62" ht="14.4">
      <c r="A20" s="95" t="s">
        <v>78</v>
      </c>
      <c r="B20" s="85">
        <v>745</v>
      </c>
      <c r="C20" s="85">
        <v>744</v>
      </c>
      <c r="D20" s="85">
        <v>906</v>
      </c>
      <c r="E20" s="85">
        <v>901</v>
      </c>
      <c r="F20" s="85">
        <v>1036</v>
      </c>
      <c r="G20" s="85">
        <v>1240</v>
      </c>
      <c r="H20" s="85">
        <v>1113</v>
      </c>
      <c r="I20" s="85">
        <v>1298</v>
      </c>
      <c r="J20" s="85">
        <v>1352</v>
      </c>
      <c r="K20" s="85">
        <v>1273</v>
      </c>
      <c r="L20" s="85">
        <v>860</v>
      </c>
      <c r="M20" s="85">
        <v>1381</v>
      </c>
      <c r="N20" s="85">
        <v>1535</v>
      </c>
      <c r="O20" s="85">
        <v>1651</v>
      </c>
      <c r="P20" s="85">
        <v>1675</v>
      </c>
      <c r="Q20" s="85">
        <v>1561</v>
      </c>
      <c r="R20" s="85">
        <v>1569</v>
      </c>
      <c r="S20" s="85">
        <v>1580</v>
      </c>
      <c r="T20" s="85">
        <v>1806</v>
      </c>
      <c r="U20" s="85">
        <v>2067</v>
      </c>
      <c r="V20" s="85">
        <v>1838</v>
      </c>
      <c r="W20" s="85">
        <v>1938</v>
      </c>
      <c r="X20" s="85">
        <v>1580</v>
      </c>
      <c r="Y20" s="85">
        <v>1486</v>
      </c>
      <c r="Z20" s="85">
        <v>1377</v>
      </c>
      <c r="AA20" s="85">
        <v>1457</v>
      </c>
      <c r="AB20" s="85">
        <v>1398</v>
      </c>
      <c r="AC20" s="85">
        <v>1448</v>
      </c>
      <c r="AD20" s="85">
        <v>1685</v>
      </c>
      <c r="AE20" s="85">
        <v>1600</v>
      </c>
      <c r="AF20" s="85">
        <v>1625</v>
      </c>
      <c r="AG20" s="85">
        <v>1600</v>
      </c>
      <c r="AH20" s="85">
        <v>1600</v>
      </c>
      <c r="AI20" s="85">
        <v>1450</v>
      </c>
      <c r="AJ20" s="85">
        <v>1623</v>
      </c>
      <c r="AK20" s="85">
        <v>1730</v>
      </c>
      <c r="AL20" s="85">
        <v>1800</v>
      </c>
      <c r="AM20" s="85">
        <v>2100</v>
      </c>
      <c r="AN20" s="85">
        <v>2000</v>
      </c>
      <c r="AO20" s="85">
        <v>2000</v>
      </c>
      <c r="AP20" s="85">
        <v>2620</v>
      </c>
      <c r="AQ20" s="85">
        <v>2600</v>
      </c>
      <c r="AR20" s="85">
        <v>2500</v>
      </c>
      <c r="AS20" s="85">
        <v>2500</v>
      </c>
      <c r="AT20" s="85">
        <v>2500</v>
      </c>
      <c r="AU20" s="85">
        <v>5083</v>
      </c>
      <c r="AV20" s="85">
        <v>4981</v>
      </c>
      <c r="AW20" s="85">
        <v>4700</v>
      </c>
      <c r="AX20" s="85">
        <v>3900</v>
      </c>
      <c r="AY20" s="85">
        <v>2600</v>
      </c>
      <c r="AZ20" s="85">
        <v>2379</v>
      </c>
      <c r="BA20" s="85">
        <v>2103</v>
      </c>
      <c r="BB20" s="85">
        <v>1198</v>
      </c>
      <c r="BC20" s="85">
        <v>2000</v>
      </c>
      <c r="BD20" s="85">
        <v>2000</v>
      </c>
      <c r="BE20" s="85">
        <v>2500</v>
      </c>
      <c r="BF20" s="85">
        <v>2500</v>
      </c>
      <c r="BG20" s="85">
        <v>2812.5</v>
      </c>
      <c r="BH20" s="85">
        <v>3164.0625</v>
      </c>
      <c r="BI20" s="85">
        <v>3559.5703130000002</v>
      </c>
      <c r="BJ20" s="85">
        <v>4004.5166020000001</v>
      </c>
    </row>
    <row r="21" spans="1:62" ht="14.4">
      <c r="A21" s="95" t="s">
        <v>3</v>
      </c>
      <c r="B21" s="85">
        <v>1637</v>
      </c>
      <c r="C21" s="85">
        <v>1837</v>
      </c>
      <c r="D21" s="85">
        <v>1855</v>
      </c>
      <c r="E21" s="85">
        <v>2221</v>
      </c>
      <c r="F21" s="85">
        <v>2672</v>
      </c>
      <c r="G21" s="85">
        <v>3230</v>
      </c>
      <c r="H21" s="85">
        <v>3588</v>
      </c>
      <c r="I21" s="85">
        <v>3450</v>
      </c>
      <c r="J21" s="85">
        <v>4000</v>
      </c>
      <c r="K21" s="85">
        <v>4840</v>
      </c>
      <c r="L21" s="85">
        <v>4900</v>
      </c>
      <c r="M21" s="85">
        <v>5546</v>
      </c>
      <c r="N21" s="85">
        <v>6281</v>
      </c>
      <c r="O21" s="85">
        <v>6494</v>
      </c>
      <c r="P21" s="85">
        <v>7024</v>
      </c>
      <c r="Q21" s="85">
        <v>7942</v>
      </c>
      <c r="R21" s="85">
        <v>8745</v>
      </c>
      <c r="S21" s="85">
        <v>10584</v>
      </c>
      <c r="T21" s="85">
        <v>11280</v>
      </c>
      <c r="U21" s="85">
        <v>12098</v>
      </c>
      <c r="V21" s="85">
        <v>13150</v>
      </c>
      <c r="W21" s="85">
        <v>13355</v>
      </c>
      <c r="X21" s="85">
        <v>12860.254559999999</v>
      </c>
      <c r="Y21" s="85">
        <v>14195.630880000001</v>
      </c>
      <c r="Z21" s="85">
        <v>13521</v>
      </c>
      <c r="AA21" s="85">
        <v>13669</v>
      </c>
      <c r="AB21" s="85">
        <v>13500</v>
      </c>
      <c r="AC21" s="85">
        <v>13168</v>
      </c>
      <c r="AD21" s="85">
        <v>13053</v>
      </c>
      <c r="AE21" s="85">
        <v>12535</v>
      </c>
      <c r="AF21" s="85">
        <v>13561</v>
      </c>
      <c r="AG21" s="85">
        <v>13580</v>
      </c>
      <c r="AH21" s="85">
        <v>13100</v>
      </c>
      <c r="AI21" s="85">
        <v>12618</v>
      </c>
      <c r="AJ21" s="85">
        <v>12636</v>
      </c>
      <c r="AK21" s="85">
        <v>12500</v>
      </c>
      <c r="AL21" s="85">
        <v>13000</v>
      </c>
      <c r="AM21" s="85">
        <v>14982</v>
      </c>
      <c r="AN21" s="85">
        <v>15000</v>
      </c>
      <c r="AO21" s="85">
        <v>15000</v>
      </c>
      <c r="AP21" s="85">
        <v>15463</v>
      </c>
      <c r="AQ21" s="85">
        <v>15500</v>
      </c>
      <c r="AR21" s="85">
        <v>15000</v>
      </c>
      <c r="AS21" s="85">
        <v>15300</v>
      </c>
      <c r="AT21" s="85">
        <v>15000</v>
      </c>
      <c r="AU21" s="85">
        <v>15166</v>
      </c>
      <c r="AV21" s="85">
        <v>15674</v>
      </c>
      <c r="AW21" s="85">
        <v>16667</v>
      </c>
      <c r="AX21" s="85">
        <v>16500</v>
      </c>
      <c r="AY21" s="85">
        <v>16000</v>
      </c>
      <c r="AZ21" s="85">
        <v>9268</v>
      </c>
      <c r="BA21" s="85">
        <v>5553</v>
      </c>
      <c r="BB21" s="85">
        <v>5005</v>
      </c>
      <c r="BC21" s="85">
        <v>5990</v>
      </c>
      <c r="BD21" s="85">
        <v>5128</v>
      </c>
      <c r="BE21" s="85">
        <v>5290</v>
      </c>
      <c r="BF21" s="85">
        <v>5000</v>
      </c>
      <c r="BG21" s="85">
        <v>4941.9271189999999</v>
      </c>
      <c r="BH21" s="85">
        <v>18200</v>
      </c>
      <c r="BI21" s="85">
        <v>17988.614710000002</v>
      </c>
      <c r="BJ21" s="85">
        <v>17000</v>
      </c>
    </row>
    <row r="22" spans="1:62" ht="14.4">
      <c r="A22" s="95" t="s">
        <v>11</v>
      </c>
      <c r="B22" s="85">
        <v>5732</v>
      </c>
      <c r="C22" s="85">
        <v>6628</v>
      </c>
      <c r="D22" s="85">
        <v>7294</v>
      </c>
      <c r="E22" s="85">
        <v>7150</v>
      </c>
      <c r="F22" s="85">
        <v>8500</v>
      </c>
      <c r="G22" s="85">
        <v>10219</v>
      </c>
      <c r="H22" s="85">
        <v>11807</v>
      </c>
      <c r="I22" s="85">
        <v>13099</v>
      </c>
      <c r="J22" s="85">
        <v>15186</v>
      </c>
      <c r="K22" s="85">
        <v>16313</v>
      </c>
      <c r="L22" s="85">
        <v>16836</v>
      </c>
      <c r="M22" s="85">
        <v>17161</v>
      </c>
      <c r="N22" s="85">
        <v>19500</v>
      </c>
      <c r="O22" s="85">
        <v>22236</v>
      </c>
      <c r="P22" s="85">
        <v>23800</v>
      </c>
      <c r="Q22" s="85">
        <v>23970</v>
      </c>
      <c r="R22" s="85">
        <v>25202</v>
      </c>
      <c r="S22" s="85">
        <v>27995</v>
      </c>
      <c r="T22" s="85">
        <v>30233</v>
      </c>
      <c r="U22" s="85">
        <v>27912</v>
      </c>
      <c r="V22" s="85">
        <v>28010</v>
      </c>
      <c r="W22" s="85">
        <v>28751</v>
      </c>
      <c r="X22" s="85">
        <v>29000</v>
      </c>
      <c r="Y22" s="85">
        <v>30632</v>
      </c>
      <c r="Z22" s="85">
        <v>25435</v>
      </c>
      <c r="AA22" s="85">
        <v>25500</v>
      </c>
      <c r="AB22" s="85">
        <v>24201</v>
      </c>
      <c r="AC22" s="85">
        <v>25000</v>
      </c>
      <c r="AD22" s="85">
        <v>25000</v>
      </c>
      <c r="AE22" s="85">
        <v>27374</v>
      </c>
      <c r="AF22" s="85">
        <v>28092</v>
      </c>
      <c r="AG22" s="85">
        <v>27581</v>
      </c>
      <c r="AH22" s="85">
        <v>25067</v>
      </c>
      <c r="AI22" s="85">
        <v>22878</v>
      </c>
      <c r="AJ22" s="85">
        <v>25150</v>
      </c>
      <c r="AK22" s="85">
        <v>26423</v>
      </c>
      <c r="AL22" s="85">
        <v>25157</v>
      </c>
      <c r="AM22" s="85">
        <v>27632</v>
      </c>
      <c r="AN22" s="85">
        <v>27943</v>
      </c>
      <c r="AO22" s="85">
        <v>30800</v>
      </c>
      <c r="AP22" s="85">
        <v>38154</v>
      </c>
      <c r="AQ22" s="85">
        <v>40512</v>
      </c>
      <c r="AR22" s="85">
        <v>42417</v>
      </c>
      <c r="AS22" s="85">
        <v>45000</v>
      </c>
      <c r="AT22" s="85">
        <v>46790</v>
      </c>
      <c r="AU22" s="85">
        <v>50347</v>
      </c>
      <c r="AV22" s="85">
        <v>54033</v>
      </c>
      <c r="AW22" s="85">
        <v>54720</v>
      </c>
      <c r="AX22" s="85">
        <v>42088</v>
      </c>
      <c r="AY22" s="85">
        <v>29505</v>
      </c>
      <c r="AZ22" s="85">
        <v>26217</v>
      </c>
      <c r="BA22" s="85">
        <v>22178</v>
      </c>
      <c r="BB22" s="85">
        <v>15939</v>
      </c>
      <c r="BC22" s="85">
        <v>13736</v>
      </c>
      <c r="BD22" s="85">
        <v>14587</v>
      </c>
      <c r="BE22" s="85">
        <v>15000</v>
      </c>
      <c r="BF22" s="85">
        <v>15000</v>
      </c>
      <c r="BG22" s="85">
        <v>15212.346610000001</v>
      </c>
      <c r="BH22" s="85">
        <v>15427.69929</v>
      </c>
      <c r="BI22" s="85">
        <v>15646.1006</v>
      </c>
      <c r="BJ22" s="85">
        <v>15867.593699999999</v>
      </c>
    </row>
    <row r="23" spans="1:62" ht="14.4">
      <c r="A23" s="95" t="s">
        <v>1</v>
      </c>
      <c r="B23" s="85">
        <v>14159</v>
      </c>
      <c r="C23" s="85">
        <v>15381</v>
      </c>
      <c r="D23" s="85">
        <v>16882</v>
      </c>
      <c r="E23" s="85">
        <v>17800</v>
      </c>
      <c r="F23" s="85">
        <v>21537</v>
      </c>
      <c r="G23" s="85">
        <v>22365</v>
      </c>
      <c r="H23" s="85">
        <v>23304</v>
      </c>
      <c r="I23" s="85">
        <v>24600</v>
      </c>
      <c r="J23" s="85">
        <v>25393</v>
      </c>
      <c r="K23" s="85">
        <v>27543</v>
      </c>
      <c r="L23" s="85">
        <v>28900</v>
      </c>
      <c r="M23" s="85">
        <v>28848</v>
      </c>
      <c r="N23" s="85">
        <v>30245</v>
      </c>
      <c r="O23" s="85">
        <v>30720</v>
      </c>
      <c r="P23" s="85">
        <v>32340</v>
      </c>
      <c r="Q23" s="85">
        <v>29588</v>
      </c>
      <c r="R23" s="85">
        <v>29394</v>
      </c>
      <c r="S23" s="85">
        <v>28830</v>
      </c>
      <c r="T23" s="85">
        <v>28025</v>
      </c>
      <c r="U23" s="85">
        <v>28824</v>
      </c>
      <c r="V23" s="85">
        <v>29104</v>
      </c>
      <c r="W23" s="85">
        <v>28229</v>
      </c>
      <c r="X23" s="85">
        <v>26150</v>
      </c>
      <c r="Y23" s="85">
        <v>24504</v>
      </c>
      <c r="Z23" s="85">
        <v>22724</v>
      </c>
      <c r="AA23" s="85">
        <v>22200</v>
      </c>
      <c r="AB23" s="85">
        <v>22596</v>
      </c>
      <c r="AC23" s="85">
        <v>23560</v>
      </c>
      <c r="AD23" s="85">
        <v>25300</v>
      </c>
      <c r="AE23" s="85">
        <v>26835</v>
      </c>
      <c r="AF23" s="85">
        <v>26388</v>
      </c>
      <c r="AG23" s="85">
        <v>26507</v>
      </c>
      <c r="AH23" s="85">
        <v>21165</v>
      </c>
      <c r="AI23" s="85">
        <v>20464</v>
      </c>
      <c r="AJ23" s="85">
        <v>21296</v>
      </c>
      <c r="AK23" s="85">
        <v>19692</v>
      </c>
      <c r="AL23" s="85">
        <v>19514</v>
      </c>
      <c r="AM23" s="85">
        <v>19780</v>
      </c>
      <c r="AN23" s="85">
        <v>19500</v>
      </c>
      <c r="AO23" s="85">
        <v>19527</v>
      </c>
      <c r="AP23" s="85">
        <v>20137</v>
      </c>
      <c r="AQ23" s="85">
        <v>19839</v>
      </c>
      <c r="AR23" s="85">
        <v>19450</v>
      </c>
      <c r="AS23" s="85">
        <v>19660</v>
      </c>
      <c r="AT23" s="85">
        <v>20960</v>
      </c>
      <c r="AU23" s="85">
        <v>21277</v>
      </c>
      <c r="AV23" s="85">
        <v>22540</v>
      </c>
      <c r="AW23" s="85">
        <v>22300</v>
      </c>
      <c r="AX23" s="85">
        <v>21700</v>
      </c>
      <c r="AY23" s="85">
        <v>18300</v>
      </c>
      <c r="AZ23" s="85">
        <v>17733</v>
      </c>
      <c r="BA23" s="85">
        <v>19270</v>
      </c>
      <c r="BB23" s="85">
        <v>17810</v>
      </c>
      <c r="BC23" s="85">
        <v>18018</v>
      </c>
      <c r="BD23" s="85">
        <v>17000</v>
      </c>
      <c r="BE23" s="85">
        <v>15600</v>
      </c>
      <c r="BF23" s="85">
        <v>16000</v>
      </c>
      <c r="BG23" s="85">
        <v>15641.438200000001</v>
      </c>
      <c r="BH23" s="85">
        <v>15290.911819999999</v>
      </c>
      <c r="BI23" s="85">
        <v>14948.24077</v>
      </c>
      <c r="BJ23" s="85">
        <v>14613.249019999999</v>
      </c>
    </row>
    <row r="24" spans="1:62" ht="14.4">
      <c r="A24" s="95" t="s">
        <v>6</v>
      </c>
      <c r="B24" s="85">
        <v>15849</v>
      </c>
      <c r="C24" s="85">
        <v>17991</v>
      </c>
      <c r="D24" s="85">
        <v>20248</v>
      </c>
      <c r="E24" s="85">
        <v>22087</v>
      </c>
      <c r="F24" s="85">
        <v>22840</v>
      </c>
      <c r="G24" s="85">
        <v>20695</v>
      </c>
      <c r="H24" s="85">
        <v>22374</v>
      </c>
      <c r="I24" s="85">
        <v>26272</v>
      </c>
      <c r="J24" s="85">
        <v>29549</v>
      </c>
      <c r="K24" s="85">
        <v>31343</v>
      </c>
      <c r="L24" s="85">
        <v>33120</v>
      </c>
      <c r="M24" s="85">
        <v>31799</v>
      </c>
      <c r="N24" s="85">
        <v>33461</v>
      </c>
      <c r="O24" s="85">
        <v>36312</v>
      </c>
      <c r="P24" s="85">
        <v>36309</v>
      </c>
      <c r="Q24" s="85">
        <v>34235</v>
      </c>
      <c r="R24" s="85">
        <v>36327</v>
      </c>
      <c r="S24" s="85">
        <v>37721</v>
      </c>
      <c r="T24" s="85">
        <v>37758</v>
      </c>
      <c r="U24" s="85">
        <v>40140</v>
      </c>
      <c r="V24" s="85">
        <v>41772</v>
      </c>
      <c r="W24" s="85">
        <v>41553</v>
      </c>
      <c r="X24" s="85">
        <v>42000</v>
      </c>
      <c r="Y24" s="85">
        <v>39216</v>
      </c>
      <c r="Z24" s="85">
        <v>37782</v>
      </c>
      <c r="AA24" s="85">
        <v>36677</v>
      </c>
      <c r="AB24" s="85">
        <v>35938</v>
      </c>
      <c r="AC24" s="85">
        <v>37257</v>
      </c>
      <c r="AD24" s="85">
        <v>37000</v>
      </c>
      <c r="AE24" s="85">
        <v>36500</v>
      </c>
      <c r="AF24" s="85">
        <v>40544</v>
      </c>
      <c r="AG24" s="85">
        <v>40806</v>
      </c>
      <c r="AH24" s="85">
        <v>41347</v>
      </c>
      <c r="AI24" s="85">
        <v>33771</v>
      </c>
      <c r="AJ24" s="85">
        <v>32713</v>
      </c>
      <c r="AK24" s="85">
        <v>33715</v>
      </c>
      <c r="AL24" s="85">
        <v>33327</v>
      </c>
      <c r="AM24" s="85">
        <v>33721</v>
      </c>
      <c r="AN24" s="85">
        <v>35512</v>
      </c>
      <c r="AO24" s="85">
        <v>36000</v>
      </c>
      <c r="AP24" s="85">
        <v>38925</v>
      </c>
      <c r="AQ24" s="85">
        <v>39804</v>
      </c>
      <c r="AR24" s="85">
        <v>40000</v>
      </c>
      <c r="AS24" s="85">
        <v>38000</v>
      </c>
      <c r="AT24" s="85">
        <v>38000</v>
      </c>
      <c r="AU24" s="85">
        <v>40284</v>
      </c>
      <c r="AV24" s="85">
        <v>47814</v>
      </c>
      <c r="AW24" s="85">
        <v>47542</v>
      </c>
      <c r="AX24" s="85">
        <v>43030</v>
      </c>
      <c r="AY24" s="85">
        <v>36317</v>
      </c>
      <c r="AZ24" s="85">
        <v>34408</v>
      </c>
      <c r="BA24" s="85">
        <v>33120</v>
      </c>
      <c r="BB24" s="85">
        <v>26240</v>
      </c>
      <c r="BC24" s="85">
        <v>23100</v>
      </c>
      <c r="BD24" s="85">
        <v>21400</v>
      </c>
      <c r="BE24" s="85">
        <v>22000</v>
      </c>
      <c r="BF24" s="85">
        <v>22000</v>
      </c>
      <c r="BG24" s="85">
        <v>21190.476190000001</v>
      </c>
      <c r="BH24" s="85">
        <v>20410.74005</v>
      </c>
      <c r="BI24" s="85">
        <v>19659.695510000001</v>
      </c>
      <c r="BJ24" s="85">
        <v>18936.286800000002</v>
      </c>
    </row>
    <row r="25" spans="1:62" ht="14.4">
      <c r="A25" s="95" t="s">
        <v>81</v>
      </c>
      <c r="B25" s="85">
        <v>210</v>
      </c>
      <c r="C25" s="85">
        <v>231</v>
      </c>
      <c r="D25" s="85">
        <v>230</v>
      </c>
      <c r="E25" s="85">
        <v>230</v>
      </c>
      <c r="F25" s="85">
        <v>205</v>
      </c>
      <c r="G25" s="85">
        <v>222</v>
      </c>
      <c r="H25" s="85">
        <v>212</v>
      </c>
      <c r="I25" s="85">
        <v>183</v>
      </c>
      <c r="J25" s="85">
        <v>191</v>
      </c>
      <c r="K25" s="85">
        <v>207</v>
      </c>
      <c r="L25" s="85">
        <v>245</v>
      </c>
      <c r="M25" s="85">
        <v>262</v>
      </c>
      <c r="N25" s="85">
        <v>309</v>
      </c>
      <c r="O25" s="85">
        <v>320</v>
      </c>
      <c r="P25" s="85">
        <v>391</v>
      </c>
      <c r="Q25" s="85">
        <v>343</v>
      </c>
      <c r="R25" s="85">
        <v>299</v>
      </c>
      <c r="S25" s="85">
        <v>291</v>
      </c>
      <c r="T25" s="85">
        <v>311</v>
      </c>
      <c r="U25" s="85">
        <v>318</v>
      </c>
      <c r="V25" s="85">
        <v>310</v>
      </c>
      <c r="W25" s="85">
        <v>342</v>
      </c>
      <c r="X25" s="85">
        <v>344</v>
      </c>
      <c r="Y25" s="85">
        <v>340</v>
      </c>
      <c r="Z25" s="85">
        <v>340</v>
      </c>
      <c r="AA25" s="85">
        <v>295</v>
      </c>
      <c r="AB25" s="85">
        <v>300</v>
      </c>
      <c r="AC25" s="85">
        <v>509</v>
      </c>
      <c r="AD25" s="85">
        <v>563</v>
      </c>
      <c r="AE25" s="85">
        <v>550</v>
      </c>
      <c r="AF25" s="85">
        <v>635.57100000000003</v>
      </c>
      <c r="AG25" s="85">
        <v>687.78599999999994</v>
      </c>
      <c r="AH25" s="85">
        <v>720</v>
      </c>
      <c r="AI25" s="85">
        <v>750</v>
      </c>
      <c r="AJ25" s="85">
        <v>750</v>
      </c>
      <c r="AK25" s="85">
        <v>714</v>
      </c>
      <c r="AL25" s="85">
        <v>667</v>
      </c>
      <c r="AM25" s="85">
        <v>683</v>
      </c>
      <c r="AN25" s="85">
        <v>700</v>
      </c>
      <c r="AO25" s="85">
        <v>700</v>
      </c>
      <c r="AP25" s="85">
        <v>749</v>
      </c>
      <c r="AQ25" s="85">
        <v>750</v>
      </c>
      <c r="AR25" s="85">
        <v>750</v>
      </c>
      <c r="AS25" s="85">
        <v>750</v>
      </c>
      <c r="AT25" s="85">
        <v>750</v>
      </c>
      <c r="AU25" s="85">
        <v>760</v>
      </c>
      <c r="AV25" s="85">
        <v>800</v>
      </c>
      <c r="AW25" s="85">
        <v>780</v>
      </c>
      <c r="AX25" s="85">
        <v>780</v>
      </c>
      <c r="AY25" s="85">
        <v>780</v>
      </c>
      <c r="AZ25" s="85">
        <v>1078</v>
      </c>
      <c r="BA25" s="85">
        <v>1319</v>
      </c>
      <c r="BB25" s="85">
        <v>1177</v>
      </c>
      <c r="BC25" s="85">
        <v>980</v>
      </c>
      <c r="BD25" s="85">
        <v>1100</v>
      </c>
      <c r="BE25" s="85">
        <v>1080</v>
      </c>
      <c r="BF25" s="85">
        <v>1100</v>
      </c>
      <c r="BG25" s="85">
        <v>1100.185185</v>
      </c>
      <c r="BH25" s="85">
        <v>1100.370402</v>
      </c>
      <c r="BI25" s="85">
        <v>1100.5556489999999</v>
      </c>
      <c r="BJ25" s="85">
        <v>1100.7409279999999</v>
      </c>
    </row>
    <row r="26" spans="1:62" ht="14.4">
      <c r="A26" s="95" t="s">
        <v>4</v>
      </c>
      <c r="B26" s="85">
        <v>1571</v>
      </c>
      <c r="C26" s="85">
        <v>1601</v>
      </c>
      <c r="D26" s="85">
        <v>1700</v>
      </c>
      <c r="E26" s="85">
        <v>1800</v>
      </c>
      <c r="F26" s="85">
        <v>2257</v>
      </c>
      <c r="G26" s="85">
        <v>2383</v>
      </c>
      <c r="H26" s="85">
        <v>2601</v>
      </c>
      <c r="I26" s="85">
        <v>2656</v>
      </c>
      <c r="J26" s="85">
        <v>2801</v>
      </c>
      <c r="K26" s="85">
        <v>2564</v>
      </c>
      <c r="L26" s="85">
        <v>2771</v>
      </c>
      <c r="M26" s="85">
        <v>2712</v>
      </c>
      <c r="N26" s="85">
        <v>2969</v>
      </c>
      <c r="O26" s="85">
        <v>3405</v>
      </c>
      <c r="P26" s="85">
        <v>3437</v>
      </c>
      <c r="Q26" s="85">
        <v>3759</v>
      </c>
      <c r="R26" s="85">
        <v>4298</v>
      </c>
      <c r="S26" s="85">
        <v>4620</v>
      </c>
      <c r="T26" s="85">
        <v>4764</v>
      </c>
      <c r="U26" s="85">
        <v>4860</v>
      </c>
      <c r="V26" s="85">
        <v>4660</v>
      </c>
      <c r="W26" s="85">
        <v>4635</v>
      </c>
      <c r="X26" s="85">
        <v>4369</v>
      </c>
      <c r="Y26" s="85">
        <v>4243</v>
      </c>
      <c r="Z26" s="85">
        <v>4145</v>
      </c>
      <c r="AA26" s="85">
        <v>3678</v>
      </c>
      <c r="AB26" s="85">
        <v>3915.5</v>
      </c>
      <c r="AC26" s="85">
        <v>4153</v>
      </c>
      <c r="AD26" s="85">
        <v>3873</v>
      </c>
      <c r="AE26" s="85">
        <v>3857</v>
      </c>
      <c r="AF26" s="85">
        <v>3933</v>
      </c>
      <c r="AG26" s="85">
        <v>2529</v>
      </c>
      <c r="AH26" s="85">
        <v>2236</v>
      </c>
      <c r="AI26" s="85">
        <v>2500</v>
      </c>
      <c r="AJ26" s="85">
        <v>2687.5</v>
      </c>
      <c r="AK26" s="85">
        <v>2875</v>
      </c>
      <c r="AL26" s="85">
        <v>2747</v>
      </c>
      <c r="AM26" s="85">
        <v>2811</v>
      </c>
      <c r="AN26" s="85">
        <v>2999</v>
      </c>
      <c r="AO26" s="85">
        <v>2978</v>
      </c>
      <c r="AP26" s="85">
        <v>3326</v>
      </c>
      <c r="AQ26" s="85">
        <v>3452</v>
      </c>
      <c r="AR26" s="85">
        <v>3510</v>
      </c>
      <c r="AS26" s="85">
        <v>3573</v>
      </c>
      <c r="AT26" s="85">
        <v>3580</v>
      </c>
      <c r="AU26" s="85">
        <v>3371</v>
      </c>
      <c r="AV26" s="85">
        <v>3724</v>
      </c>
      <c r="AW26" s="85">
        <v>3552</v>
      </c>
      <c r="AX26" s="85">
        <v>3544</v>
      </c>
      <c r="AY26" s="85">
        <v>3200</v>
      </c>
      <c r="AZ26" s="85">
        <v>2136</v>
      </c>
      <c r="BA26" s="85">
        <v>1694</v>
      </c>
      <c r="BB26" s="85">
        <v>1870</v>
      </c>
      <c r="BC26" s="85">
        <v>2022</v>
      </c>
      <c r="BD26" s="85">
        <v>2100</v>
      </c>
      <c r="BE26" s="85">
        <v>1750</v>
      </c>
      <c r="BF26" s="85">
        <v>2000</v>
      </c>
      <c r="BG26" s="85">
        <v>2119.8590899999999</v>
      </c>
      <c r="BH26" s="85">
        <v>2246.9012809999999</v>
      </c>
      <c r="BI26" s="85">
        <v>2381.557053</v>
      </c>
      <c r="BJ26" s="85">
        <v>2524.2826829999999</v>
      </c>
    </row>
    <row r="27" spans="1:62" ht="14.4">
      <c r="A27" s="95" t="s">
        <v>7</v>
      </c>
      <c r="B27" s="85">
        <v>1800</v>
      </c>
      <c r="C27" s="85">
        <v>1900</v>
      </c>
      <c r="D27" s="85">
        <v>2000</v>
      </c>
      <c r="E27" s="85">
        <v>2436.5</v>
      </c>
      <c r="F27" s="85">
        <v>2873</v>
      </c>
      <c r="G27" s="85">
        <v>2973</v>
      </c>
      <c r="H27" s="85">
        <v>3163</v>
      </c>
      <c r="I27" s="85">
        <v>3349</v>
      </c>
      <c r="J27" s="85">
        <v>3436</v>
      </c>
      <c r="K27" s="85">
        <v>3296</v>
      </c>
      <c r="L27" s="85">
        <v>3830</v>
      </c>
      <c r="M27" s="85">
        <v>4045</v>
      </c>
      <c r="N27" s="85">
        <v>4023</v>
      </c>
      <c r="O27" s="85">
        <v>4077</v>
      </c>
      <c r="P27" s="85">
        <v>4088</v>
      </c>
      <c r="Q27" s="85">
        <v>3706</v>
      </c>
      <c r="R27" s="85">
        <v>3481</v>
      </c>
      <c r="S27" s="85">
        <v>3895</v>
      </c>
      <c r="T27" s="85">
        <v>3918</v>
      </c>
      <c r="U27" s="85">
        <v>3701</v>
      </c>
      <c r="V27" s="85">
        <v>3745</v>
      </c>
      <c r="W27" s="85">
        <v>3316</v>
      </c>
      <c r="X27" s="85">
        <v>3103</v>
      </c>
      <c r="Y27" s="85">
        <v>2980</v>
      </c>
      <c r="Z27" s="85">
        <v>3176</v>
      </c>
      <c r="AA27" s="85">
        <v>2911</v>
      </c>
      <c r="AB27" s="85">
        <v>3200</v>
      </c>
      <c r="AC27" s="85">
        <v>2929</v>
      </c>
      <c r="AD27" s="85">
        <v>3100</v>
      </c>
      <c r="AE27" s="85">
        <v>3541</v>
      </c>
      <c r="AF27" s="85">
        <v>3728.9</v>
      </c>
      <c r="AG27" s="85">
        <v>3546</v>
      </c>
      <c r="AH27" s="85">
        <v>3410</v>
      </c>
      <c r="AI27" s="85">
        <v>3400</v>
      </c>
      <c r="AJ27" s="85">
        <v>3180</v>
      </c>
      <c r="AK27" s="85">
        <v>3180</v>
      </c>
      <c r="AL27" s="85">
        <v>3140</v>
      </c>
      <c r="AM27" s="85">
        <v>3230</v>
      </c>
      <c r="AN27" s="85">
        <v>3200</v>
      </c>
      <c r="AO27" s="85">
        <v>3200</v>
      </c>
      <c r="AP27" s="85">
        <v>3450</v>
      </c>
      <c r="AQ27" s="85">
        <v>3450</v>
      </c>
      <c r="AR27" s="85">
        <v>3400</v>
      </c>
      <c r="AS27" s="85">
        <v>3400</v>
      </c>
      <c r="AT27" s="85">
        <v>3400</v>
      </c>
      <c r="AU27" s="85">
        <v>2496</v>
      </c>
      <c r="AV27" s="85">
        <v>2790</v>
      </c>
      <c r="AW27" s="85">
        <v>2700</v>
      </c>
      <c r="AX27" s="85">
        <v>2700</v>
      </c>
      <c r="AY27" s="85">
        <v>2700</v>
      </c>
      <c r="AZ27" s="85">
        <v>2138</v>
      </c>
      <c r="BA27" s="85">
        <v>2318</v>
      </c>
      <c r="BB27" s="85">
        <v>2056</v>
      </c>
      <c r="BC27" s="85">
        <v>2000</v>
      </c>
      <c r="BD27" s="85">
        <v>2000</v>
      </c>
      <c r="BE27" s="85">
        <v>2260</v>
      </c>
      <c r="BF27" s="85">
        <v>2300</v>
      </c>
      <c r="BG27" s="85">
        <v>2320.3539820000001</v>
      </c>
      <c r="BH27" s="85">
        <v>2340.8880880000002</v>
      </c>
      <c r="BI27" s="85">
        <v>2361.603912</v>
      </c>
      <c r="BJ27" s="85">
        <v>2382.5030620000002</v>
      </c>
    </row>
    <row r="28" spans="1:62" ht="14.4">
      <c r="A28" s="95" t="s">
        <v>0</v>
      </c>
      <c r="B28" s="85">
        <v>2830</v>
      </c>
      <c r="C28" s="85">
        <v>3084</v>
      </c>
      <c r="D28" s="85">
        <v>3057</v>
      </c>
      <c r="E28" s="85">
        <v>3304</v>
      </c>
      <c r="F28" s="85">
        <v>3769</v>
      </c>
      <c r="G28" s="85">
        <v>4044</v>
      </c>
      <c r="H28" s="85">
        <v>4501</v>
      </c>
      <c r="I28" s="85">
        <v>4545</v>
      </c>
      <c r="J28" s="85">
        <v>4553</v>
      </c>
      <c r="K28" s="85">
        <v>4558</v>
      </c>
      <c r="L28" s="85">
        <v>4806</v>
      </c>
      <c r="M28" s="85">
        <v>5491</v>
      </c>
      <c r="N28" s="85">
        <v>6365</v>
      </c>
      <c r="O28" s="85">
        <v>6260</v>
      </c>
      <c r="P28" s="85">
        <v>5945</v>
      </c>
      <c r="Q28" s="85">
        <v>5630</v>
      </c>
      <c r="R28" s="85">
        <v>5880</v>
      </c>
      <c r="S28" s="85">
        <v>5993</v>
      </c>
      <c r="T28" s="85">
        <v>5735</v>
      </c>
      <c r="U28" s="85">
        <v>5664</v>
      </c>
      <c r="V28" s="85">
        <v>5455</v>
      </c>
      <c r="W28" s="85">
        <v>5288</v>
      </c>
      <c r="X28" s="85">
        <v>5012</v>
      </c>
      <c r="Y28" s="85">
        <v>4909</v>
      </c>
      <c r="Z28" s="85">
        <v>4899</v>
      </c>
      <c r="AA28" s="85">
        <v>4560</v>
      </c>
      <c r="AB28" s="85">
        <v>4569</v>
      </c>
      <c r="AC28" s="85">
        <v>4522</v>
      </c>
      <c r="AD28" s="85">
        <v>4763</v>
      </c>
      <c r="AE28" s="85">
        <v>4749</v>
      </c>
      <c r="AF28" s="85">
        <v>4903</v>
      </c>
      <c r="AG28" s="85">
        <v>5016</v>
      </c>
      <c r="AH28" s="85">
        <v>5031</v>
      </c>
      <c r="AI28" s="85">
        <v>4941</v>
      </c>
      <c r="AJ28" s="85">
        <v>4828</v>
      </c>
      <c r="AK28" s="85">
        <v>3843</v>
      </c>
      <c r="AL28" s="85">
        <v>3874</v>
      </c>
      <c r="AM28" s="85">
        <v>3852</v>
      </c>
      <c r="AN28" s="85">
        <v>3850</v>
      </c>
      <c r="AO28" s="85">
        <v>3950</v>
      </c>
      <c r="AP28" s="85">
        <v>3776</v>
      </c>
      <c r="AQ28" s="85">
        <v>3863</v>
      </c>
      <c r="AR28" s="85">
        <v>3800</v>
      </c>
      <c r="AS28" s="85">
        <v>3800</v>
      </c>
      <c r="AT28" s="85">
        <v>3800</v>
      </c>
      <c r="AU28" s="85">
        <v>4560</v>
      </c>
      <c r="AV28" s="85">
        <v>4852</v>
      </c>
      <c r="AW28" s="85">
        <v>5203</v>
      </c>
      <c r="AX28" s="85">
        <v>5309</v>
      </c>
      <c r="AY28" s="85">
        <v>4600</v>
      </c>
      <c r="AZ28" s="85">
        <v>4254</v>
      </c>
      <c r="BA28" s="85">
        <v>4427</v>
      </c>
      <c r="BB28" s="85">
        <v>4455</v>
      </c>
      <c r="BC28" s="85">
        <v>4385</v>
      </c>
      <c r="BD28" s="85">
        <v>4400</v>
      </c>
      <c r="BE28" s="85">
        <v>4700</v>
      </c>
      <c r="BF28" s="85">
        <v>4600</v>
      </c>
      <c r="BG28" s="85">
        <v>4571.7285609999999</v>
      </c>
      <c r="BH28" s="85">
        <v>4543.6308779999999</v>
      </c>
      <c r="BI28" s="85">
        <v>4515.7058820000002</v>
      </c>
      <c r="BJ28" s="85">
        <v>4487.9525119999998</v>
      </c>
    </row>
    <row r="29" spans="1:62" ht="14.4">
      <c r="A29" s="95" t="s">
        <v>9</v>
      </c>
      <c r="B29" s="85">
        <v>6599</v>
      </c>
      <c r="C29" s="85">
        <v>7364</v>
      </c>
      <c r="D29" s="85">
        <v>7544</v>
      </c>
      <c r="E29" s="85">
        <v>7670</v>
      </c>
      <c r="F29" s="85">
        <v>8761</v>
      </c>
      <c r="G29" s="85">
        <v>9573</v>
      </c>
      <c r="H29" s="85">
        <v>10041</v>
      </c>
      <c r="I29" s="85">
        <v>11138</v>
      </c>
      <c r="J29" s="85">
        <v>11600</v>
      </c>
      <c r="K29" s="85">
        <v>11830</v>
      </c>
      <c r="L29" s="85">
        <v>12180</v>
      </c>
      <c r="M29" s="85">
        <v>13082</v>
      </c>
      <c r="N29" s="85">
        <v>14309.666670000001</v>
      </c>
      <c r="O29" s="85">
        <v>15537.333329999999</v>
      </c>
      <c r="P29" s="85">
        <v>16765</v>
      </c>
      <c r="Q29" s="85">
        <v>18500</v>
      </c>
      <c r="R29" s="85">
        <v>19800</v>
      </c>
      <c r="S29" s="85">
        <v>21300</v>
      </c>
      <c r="T29" s="85">
        <v>21700</v>
      </c>
      <c r="U29" s="85">
        <v>19176</v>
      </c>
      <c r="V29" s="85">
        <v>18443</v>
      </c>
      <c r="W29" s="85">
        <v>14226</v>
      </c>
      <c r="X29" s="85">
        <v>16100</v>
      </c>
      <c r="Y29" s="85">
        <v>16200</v>
      </c>
      <c r="Z29" s="85">
        <v>16700</v>
      </c>
      <c r="AA29" s="85">
        <v>15000</v>
      </c>
      <c r="AB29" s="85">
        <v>15831</v>
      </c>
      <c r="AC29" s="85">
        <v>16100</v>
      </c>
      <c r="AD29" s="85">
        <v>16984</v>
      </c>
      <c r="AE29" s="85">
        <v>17100</v>
      </c>
      <c r="AF29" s="85">
        <v>12518</v>
      </c>
      <c r="AG29" s="85">
        <v>12012</v>
      </c>
      <c r="AH29" s="85">
        <v>11908</v>
      </c>
      <c r="AI29" s="85">
        <v>12228</v>
      </c>
      <c r="AJ29" s="85">
        <v>13834</v>
      </c>
      <c r="AK29" s="85">
        <v>13914</v>
      </c>
      <c r="AL29" s="85">
        <v>13959</v>
      </c>
      <c r="AM29" s="85">
        <v>15003</v>
      </c>
      <c r="AN29" s="85">
        <v>14970</v>
      </c>
      <c r="AO29" s="85">
        <v>15345</v>
      </c>
      <c r="AP29" s="85">
        <v>15046</v>
      </c>
      <c r="AQ29" s="85">
        <v>11918</v>
      </c>
      <c r="AR29" s="85">
        <v>10948</v>
      </c>
      <c r="AS29" s="85">
        <v>11653</v>
      </c>
      <c r="AT29" s="85">
        <v>12837</v>
      </c>
      <c r="AU29" s="85">
        <v>12646</v>
      </c>
      <c r="AV29" s="85">
        <v>14688</v>
      </c>
      <c r="AW29" s="85">
        <v>17120</v>
      </c>
      <c r="AX29" s="85">
        <v>17207</v>
      </c>
      <c r="AY29" s="85">
        <v>15537</v>
      </c>
      <c r="AZ29" s="85">
        <v>15521</v>
      </c>
      <c r="BA29" s="85">
        <v>18552</v>
      </c>
      <c r="BB29" s="85">
        <v>15919</v>
      </c>
      <c r="BC29" s="85">
        <v>14538</v>
      </c>
      <c r="BD29" s="85">
        <v>15358</v>
      </c>
      <c r="BE29" s="85">
        <v>15206</v>
      </c>
      <c r="BF29" s="85">
        <v>15722</v>
      </c>
      <c r="BG29" s="85">
        <v>15910.95369</v>
      </c>
      <c r="BH29" s="85">
        <v>16102.1783</v>
      </c>
      <c r="BI29" s="85">
        <v>16295.701139999999</v>
      </c>
      <c r="BJ29" s="85">
        <v>16491.54981</v>
      </c>
    </row>
    <row r="30" spans="1:62" ht="14.4">
      <c r="A30" s="95" t="s">
        <v>83</v>
      </c>
      <c r="B30" s="85">
        <v>1202</v>
      </c>
      <c r="C30" s="85">
        <v>1244</v>
      </c>
      <c r="D30" s="85">
        <v>1401</v>
      </c>
      <c r="E30" s="85">
        <v>1433</v>
      </c>
      <c r="F30" s="85">
        <v>1622</v>
      </c>
      <c r="G30" s="85">
        <v>1680</v>
      </c>
      <c r="H30" s="85">
        <v>1720</v>
      </c>
      <c r="I30" s="85">
        <v>1836</v>
      </c>
      <c r="J30" s="85">
        <v>1861</v>
      </c>
      <c r="K30" s="85">
        <v>2036</v>
      </c>
      <c r="L30" s="85">
        <v>2332</v>
      </c>
      <c r="M30" s="85">
        <v>2458</v>
      </c>
      <c r="N30" s="85">
        <v>2840</v>
      </c>
      <c r="O30" s="85">
        <v>3660</v>
      </c>
      <c r="P30" s="85">
        <v>3295</v>
      </c>
      <c r="Q30" s="85">
        <v>3381</v>
      </c>
      <c r="R30" s="85">
        <v>3713</v>
      </c>
      <c r="S30" s="85">
        <v>4296</v>
      </c>
      <c r="T30" s="85">
        <v>5200</v>
      </c>
      <c r="U30" s="85">
        <v>5200</v>
      </c>
      <c r="V30" s="85">
        <v>5748</v>
      </c>
      <c r="W30" s="85">
        <v>5697</v>
      </c>
      <c r="X30" s="85">
        <v>5800</v>
      </c>
      <c r="Y30" s="85">
        <v>6062</v>
      </c>
      <c r="Z30" s="85">
        <v>5539</v>
      </c>
      <c r="AA30" s="85">
        <v>6000</v>
      </c>
      <c r="AB30" s="85">
        <v>5444</v>
      </c>
      <c r="AC30" s="85">
        <v>5800</v>
      </c>
      <c r="AD30" s="85">
        <v>6000</v>
      </c>
      <c r="AE30" s="85">
        <v>6000</v>
      </c>
      <c r="AF30" s="85">
        <v>6000</v>
      </c>
      <c r="AG30" s="85">
        <v>6000</v>
      </c>
      <c r="AH30" s="85">
        <v>7638</v>
      </c>
      <c r="AI30" s="85">
        <v>7600</v>
      </c>
      <c r="AJ30" s="85">
        <v>7977</v>
      </c>
      <c r="AK30" s="85">
        <v>8123</v>
      </c>
      <c r="AL30" s="85">
        <v>8455</v>
      </c>
      <c r="AM30" s="85">
        <v>9395</v>
      </c>
      <c r="AN30" s="85">
        <v>9500</v>
      </c>
      <c r="AO30" s="85">
        <v>9500</v>
      </c>
      <c r="AP30" s="85">
        <v>10343</v>
      </c>
      <c r="AQ30" s="85">
        <v>10300</v>
      </c>
      <c r="AR30" s="85">
        <v>10000</v>
      </c>
      <c r="AS30" s="85">
        <v>10000</v>
      </c>
      <c r="AT30" s="85">
        <v>10000</v>
      </c>
      <c r="AU30" s="85">
        <v>8438</v>
      </c>
      <c r="AV30" s="85">
        <v>8340</v>
      </c>
      <c r="AW30" s="85">
        <v>12631</v>
      </c>
      <c r="AX30" s="85">
        <v>12650</v>
      </c>
      <c r="AY30" s="85">
        <v>12700</v>
      </c>
      <c r="AZ30" s="85">
        <v>4587</v>
      </c>
      <c r="BA30" s="85">
        <v>5069</v>
      </c>
      <c r="BB30" s="85">
        <v>4090</v>
      </c>
      <c r="BC30" s="85">
        <v>5000</v>
      </c>
      <c r="BD30" s="85">
        <v>6000</v>
      </c>
      <c r="BE30" s="85">
        <v>5600</v>
      </c>
      <c r="BF30" s="85">
        <v>4200</v>
      </c>
      <c r="BG30" s="85">
        <v>4448.181818</v>
      </c>
      <c r="BH30" s="85">
        <v>4711.028926</v>
      </c>
      <c r="BI30" s="85">
        <v>4989.4079080000001</v>
      </c>
      <c r="BJ30" s="85">
        <v>5284.2365570000002</v>
      </c>
    </row>
    <row r="31" spans="1:62" ht="14.4">
      <c r="A31" s="95" t="s">
        <v>10</v>
      </c>
      <c r="B31" s="85">
        <v>4192.2222220000003</v>
      </c>
      <c r="C31" s="85">
        <v>4546.4444439999997</v>
      </c>
      <c r="D31" s="85">
        <v>4900.6666670000004</v>
      </c>
      <c r="E31" s="85">
        <v>5254.8888889999998</v>
      </c>
      <c r="F31" s="85">
        <v>5609.1111110000002</v>
      </c>
      <c r="G31" s="85">
        <v>5963.3333329999996</v>
      </c>
      <c r="H31" s="85">
        <v>6317.5555560000003</v>
      </c>
      <c r="I31" s="85">
        <v>6671.7777779999997</v>
      </c>
      <c r="J31" s="85">
        <v>7026</v>
      </c>
      <c r="K31" s="85">
        <v>7515</v>
      </c>
      <c r="L31" s="85">
        <v>8127</v>
      </c>
      <c r="M31" s="85">
        <v>8523</v>
      </c>
      <c r="N31" s="85">
        <v>9212</v>
      </c>
      <c r="O31" s="85">
        <v>9848</v>
      </c>
      <c r="P31" s="85">
        <v>11195</v>
      </c>
      <c r="Q31" s="85">
        <v>11520</v>
      </c>
      <c r="R31" s="85">
        <v>12548</v>
      </c>
      <c r="S31" s="85">
        <v>13875</v>
      </c>
      <c r="T31" s="85">
        <v>14688</v>
      </c>
      <c r="U31" s="85">
        <v>15600</v>
      </c>
      <c r="V31" s="85">
        <v>15611</v>
      </c>
      <c r="W31" s="85">
        <v>14750</v>
      </c>
      <c r="X31" s="85">
        <v>15000</v>
      </c>
      <c r="Y31" s="85">
        <v>13968</v>
      </c>
      <c r="Z31" s="85">
        <v>14016</v>
      </c>
      <c r="AA31" s="85">
        <v>12200</v>
      </c>
      <c r="AB31" s="85">
        <v>14216</v>
      </c>
      <c r="AC31" s="85">
        <v>13583</v>
      </c>
      <c r="AD31" s="85">
        <v>14000</v>
      </c>
      <c r="AE31" s="85">
        <v>14000</v>
      </c>
      <c r="AF31" s="85">
        <v>10838</v>
      </c>
      <c r="AG31" s="85">
        <v>7300</v>
      </c>
      <c r="AH31" s="85">
        <v>6900</v>
      </c>
      <c r="AI31" s="85">
        <v>6837</v>
      </c>
      <c r="AJ31" s="85">
        <v>6676</v>
      </c>
      <c r="AK31" s="85">
        <v>6842</v>
      </c>
      <c r="AL31" s="85">
        <v>6956</v>
      </c>
      <c r="AM31" s="85">
        <v>7298</v>
      </c>
      <c r="AN31" s="85">
        <v>7300</v>
      </c>
      <c r="AO31" s="85">
        <v>6252</v>
      </c>
      <c r="AP31" s="85">
        <v>6058</v>
      </c>
      <c r="AQ31" s="85">
        <v>5668</v>
      </c>
      <c r="AR31" s="85">
        <v>5680</v>
      </c>
      <c r="AS31" s="85">
        <v>5992</v>
      </c>
      <c r="AT31" s="85">
        <v>6210</v>
      </c>
      <c r="AU31" s="85">
        <v>7032</v>
      </c>
      <c r="AV31" s="85">
        <v>8253</v>
      </c>
      <c r="AW31" s="85">
        <v>10000</v>
      </c>
      <c r="AX31" s="85">
        <v>1100</v>
      </c>
      <c r="AY31" s="85">
        <v>7800</v>
      </c>
      <c r="AZ31" s="85">
        <v>6909</v>
      </c>
      <c r="BA31" s="85">
        <v>7307</v>
      </c>
      <c r="BB31" s="85">
        <v>8223</v>
      </c>
      <c r="BC31" s="85">
        <v>7451</v>
      </c>
      <c r="BD31" s="85">
        <v>7900</v>
      </c>
      <c r="BE31" s="85">
        <v>8356</v>
      </c>
      <c r="BF31" s="85">
        <v>8038</v>
      </c>
      <c r="BG31" s="85">
        <v>8117.0337659999996</v>
      </c>
      <c r="BH31" s="85">
        <v>8196.8446330000006</v>
      </c>
      <c r="BI31" s="85">
        <v>8277.4402420000006</v>
      </c>
      <c r="BJ31" s="85">
        <v>8358.8283080000001</v>
      </c>
    </row>
    <row r="32" spans="1:62" ht="14.4">
      <c r="A32" s="95" t="s">
        <v>77</v>
      </c>
      <c r="B32" s="85">
        <v>1253</v>
      </c>
      <c r="C32" s="85">
        <v>1341</v>
      </c>
      <c r="D32" s="85">
        <v>1357</v>
      </c>
      <c r="E32" s="85">
        <v>1419</v>
      </c>
      <c r="F32" s="85">
        <v>1572</v>
      </c>
      <c r="G32" s="85">
        <v>1770</v>
      </c>
      <c r="H32" s="85">
        <v>1557</v>
      </c>
      <c r="I32" s="85">
        <v>1514</v>
      </c>
      <c r="J32" s="85">
        <v>1636.5</v>
      </c>
      <c r="K32" s="85">
        <v>1759</v>
      </c>
      <c r="L32" s="85">
        <v>1839</v>
      </c>
      <c r="M32" s="85">
        <v>1811</v>
      </c>
      <c r="N32" s="85">
        <v>1984</v>
      </c>
      <c r="O32" s="85">
        <v>2092</v>
      </c>
      <c r="P32" s="85">
        <v>2203</v>
      </c>
      <c r="Q32" s="85">
        <v>2063</v>
      </c>
      <c r="R32" s="85">
        <v>1825</v>
      </c>
      <c r="S32" s="85">
        <v>1712</v>
      </c>
      <c r="T32" s="85">
        <v>1704</v>
      </c>
      <c r="U32" s="85">
        <v>1749</v>
      </c>
      <c r="V32" s="85">
        <v>1793</v>
      </c>
      <c r="W32" s="85">
        <v>1794</v>
      </c>
      <c r="X32" s="85">
        <v>1794</v>
      </c>
      <c r="Y32" s="85">
        <v>1886</v>
      </c>
      <c r="Z32" s="85">
        <v>1645</v>
      </c>
      <c r="AA32" s="85">
        <v>1608</v>
      </c>
      <c r="AB32" s="85">
        <v>1422</v>
      </c>
      <c r="AC32" s="85">
        <v>1426</v>
      </c>
      <c r="AD32" s="85">
        <v>1504</v>
      </c>
      <c r="AE32" s="85">
        <v>1596</v>
      </c>
      <c r="AF32" s="85">
        <v>1666</v>
      </c>
      <c r="AG32" s="85">
        <v>1324</v>
      </c>
      <c r="AH32" s="85">
        <v>1129</v>
      </c>
      <c r="AI32" s="85">
        <v>1100</v>
      </c>
      <c r="AJ32" s="85">
        <v>869</v>
      </c>
      <c r="AK32" s="85">
        <v>907</v>
      </c>
      <c r="AL32" s="85">
        <v>975</v>
      </c>
      <c r="AM32" s="85">
        <v>905</v>
      </c>
      <c r="AN32" s="85">
        <v>903</v>
      </c>
      <c r="AO32" s="85">
        <v>900</v>
      </c>
      <c r="AP32" s="85">
        <v>1422</v>
      </c>
      <c r="AQ32" s="85">
        <v>1325</v>
      </c>
      <c r="AR32" s="85">
        <v>1198</v>
      </c>
      <c r="AS32" s="85">
        <v>1360</v>
      </c>
      <c r="AT32" s="85">
        <v>1400</v>
      </c>
      <c r="AU32" s="85">
        <v>1357</v>
      </c>
      <c r="AV32" s="85">
        <v>1685</v>
      </c>
      <c r="AW32" s="85">
        <v>1743</v>
      </c>
      <c r="AX32" s="85">
        <v>1745</v>
      </c>
      <c r="AY32" s="85">
        <v>1750</v>
      </c>
      <c r="AZ32" s="85">
        <v>1215</v>
      </c>
      <c r="BA32" s="85">
        <v>1387</v>
      </c>
      <c r="BB32" s="85">
        <v>1293</v>
      </c>
      <c r="BC32" s="85">
        <v>1300</v>
      </c>
      <c r="BD32" s="85">
        <v>1250</v>
      </c>
      <c r="BE32" s="85">
        <v>1229.375</v>
      </c>
      <c r="BF32" s="85">
        <v>1209.0903129999999</v>
      </c>
      <c r="BG32" s="85">
        <v>1189.140322</v>
      </c>
      <c r="BH32" s="85">
        <v>1169.519507</v>
      </c>
      <c r="BI32" s="85">
        <v>1150.2224349999999</v>
      </c>
      <c r="BJ32" s="85">
        <v>1131.2437649999999</v>
      </c>
    </row>
    <row r="33" spans="1:62" ht="14.4">
      <c r="A33" s="95" t="s">
        <v>12</v>
      </c>
      <c r="B33" s="85">
        <v>2806</v>
      </c>
      <c r="C33" s="85">
        <v>3012</v>
      </c>
      <c r="D33" s="85">
        <v>3054</v>
      </c>
      <c r="E33" s="85">
        <v>3250</v>
      </c>
      <c r="F33" s="85">
        <v>3534</v>
      </c>
      <c r="G33" s="85">
        <v>3683</v>
      </c>
      <c r="H33" s="85">
        <v>3691</v>
      </c>
      <c r="I33" s="85">
        <v>3837</v>
      </c>
      <c r="J33" s="85">
        <v>3912</v>
      </c>
      <c r="K33" s="85">
        <v>3958</v>
      </c>
      <c r="L33" s="85">
        <v>3994</v>
      </c>
      <c r="M33" s="85">
        <v>3827</v>
      </c>
      <c r="N33" s="85">
        <v>3732</v>
      </c>
      <c r="O33" s="85">
        <v>3787</v>
      </c>
      <c r="P33" s="85">
        <v>3309</v>
      </c>
      <c r="Q33" s="85">
        <v>3406</v>
      </c>
      <c r="R33" s="85">
        <v>2869</v>
      </c>
      <c r="S33" s="85">
        <v>2580</v>
      </c>
      <c r="T33" s="85">
        <v>2351</v>
      </c>
      <c r="U33" s="85">
        <v>2387</v>
      </c>
      <c r="V33" s="85">
        <v>2520</v>
      </c>
      <c r="W33" s="85">
        <v>2318</v>
      </c>
      <c r="X33" s="85">
        <v>2302</v>
      </c>
      <c r="Y33" s="85">
        <v>2200</v>
      </c>
      <c r="Z33" s="85">
        <v>2393</v>
      </c>
      <c r="AA33" s="85">
        <v>2101</v>
      </c>
      <c r="AB33" s="85">
        <v>2119</v>
      </c>
      <c r="AC33" s="85">
        <v>2253</v>
      </c>
      <c r="AD33" s="85">
        <v>2200</v>
      </c>
      <c r="AE33" s="85">
        <v>2250</v>
      </c>
      <c r="AF33" s="85">
        <v>2550</v>
      </c>
      <c r="AG33" s="85">
        <v>2395</v>
      </c>
      <c r="AH33" s="85">
        <v>2200</v>
      </c>
      <c r="AI33" s="85">
        <v>2200</v>
      </c>
      <c r="AJ33" s="85">
        <v>2153</v>
      </c>
      <c r="AK33" s="85">
        <v>2539</v>
      </c>
      <c r="AL33" s="85">
        <v>2447</v>
      </c>
      <c r="AM33" s="85">
        <v>2253</v>
      </c>
      <c r="AN33" s="85">
        <v>2105</v>
      </c>
      <c r="AO33" s="85">
        <v>2100</v>
      </c>
      <c r="AP33" s="85">
        <v>2651</v>
      </c>
      <c r="AQ33" s="85">
        <v>2600</v>
      </c>
      <c r="AR33" s="85">
        <v>2700</v>
      </c>
      <c r="AS33" s="85">
        <v>2650</v>
      </c>
      <c r="AT33" s="85">
        <v>2700</v>
      </c>
      <c r="AU33" s="85">
        <v>2709</v>
      </c>
      <c r="AV33" s="85">
        <v>2952</v>
      </c>
      <c r="AW33" s="85">
        <v>2950</v>
      </c>
      <c r="AX33" s="85">
        <v>2900</v>
      </c>
      <c r="AY33" s="85">
        <v>2950</v>
      </c>
      <c r="AZ33" s="85">
        <v>1796</v>
      </c>
      <c r="BA33" s="85">
        <v>2064</v>
      </c>
      <c r="BB33" s="85">
        <v>2141</v>
      </c>
      <c r="BC33" s="85">
        <v>2560</v>
      </c>
      <c r="BD33" s="85">
        <v>2500</v>
      </c>
      <c r="BE33" s="85">
        <v>2800</v>
      </c>
      <c r="BF33" s="85">
        <v>2800</v>
      </c>
      <c r="BG33" s="85">
        <v>2968</v>
      </c>
      <c r="BH33" s="85">
        <v>3146.08</v>
      </c>
      <c r="BI33" s="85">
        <v>3334.8447999999999</v>
      </c>
      <c r="BJ33" s="85">
        <v>3534.9354880000001</v>
      </c>
    </row>
    <row r="34" spans="1:62" ht="14.4">
      <c r="A34" s="95" t="s">
        <v>14</v>
      </c>
      <c r="B34" s="85">
        <v>13497</v>
      </c>
      <c r="C34" s="85">
        <v>14376</v>
      </c>
      <c r="D34" s="85">
        <v>14256</v>
      </c>
      <c r="E34" s="85">
        <v>14000</v>
      </c>
      <c r="F34" s="85">
        <v>16966</v>
      </c>
      <c r="G34" s="85">
        <v>17191</v>
      </c>
      <c r="H34" s="85">
        <v>16750</v>
      </c>
      <c r="I34" s="85">
        <v>17577</v>
      </c>
      <c r="J34" s="85">
        <v>17873</v>
      </c>
      <c r="K34" s="85">
        <v>17421</v>
      </c>
      <c r="L34" s="85">
        <v>17053</v>
      </c>
      <c r="M34" s="85">
        <v>17697</v>
      </c>
      <c r="N34" s="85">
        <v>18048</v>
      </c>
      <c r="O34" s="85">
        <v>19986</v>
      </c>
      <c r="P34" s="85">
        <v>17781</v>
      </c>
      <c r="Q34" s="85">
        <v>16891</v>
      </c>
      <c r="R34" s="85">
        <v>15780</v>
      </c>
      <c r="S34" s="85">
        <v>15780</v>
      </c>
      <c r="T34" s="85">
        <v>15456</v>
      </c>
      <c r="U34" s="85">
        <v>15916</v>
      </c>
      <c r="V34" s="85">
        <v>16140</v>
      </c>
      <c r="W34" s="85">
        <v>12729</v>
      </c>
      <c r="X34" s="85">
        <v>12962</v>
      </c>
      <c r="Y34" s="85">
        <v>13396</v>
      </c>
      <c r="Z34" s="85">
        <v>13481</v>
      </c>
      <c r="AA34" s="85">
        <v>13339</v>
      </c>
      <c r="AB34" s="85">
        <v>13443</v>
      </c>
      <c r="AC34" s="85">
        <v>14311</v>
      </c>
      <c r="AD34" s="85">
        <v>16500</v>
      </c>
      <c r="AE34" s="85">
        <v>15000</v>
      </c>
      <c r="AF34" s="85">
        <v>14000</v>
      </c>
      <c r="AG34" s="85">
        <v>12000</v>
      </c>
      <c r="AH34" s="85">
        <v>10720</v>
      </c>
      <c r="AI34" s="85">
        <v>10000</v>
      </c>
      <c r="AJ34" s="85">
        <v>12307</v>
      </c>
      <c r="AK34" s="85">
        <v>11805</v>
      </c>
      <c r="AL34" s="85">
        <v>12214</v>
      </c>
      <c r="AM34" s="85">
        <v>12638</v>
      </c>
      <c r="AN34" s="85">
        <v>12409</v>
      </c>
      <c r="AO34" s="85">
        <v>12900</v>
      </c>
      <c r="AP34" s="85">
        <v>12702</v>
      </c>
      <c r="AQ34" s="85">
        <v>11854</v>
      </c>
      <c r="AR34" s="85">
        <v>11089</v>
      </c>
      <c r="AS34" s="85">
        <v>11215</v>
      </c>
      <c r="AT34" s="85">
        <v>11250</v>
      </c>
      <c r="AU34" s="85">
        <v>11216</v>
      </c>
      <c r="AV34" s="85">
        <v>11471</v>
      </c>
      <c r="AW34" s="85">
        <v>11887</v>
      </c>
      <c r="AX34" s="85">
        <v>10071</v>
      </c>
      <c r="AY34" s="85">
        <v>7622</v>
      </c>
      <c r="AZ34" s="85">
        <v>7882</v>
      </c>
      <c r="BA34" s="85">
        <v>8529</v>
      </c>
      <c r="BB34" s="85">
        <v>7952</v>
      </c>
      <c r="BC34" s="85">
        <v>8203</v>
      </c>
      <c r="BD34" s="85">
        <v>8958</v>
      </c>
      <c r="BE34" s="85">
        <v>9600</v>
      </c>
      <c r="BF34" s="85">
        <v>9600</v>
      </c>
      <c r="BG34" s="85">
        <v>10095.51441</v>
      </c>
      <c r="BH34" s="85">
        <v>10616.60534</v>
      </c>
      <c r="BI34" s="85">
        <v>11164.59294</v>
      </c>
      <c r="BJ34" s="85">
        <v>11740.86551</v>
      </c>
    </row>
    <row r="35" spans="1:62" ht="14.4">
      <c r="A35" s="95" t="s">
        <v>8</v>
      </c>
      <c r="B35" s="85">
        <v>1151</v>
      </c>
      <c r="C35" s="85">
        <v>1274</v>
      </c>
      <c r="D35" s="85">
        <v>1412</v>
      </c>
      <c r="E35" s="85">
        <v>1409</v>
      </c>
      <c r="F35" s="85">
        <v>1541</v>
      </c>
      <c r="G35" s="85">
        <v>1603</v>
      </c>
      <c r="H35" s="85">
        <v>1827</v>
      </c>
      <c r="I35" s="85">
        <v>2066</v>
      </c>
      <c r="J35" s="85">
        <v>2297</v>
      </c>
      <c r="K35" s="85">
        <v>2492</v>
      </c>
      <c r="L35" s="85">
        <v>2635</v>
      </c>
      <c r="M35" s="85">
        <v>2740</v>
      </c>
      <c r="N35" s="85">
        <v>2648</v>
      </c>
      <c r="O35" s="85">
        <v>2709</v>
      </c>
      <c r="P35" s="85">
        <v>2638</v>
      </c>
      <c r="Q35" s="85">
        <v>2716</v>
      </c>
      <c r="R35" s="85">
        <v>2674</v>
      </c>
      <c r="S35" s="85">
        <v>2333</v>
      </c>
      <c r="T35" s="85">
        <v>2150</v>
      </c>
      <c r="U35" s="85">
        <v>2197</v>
      </c>
      <c r="V35" s="85">
        <v>2093</v>
      </c>
      <c r="W35" s="85">
        <v>1789</v>
      </c>
      <c r="X35" s="85">
        <v>1705</v>
      </c>
      <c r="Y35" s="85">
        <v>1666</v>
      </c>
      <c r="Z35" s="85">
        <v>1547</v>
      </c>
      <c r="AA35" s="85">
        <v>1601</v>
      </c>
      <c r="AB35" s="85">
        <v>1750</v>
      </c>
      <c r="AC35" s="85">
        <v>1639</v>
      </c>
      <c r="AD35" s="85">
        <v>1428</v>
      </c>
      <c r="AE35" s="85">
        <v>1375</v>
      </c>
      <c r="AF35" s="85">
        <v>1261</v>
      </c>
      <c r="AG35" s="85">
        <v>1147</v>
      </c>
      <c r="AH35" s="85">
        <v>1266</v>
      </c>
      <c r="AI35" s="85">
        <v>1368</v>
      </c>
      <c r="AJ35" s="85">
        <v>1444</v>
      </c>
      <c r="AK35" s="85">
        <v>1613</v>
      </c>
      <c r="AL35" s="85">
        <v>1664</v>
      </c>
      <c r="AM35" s="85">
        <v>1724</v>
      </c>
      <c r="AN35" s="85">
        <v>1676</v>
      </c>
      <c r="AO35" s="85">
        <v>1700</v>
      </c>
      <c r="AP35" s="85">
        <v>1851</v>
      </c>
      <c r="AQ35" s="85">
        <v>1870</v>
      </c>
      <c r="AR35" s="85">
        <v>1850</v>
      </c>
      <c r="AS35" s="85">
        <v>1860</v>
      </c>
      <c r="AT35" s="85">
        <v>1900</v>
      </c>
      <c r="AU35" s="85">
        <v>1613</v>
      </c>
      <c r="AV35" s="85">
        <v>1695</v>
      </c>
      <c r="AW35" s="85">
        <v>1700</v>
      </c>
      <c r="AX35" s="85">
        <v>1700</v>
      </c>
      <c r="AY35" s="85">
        <v>1650</v>
      </c>
      <c r="AZ35" s="85">
        <v>1298</v>
      </c>
      <c r="BA35" s="85">
        <v>1387</v>
      </c>
      <c r="BB35" s="85">
        <v>1659</v>
      </c>
      <c r="BC35" s="85">
        <v>1700</v>
      </c>
      <c r="BD35" s="85">
        <v>1700</v>
      </c>
      <c r="BE35" s="85">
        <v>1800</v>
      </c>
      <c r="BF35" s="85">
        <v>1850</v>
      </c>
      <c r="BG35" s="85">
        <v>1898.554601</v>
      </c>
      <c r="BH35" s="85">
        <v>1948.3835529999999</v>
      </c>
      <c r="BI35" s="85">
        <v>1999.520303</v>
      </c>
      <c r="BJ35" s="85">
        <v>2051.9991730000002</v>
      </c>
    </row>
    <row r="36" spans="1:62" ht="14.4">
      <c r="A36" s="95" t="s">
        <v>13</v>
      </c>
      <c r="B36" s="85">
        <v>3036.1480000000001</v>
      </c>
      <c r="C36" s="85">
        <v>3601.1669999999999</v>
      </c>
      <c r="D36" s="85">
        <v>3725.8629999999998</v>
      </c>
      <c r="E36" s="85">
        <v>3581.33</v>
      </c>
      <c r="F36" s="85">
        <v>3709.92</v>
      </c>
      <c r="G36" s="85">
        <v>3838.51</v>
      </c>
      <c r="H36" s="85">
        <v>3967.1</v>
      </c>
      <c r="I36" s="85">
        <v>4095.69</v>
      </c>
      <c r="J36" s="85">
        <v>4224.28</v>
      </c>
      <c r="K36" s="85">
        <v>4352.87</v>
      </c>
      <c r="L36" s="85">
        <v>4481.46</v>
      </c>
      <c r="M36" s="85">
        <v>4610.05</v>
      </c>
      <c r="N36" s="85">
        <v>4738.6400000000003</v>
      </c>
      <c r="O36" s="85">
        <v>4867.2299999999996</v>
      </c>
      <c r="P36" s="85">
        <v>5253</v>
      </c>
      <c r="Q36" s="85">
        <v>3765</v>
      </c>
      <c r="R36" s="85">
        <v>3546</v>
      </c>
      <c r="S36" s="85">
        <v>3649</v>
      </c>
      <c r="T36" s="85">
        <v>3697</v>
      </c>
      <c r="U36" s="85">
        <v>3700</v>
      </c>
      <c r="V36" s="85">
        <v>4252</v>
      </c>
      <c r="W36" s="85">
        <v>4348</v>
      </c>
      <c r="X36" s="85">
        <v>4099</v>
      </c>
      <c r="Y36" s="85">
        <v>4140</v>
      </c>
      <c r="Z36" s="85">
        <v>4181</v>
      </c>
      <c r="AA36" s="85">
        <v>4254</v>
      </c>
      <c r="AB36" s="85">
        <v>4393</v>
      </c>
      <c r="AC36" s="85">
        <v>4617</v>
      </c>
      <c r="AD36" s="85">
        <v>4965</v>
      </c>
      <c r="AE36" s="85">
        <v>5461</v>
      </c>
      <c r="AF36" s="85">
        <v>5206</v>
      </c>
      <c r="AG36" s="85">
        <v>4700</v>
      </c>
      <c r="AH36" s="85">
        <v>4260</v>
      </c>
      <c r="AI36" s="85">
        <v>4000</v>
      </c>
      <c r="AJ36" s="85">
        <v>4370</v>
      </c>
      <c r="AK36" s="85">
        <v>4024</v>
      </c>
      <c r="AL36" s="85">
        <v>3638</v>
      </c>
      <c r="AM36" s="85">
        <v>3568</v>
      </c>
      <c r="AN36" s="85">
        <v>3600</v>
      </c>
      <c r="AO36" s="85">
        <v>3600</v>
      </c>
      <c r="AP36" s="85">
        <v>3771</v>
      </c>
      <c r="AQ36" s="85">
        <v>3920</v>
      </c>
      <c r="AR36" s="85">
        <v>3771</v>
      </c>
      <c r="AS36" s="85">
        <v>3800</v>
      </c>
      <c r="AT36" s="85">
        <v>3898</v>
      </c>
      <c r="AU36" s="85">
        <v>4022</v>
      </c>
      <c r="AV36" s="85">
        <v>4040</v>
      </c>
      <c r="AW36" s="85">
        <v>4000</v>
      </c>
      <c r="AX36" s="85">
        <v>4000</v>
      </c>
      <c r="AY36" s="85">
        <v>4000</v>
      </c>
      <c r="AZ36" s="85">
        <v>4527</v>
      </c>
      <c r="BA36" s="85">
        <v>4577</v>
      </c>
      <c r="BB36" s="85">
        <v>4539</v>
      </c>
      <c r="BC36" s="85">
        <v>4540</v>
      </c>
      <c r="BD36" s="85">
        <v>4290</v>
      </c>
      <c r="BE36" s="85">
        <v>4390</v>
      </c>
      <c r="BF36" s="85">
        <v>4580</v>
      </c>
      <c r="BG36" s="85">
        <v>4633.88447</v>
      </c>
      <c r="BH36" s="85">
        <v>4688.4028989999997</v>
      </c>
      <c r="BI36" s="85">
        <v>4743.5627480000003</v>
      </c>
      <c r="BJ36" s="85">
        <v>4799.3715609999999</v>
      </c>
    </row>
    <row r="37" spans="1:62" ht="14.4">
      <c r="A37" s="95" t="s">
        <v>70</v>
      </c>
      <c r="B37" s="85">
        <v>73</v>
      </c>
      <c r="C37" s="85">
        <v>120</v>
      </c>
      <c r="D37" s="85">
        <v>120</v>
      </c>
      <c r="E37" s="85">
        <v>150</v>
      </c>
      <c r="F37" s="85">
        <v>186.81818179999999</v>
      </c>
      <c r="G37" s="85">
        <v>223.63636360000001</v>
      </c>
      <c r="H37" s="85">
        <v>260.45454549999999</v>
      </c>
      <c r="I37" s="85">
        <v>297.27272729999999</v>
      </c>
      <c r="J37" s="85">
        <v>334.09090909999998</v>
      </c>
      <c r="K37" s="85">
        <v>370.90909090000002</v>
      </c>
      <c r="L37" s="85">
        <v>407.72727270000001</v>
      </c>
      <c r="M37" s="85">
        <v>444.54545450000001</v>
      </c>
      <c r="N37" s="85">
        <v>481.36363640000002</v>
      </c>
      <c r="O37" s="85">
        <v>518.18181819999995</v>
      </c>
      <c r="P37" s="85">
        <v>555</v>
      </c>
      <c r="Q37" s="85">
        <v>650</v>
      </c>
      <c r="R37" s="85">
        <v>800</v>
      </c>
      <c r="S37" s="85">
        <v>750</v>
      </c>
      <c r="T37" s="85">
        <v>900</v>
      </c>
      <c r="U37" s="85">
        <v>1000</v>
      </c>
      <c r="V37" s="85">
        <v>1000</v>
      </c>
      <c r="W37" s="85">
        <v>1100</v>
      </c>
      <c r="X37" s="85">
        <v>1000</v>
      </c>
      <c r="Y37" s="85">
        <v>840</v>
      </c>
      <c r="Z37" s="85">
        <v>840</v>
      </c>
      <c r="AA37" s="85">
        <v>850</v>
      </c>
      <c r="AB37" s="85">
        <v>850</v>
      </c>
      <c r="AC37" s="85">
        <v>860</v>
      </c>
      <c r="AD37" s="85">
        <v>800</v>
      </c>
      <c r="AE37" s="85">
        <v>800</v>
      </c>
      <c r="AF37" s="85">
        <v>750</v>
      </c>
      <c r="AG37" s="85">
        <v>600</v>
      </c>
      <c r="AH37" s="85">
        <v>200</v>
      </c>
      <c r="AI37" s="85">
        <v>200</v>
      </c>
      <c r="AJ37" s="85">
        <v>100</v>
      </c>
      <c r="AK37" s="85">
        <v>200</v>
      </c>
      <c r="AL37" s="85">
        <v>200</v>
      </c>
      <c r="AM37" s="85">
        <v>150</v>
      </c>
      <c r="AN37" s="85">
        <v>150</v>
      </c>
      <c r="AO37" s="85">
        <v>150</v>
      </c>
      <c r="AP37" s="85">
        <v>180</v>
      </c>
      <c r="AQ37" s="85">
        <v>312.66666670000001</v>
      </c>
      <c r="AR37" s="85">
        <v>445.33333329999999</v>
      </c>
      <c r="AS37" s="85">
        <v>578</v>
      </c>
      <c r="AT37" s="85">
        <v>573</v>
      </c>
      <c r="AU37" s="85">
        <v>489</v>
      </c>
      <c r="AV37" s="85">
        <v>525</v>
      </c>
      <c r="AW37" s="85">
        <v>889</v>
      </c>
      <c r="AX37" s="85">
        <v>737</v>
      </c>
      <c r="AY37" s="85">
        <v>740</v>
      </c>
      <c r="AZ37" s="85">
        <v>1300</v>
      </c>
      <c r="BA37" s="85">
        <v>1800</v>
      </c>
      <c r="BB37" s="85">
        <v>2200</v>
      </c>
      <c r="BC37" s="85">
        <v>2300</v>
      </c>
      <c r="BD37" s="85">
        <v>2200</v>
      </c>
      <c r="BE37" s="85">
        <v>1980</v>
      </c>
      <c r="BF37" s="85">
        <v>2000</v>
      </c>
      <c r="BG37" s="85">
        <v>1966.6227490000001</v>
      </c>
      <c r="BH37" s="85">
        <v>1933.8025190000001</v>
      </c>
      <c r="BI37" s="85">
        <v>1901.5300130000001</v>
      </c>
      <c r="BJ37" s="85">
        <v>1869.7960909999999</v>
      </c>
    </row>
    <row r="38" spans="1:62" ht="14.4">
      <c r="A38" s="95" t="s">
        <v>73</v>
      </c>
      <c r="B38" s="85">
        <v>86.43</v>
      </c>
      <c r="C38" s="85">
        <v>96.1</v>
      </c>
      <c r="D38" s="85">
        <v>96.72</v>
      </c>
      <c r="E38" s="85">
        <v>96</v>
      </c>
      <c r="F38" s="85">
        <v>70</v>
      </c>
      <c r="G38" s="85">
        <v>98.356999999999999</v>
      </c>
      <c r="H38" s="85">
        <v>98.56</v>
      </c>
      <c r="I38" s="85">
        <v>192</v>
      </c>
      <c r="J38" s="85">
        <v>237.54300000000001</v>
      </c>
      <c r="K38" s="85">
        <v>242.601</v>
      </c>
      <c r="L38" s="85">
        <v>264</v>
      </c>
      <c r="M38" s="85">
        <v>303.25</v>
      </c>
      <c r="N38" s="85">
        <v>322.327</v>
      </c>
      <c r="O38" s="85">
        <v>445</v>
      </c>
      <c r="P38" s="85">
        <v>338.36700000000002</v>
      </c>
      <c r="Q38" s="85">
        <v>611.45299999999997</v>
      </c>
      <c r="R38" s="85">
        <v>1021.726</v>
      </c>
      <c r="S38" s="85">
        <v>1071</v>
      </c>
      <c r="T38" s="85">
        <v>1107</v>
      </c>
      <c r="U38" s="85">
        <v>1135</v>
      </c>
      <c r="V38" s="85">
        <v>1233</v>
      </c>
      <c r="W38" s="85">
        <v>1035</v>
      </c>
      <c r="X38" s="85">
        <v>1068</v>
      </c>
      <c r="Y38" s="85">
        <v>943</v>
      </c>
      <c r="Z38" s="85">
        <v>853</v>
      </c>
      <c r="AA38" s="85">
        <v>659</v>
      </c>
      <c r="AB38" s="85">
        <v>695.2</v>
      </c>
      <c r="AC38" s="85">
        <v>731.4</v>
      </c>
      <c r="AD38" s="85">
        <v>767.6</v>
      </c>
      <c r="AE38" s="85">
        <v>803.8</v>
      </c>
      <c r="AF38" s="85">
        <v>840</v>
      </c>
      <c r="AG38" s="85">
        <v>876.2</v>
      </c>
      <c r="AH38" s="85">
        <v>912.4</v>
      </c>
      <c r="AI38" s="85">
        <v>948.6</v>
      </c>
      <c r="AJ38" s="85">
        <v>1053</v>
      </c>
      <c r="AK38" s="85">
        <v>1021</v>
      </c>
      <c r="AL38" s="85">
        <v>1000</v>
      </c>
      <c r="AM38" s="85">
        <v>910</v>
      </c>
      <c r="AN38" s="85">
        <v>1200</v>
      </c>
      <c r="AO38" s="85">
        <v>1200</v>
      </c>
      <c r="AP38" s="85">
        <v>1398</v>
      </c>
      <c r="AQ38" s="85">
        <v>1369</v>
      </c>
      <c r="AR38" s="85">
        <v>1438</v>
      </c>
      <c r="AS38" s="85">
        <v>1637</v>
      </c>
      <c r="AT38" s="85">
        <v>1689</v>
      </c>
      <c r="AU38" s="85">
        <v>1805</v>
      </c>
      <c r="AV38" s="85">
        <v>1786</v>
      </c>
      <c r="AW38" s="85">
        <v>1873</v>
      </c>
      <c r="AX38" s="85">
        <v>1870</v>
      </c>
      <c r="AY38" s="85">
        <v>1800</v>
      </c>
      <c r="AZ38" s="85">
        <v>1329</v>
      </c>
      <c r="BA38" s="85">
        <v>1207</v>
      </c>
      <c r="BB38" s="85">
        <v>1026</v>
      </c>
      <c r="BC38" s="85">
        <v>855</v>
      </c>
      <c r="BD38" s="85">
        <v>735</v>
      </c>
      <c r="BE38" s="85">
        <v>788</v>
      </c>
      <c r="BF38" s="85">
        <v>1099</v>
      </c>
      <c r="BG38" s="85">
        <v>1061.50100250627</v>
      </c>
      <c r="BH38" s="85">
        <v>1025.2815089370399</v>
      </c>
      <c r="BI38" s="85">
        <v>990.29786131738399</v>
      </c>
      <c r="BJ38" s="85">
        <v>956.50789132685497</v>
      </c>
    </row>
    <row r="39" spans="1:62" ht="14.4">
      <c r="A39" s="95" t="s">
        <v>5</v>
      </c>
      <c r="B39" s="85">
        <v>323.14319587080797</v>
      </c>
      <c r="C39" s="85">
        <v>308.22071462966898</v>
      </c>
      <c r="D39" s="85">
        <v>293.98734103256498</v>
      </c>
      <c r="E39" s="85">
        <v>280.41125266756501</v>
      </c>
      <c r="F39" s="85">
        <v>267.46209665498202</v>
      </c>
      <c r="G39" s="85">
        <v>255.110921785605</v>
      </c>
      <c r="H39" s="85">
        <v>243.33011379273901</v>
      </c>
      <c r="I39" s="85">
        <v>232.09333361331699</v>
      </c>
      <c r="J39" s="85">
        <v>221.37545850007299</v>
      </c>
      <c r="K39" s="85">
        <v>211.15252585309699</v>
      </c>
      <c r="L39" s="85">
        <v>201.40167964520899</v>
      </c>
      <c r="M39" s="85">
        <v>192.10111932135499</v>
      </c>
      <c r="N39" s="85">
        <v>183.230051057796</v>
      </c>
      <c r="O39" s="85">
        <v>174.76864127209799</v>
      </c>
      <c r="P39" s="85">
        <v>166.69797227999999</v>
      </c>
      <c r="Q39" s="85">
        <v>159</v>
      </c>
      <c r="R39" s="85">
        <v>145</v>
      </c>
      <c r="S39" s="85">
        <v>139</v>
      </c>
      <c r="T39" s="85">
        <v>134</v>
      </c>
      <c r="U39" s="85">
        <v>127</v>
      </c>
      <c r="V39" s="85">
        <v>122</v>
      </c>
      <c r="W39" s="85">
        <v>122</v>
      </c>
      <c r="X39" s="85">
        <v>28</v>
      </c>
      <c r="Y39" s="85">
        <v>120</v>
      </c>
      <c r="Z39" s="85">
        <v>118</v>
      </c>
      <c r="AA39" s="85">
        <v>114</v>
      </c>
      <c r="AB39" s="85">
        <v>111</v>
      </c>
      <c r="AC39" s="85">
        <v>127</v>
      </c>
      <c r="AD39" s="85">
        <v>134</v>
      </c>
      <c r="AE39" s="85">
        <v>116</v>
      </c>
      <c r="AF39" s="85">
        <v>114.045</v>
      </c>
      <c r="AG39" s="85">
        <v>106.17400000000001</v>
      </c>
      <c r="AH39" s="85">
        <v>99.802999999999997</v>
      </c>
      <c r="AI39" s="85">
        <v>100</v>
      </c>
      <c r="AJ39" s="85">
        <v>81</v>
      </c>
      <c r="AK39" s="85">
        <v>82</v>
      </c>
      <c r="AL39" s="85">
        <v>88</v>
      </c>
      <c r="AM39" s="85">
        <v>101</v>
      </c>
      <c r="AN39" s="85">
        <v>119</v>
      </c>
      <c r="AO39" s="85">
        <v>115</v>
      </c>
      <c r="AP39" s="85">
        <v>144</v>
      </c>
      <c r="AQ39" s="85">
        <v>125</v>
      </c>
      <c r="AR39" s="85">
        <v>130</v>
      </c>
      <c r="AS39" s="85">
        <v>135</v>
      </c>
      <c r="AT39" s="85">
        <v>140</v>
      </c>
      <c r="AU39" s="85">
        <v>132</v>
      </c>
      <c r="AV39" s="85">
        <v>141</v>
      </c>
      <c r="AW39" s="85">
        <v>90</v>
      </c>
      <c r="AX39" s="85">
        <v>100</v>
      </c>
      <c r="AY39" s="85">
        <v>100</v>
      </c>
      <c r="AZ39" s="85">
        <v>140</v>
      </c>
      <c r="BA39" s="85">
        <v>140</v>
      </c>
      <c r="BB39" s="85">
        <v>147.777777777778</v>
      </c>
      <c r="BC39" s="85">
        <v>155.98765432098801</v>
      </c>
      <c r="BD39" s="85">
        <v>164.653635116598</v>
      </c>
      <c r="BE39" s="85">
        <v>173.801059289742</v>
      </c>
      <c r="BF39" s="85">
        <v>183.45667369472801</v>
      </c>
      <c r="BG39" s="85">
        <v>193.648711122213</v>
      </c>
      <c r="BH39" s="85">
        <v>204.40697285122499</v>
      </c>
      <c r="BI39" s="85">
        <v>215.76291578740401</v>
      </c>
      <c r="BJ39" s="85">
        <v>227.74974444226001</v>
      </c>
    </row>
    <row r="43" spans="1:62"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</row>
  </sheetData>
  <pageMargins left="0.7" right="0.7" top="0.78740157499999996" bottom="0.78740157499999996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9BB0-8608-4898-9041-F117047C717C}">
  <dimension ref="A1:H27"/>
  <sheetViews>
    <sheetView workbookViewId="0">
      <selection activeCell="E22" sqref="E22"/>
    </sheetView>
  </sheetViews>
  <sheetFormatPr defaultColWidth="11.5546875" defaultRowHeight="14.4"/>
  <cols>
    <col min="1" max="1" width="22.44140625" style="95" bestFit="1" customWidth="1"/>
    <col min="2" max="2" width="17.109375" style="95" customWidth="1"/>
    <col min="3" max="3" width="38.6640625" style="95" customWidth="1"/>
    <col min="4" max="4" width="34.88671875" style="95" bestFit="1" customWidth="1"/>
    <col min="5" max="5" width="47.5546875" style="95" customWidth="1"/>
    <col min="6" max="6" width="45.44140625" style="95" bestFit="1" customWidth="1"/>
    <col min="7" max="16384" width="11.5546875" style="95"/>
  </cols>
  <sheetData>
    <row r="1" spans="1:8">
      <c r="A1" s="95" t="s">
        <v>22</v>
      </c>
      <c r="B1" s="97" t="s">
        <v>21</v>
      </c>
    </row>
    <row r="3" spans="1:8">
      <c r="C3" s="95" t="s">
        <v>43</v>
      </c>
      <c r="D3" s="95" t="s">
        <v>44</v>
      </c>
      <c r="E3" s="95" t="s">
        <v>45</v>
      </c>
      <c r="F3" s="95" t="s">
        <v>86</v>
      </c>
      <c r="G3" s="95" t="s">
        <v>192</v>
      </c>
      <c r="H3" s="98" t="s">
        <v>58</v>
      </c>
    </row>
    <row r="4" spans="1:8">
      <c r="A4" s="95" t="s">
        <v>23</v>
      </c>
      <c r="B4" s="98" t="s">
        <v>24</v>
      </c>
      <c r="C4" s="95" t="s">
        <v>193</v>
      </c>
      <c r="D4" s="98" t="s">
        <v>57</v>
      </c>
      <c r="E4" s="1" t="s">
        <v>194</v>
      </c>
      <c r="F4" s="95" t="s">
        <v>47</v>
      </c>
      <c r="H4" s="95" t="s">
        <v>60</v>
      </c>
    </row>
    <row r="5" spans="1:8">
      <c r="B5" s="98" t="s">
        <v>25</v>
      </c>
      <c r="C5" s="98" t="s">
        <v>117</v>
      </c>
      <c r="D5" s="95" t="s">
        <v>49</v>
      </c>
      <c r="E5" s="1" t="s">
        <v>119</v>
      </c>
      <c r="F5" s="95" t="s">
        <v>118</v>
      </c>
      <c r="H5" s="95" t="s">
        <v>59</v>
      </c>
    </row>
    <row r="6" spans="1:8">
      <c r="B6" s="99" t="s">
        <v>195</v>
      </c>
    </row>
    <row r="7" spans="1:8">
      <c r="B7" s="99"/>
    </row>
    <row r="8" spans="1:8">
      <c r="A8" s="98" t="s">
        <v>196</v>
      </c>
      <c r="B8" s="95" t="s">
        <v>27</v>
      </c>
      <c r="C8" s="100" t="s">
        <v>197</v>
      </c>
    </row>
    <row r="9" spans="1:8">
      <c r="A9" s="98"/>
      <c r="B9" s="95" t="s">
        <v>28</v>
      </c>
      <c r="C9" s="95" t="s">
        <v>198</v>
      </c>
    </row>
    <row r="10" spans="1:8">
      <c r="A10" s="98"/>
      <c r="B10" s="95" t="s">
        <v>39</v>
      </c>
      <c r="C10" s="95" t="s">
        <v>199</v>
      </c>
    </row>
    <row r="11" spans="1:8">
      <c r="A11" s="98"/>
      <c r="B11" s="95" t="s">
        <v>56</v>
      </c>
      <c r="C11" s="95" t="s">
        <v>200</v>
      </c>
    </row>
    <row r="12" spans="1:8">
      <c r="A12" s="98"/>
      <c r="B12" s="95" t="s">
        <v>62</v>
      </c>
      <c r="C12" s="95" t="s">
        <v>201</v>
      </c>
    </row>
    <row r="13" spans="1:8">
      <c r="A13" s="98"/>
      <c r="B13" s="95" t="s">
        <v>128</v>
      </c>
      <c r="C13" s="95" t="s">
        <v>202</v>
      </c>
    </row>
    <row r="14" spans="1:8">
      <c r="A14" s="98"/>
      <c r="B14" s="95" t="s">
        <v>130</v>
      </c>
      <c r="C14" s="95" t="s">
        <v>63</v>
      </c>
    </row>
    <row r="16" spans="1:8">
      <c r="A16" s="98" t="s">
        <v>137</v>
      </c>
      <c r="B16" s="98" t="s">
        <v>138</v>
      </c>
      <c r="C16" s="98" t="s">
        <v>203</v>
      </c>
      <c r="E16" s="1" t="s">
        <v>204</v>
      </c>
    </row>
    <row r="17" spans="1:7">
      <c r="A17" s="98"/>
      <c r="B17" s="98" t="s">
        <v>141</v>
      </c>
      <c r="C17" s="98" t="s">
        <v>205</v>
      </c>
      <c r="D17" s="95" t="s">
        <v>206</v>
      </c>
      <c r="E17" s="1" t="s">
        <v>207</v>
      </c>
      <c r="F17" s="101" t="s">
        <v>208</v>
      </c>
      <c r="G17" s="101" t="s">
        <v>209</v>
      </c>
    </row>
    <row r="19" spans="1:7">
      <c r="A19" s="95" t="s">
        <v>210</v>
      </c>
      <c r="B19" s="102" t="s">
        <v>211</v>
      </c>
      <c r="C19" s="98" t="s">
        <v>212</v>
      </c>
    </row>
    <row r="20" spans="1:7">
      <c r="B20" s="103" t="s">
        <v>213</v>
      </c>
      <c r="C20" s="95" t="s">
        <v>214</v>
      </c>
    </row>
    <row r="21" spans="1:7">
      <c r="B21" s="104" t="s">
        <v>215</v>
      </c>
      <c r="C21" s="98" t="s">
        <v>216</v>
      </c>
    </row>
    <row r="22" spans="1:7">
      <c r="B22" s="105" t="s">
        <v>217</v>
      </c>
      <c r="C22" s="95" t="s">
        <v>218</v>
      </c>
    </row>
    <row r="24" spans="1:7">
      <c r="B24" s="95" t="s">
        <v>219</v>
      </c>
      <c r="C24" s="106">
        <v>0.17055100000000001</v>
      </c>
      <c r="D24" s="95" t="s">
        <v>152</v>
      </c>
    </row>
    <row r="25" spans="1:7">
      <c r="B25" s="95" t="s">
        <v>220</v>
      </c>
      <c r="C25" s="107">
        <v>0.90718500000000002</v>
      </c>
      <c r="D25" s="95" t="s">
        <v>152</v>
      </c>
    </row>
    <row r="26" spans="1:7">
      <c r="A26" s="97"/>
    </row>
    <row r="27" spans="1:7">
      <c r="A27" s="95" t="s">
        <v>221</v>
      </c>
      <c r="B27" s="95" t="s">
        <v>222</v>
      </c>
      <c r="C27" s="95" t="s">
        <v>218</v>
      </c>
    </row>
  </sheetData>
  <hyperlinks>
    <hyperlink ref="E16" r:id="rId1" xr:uid="{89B6CAB3-A44A-41A2-BE84-E319B845D751}"/>
    <hyperlink ref="E4" r:id="rId2" xr:uid="{7EC76E5E-66DD-4C14-B7B9-167B84BDE558}"/>
    <hyperlink ref="E17" r:id="rId3" xr:uid="{4C8218C0-07AF-452C-A2D5-A30D2EB92757}"/>
    <hyperlink ref="E5" r:id="rId4" xr:uid="{10E626A7-4A83-4020-822E-E267E8BCD775}"/>
  </hyperlinks>
  <pageMargins left="0.7" right="0.7" top="0.78740157500000008" bottom="0.78740157500000008" header="0.3" footer="0.3"/>
  <pageSetup paperSize="9" firstPageNumber="4294967295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96AD-8826-4645-9512-F96EC5BD78C2}">
  <dimension ref="A1:BD36"/>
  <sheetViews>
    <sheetView workbookViewId="0">
      <pane xSplit="1" ySplit="1" topLeftCell="AI2" activePane="bottomRight" state="frozen"/>
      <selection activeCell="AM18" sqref="AM18"/>
      <selection pane="topRight" activeCell="AM18" sqref="AM18"/>
      <selection pane="bottomLeft" activeCell="AM18" sqref="AM18"/>
      <selection pane="bottomRight"/>
    </sheetView>
  </sheetViews>
  <sheetFormatPr defaultColWidth="11" defaultRowHeight="14.4"/>
  <sheetData>
    <row r="1" spans="1:56">
      <c r="A1" t="s">
        <v>67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>
        <v>1991</v>
      </c>
      <c r="AA1">
        <v>1992</v>
      </c>
      <c r="AB1">
        <v>1993</v>
      </c>
      <c r="AC1">
        <v>1994</v>
      </c>
      <c r="AD1">
        <v>1995</v>
      </c>
      <c r="AE1">
        <v>1996</v>
      </c>
      <c r="AF1">
        <v>1997</v>
      </c>
      <c r="AG1">
        <v>1998</v>
      </c>
      <c r="AH1">
        <v>1999</v>
      </c>
      <c r="AI1">
        <v>2000</v>
      </c>
      <c r="AJ1">
        <v>2001</v>
      </c>
      <c r="AK1">
        <v>2002</v>
      </c>
      <c r="AL1">
        <v>2003</v>
      </c>
      <c r="AM1">
        <v>2004</v>
      </c>
      <c r="AN1">
        <v>2005</v>
      </c>
      <c r="AO1">
        <v>2006</v>
      </c>
      <c r="AP1">
        <v>2007</v>
      </c>
      <c r="AQ1">
        <v>2008</v>
      </c>
      <c r="AR1">
        <v>2009</v>
      </c>
      <c r="AS1">
        <v>2010</v>
      </c>
      <c r="AT1">
        <v>2011</v>
      </c>
      <c r="AU1">
        <v>2012</v>
      </c>
      <c r="AV1">
        <v>2013</v>
      </c>
      <c r="AW1">
        <v>2014</v>
      </c>
      <c r="AX1">
        <v>2015</v>
      </c>
      <c r="AY1">
        <v>2016</v>
      </c>
      <c r="AZ1">
        <v>2017</v>
      </c>
      <c r="BA1">
        <v>2018</v>
      </c>
      <c r="BB1">
        <v>2019</v>
      </c>
      <c r="BC1">
        <v>2020</v>
      </c>
      <c r="BD1">
        <v>2021</v>
      </c>
    </row>
    <row r="2" spans="1:56">
      <c r="A2" t="s">
        <v>71</v>
      </c>
      <c r="I2" s="41">
        <f>STEEL!I2-STEEL_SEC!I2</f>
        <v>15533</v>
      </c>
      <c r="J2" s="41">
        <f>STEEL!J2-STEEL_SEC!J2</f>
        <v>10960</v>
      </c>
      <c r="K2" s="41">
        <f>STEEL!K2-STEEL_SEC!K2</f>
        <v>11613</v>
      </c>
      <c r="L2" s="41">
        <f>STEEL!L2-STEEL_SEC!L2</f>
        <v>10878</v>
      </c>
      <c r="M2" s="41">
        <f>STEEL!M2-STEEL_SEC!M2</f>
        <v>12138</v>
      </c>
      <c r="N2" s="41">
        <f>STEEL!N2-STEEL_SEC!N2</f>
        <v>12954</v>
      </c>
      <c r="O2" s="41">
        <f>STEEL!O2-STEEL_SEC!O2</f>
        <v>11774</v>
      </c>
      <c r="P2" s="41">
        <f>STEEL!P2-STEEL_SEC!P2</f>
        <v>11601</v>
      </c>
      <c r="Q2" s="41">
        <f>STEEL!Q2-STEEL_SEC!Q2</f>
        <v>9162</v>
      </c>
      <c r="R2" s="41">
        <f>STEEL!R2-STEEL_SEC!R2</f>
        <v>9353</v>
      </c>
      <c r="S2" s="41">
        <f>STEEL!S2-STEEL_SEC!S2</f>
        <v>10401</v>
      </c>
      <c r="T2" s="41">
        <f>STEEL!T2-STEEL_SEC!T2</f>
        <v>9820</v>
      </c>
      <c r="U2" s="41">
        <f>STEEL!U2-STEEL_SEC!U2</f>
        <v>9018</v>
      </c>
      <c r="V2" s="41">
        <f>STEEL!V2-STEEL_SEC!V2</f>
        <v>9091</v>
      </c>
      <c r="W2" s="41">
        <f>STEEL!W2-STEEL_SEC!W2</f>
        <v>10298</v>
      </c>
      <c r="X2" s="41">
        <f>STEEL!X2-STEEL_SEC!X2</f>
        <v>9935</v>
      </c>
      <c r="Y2" s="41">
        <f>STEEL!Y2-STEEL_SEC!Y2</f>
        <v>10335</v>
      </c>
      <c r="Z2" s="41">
        <f>STEEL!Z2-STEEL_SEC!Z2</f>
        <v>10299</v>
      </c>
      <c r="AA2" s="41">
        <f>STEEL!AA2-STEEL_SEC!AA2</f>
        <v>9275</v>
      </c>
      <c r="AB2" s="41">
        <f>STEEL!AB2-STEEL_SEC!AB2</f>
        <v>8829</v>
      </c>
      <c r="AC2" s="41">
        <f>STEEL!AC2-STEEL_SEC!AC2</f>
        <v>9653</v>
      </c>
      <c r="AD2" s="41">
        <f>STEEL!AD2-STEEL_SEC!AD2</f>
        <v>9860</v>
      </c>
      <c r="AE2" s="41">
        <f>STEEL!AE2-STEEL_SEC!AE2</f>
        <v>9214</v>
      </c>
      <c r="AF2" s="41">
        <f>STEEL!AF2-STEEL_SEC!AF2</f>
        <v>8432</v>
      </c>
      <c r="AG2" s="41">
        <f>STEEL!AG2-STEEL_SEC!AG2</f>
        <v>8992</v>
      </c>
      <c r="AH2" s="41">
        <f>STEEL!AH2-STEEL_SEC!AH2</f>
        <v>8833</v>
      </c>
      <c r="AI2" s="41">
        <f>STEEL!AI2-STEEL_SEC!AI2</f>
        <v>8910</v>
      </c>
      <c r="AJ2" s="41">
        <f>STEEL!AJ2-STEEL_SEC!AJ2</f>
        <v>8022</v>
      </c>
      <c r="AK2" s="41">
        <f>STEEL!AK2-STEEL_SEC!AK2</f>
        <v>8417</v>
      </c>
      <c r="AL2" s="41">
        <f>STEEL!AL2-STEEL_SEC!AL2</f>
        <v>8309</v>
      </c>
      <c r="AM2" s="41">
        <f>STEEL!AM2-STEEL_SEC!AM2</f>
        <v>8813</v>
      </c>
      <c r="AN2" s="41">
        <f>STEEL!AN2-STEEL_SEC!AN2</f>
        <v>7776</v>
      </c>
      <c r="AO2" s="41">
        <f>STEEL!AO2-STEEL_SEC!AO2</f>
        <v>8173</v>
      </c>
      <c r="AP2" s="41">
        <f>STEEL!AP2-STEEL_SEC!AP2</f>
        <v>7147</v>
      </c>
      <c r="AQ2" s="41">
        <f>STEEL!AQ2-STEEL_SEC!AQ2</f>
        <v>7408</v>
      </c>
      <c r="AR2" s="41">
        <f>STEEL!AR2-STEEL_SEC!AR2</f>
        <v>3288</v>
      </c>
      <c r="AS2" s="41">
        <f>STEEL!AS2-STEEL_SEC!AS2</f>
        <v>5177</v>
      </c>
      <c r="AT2" s="41">
        <f>STEEL!AT2-STEEL_SEC!AT2</f>
        <v>5253</v>
      </c>
      <c r="AU2" s="41">
        <f>STEEL!AU2-STEEL_SEC!AU2</f>
        <v>4647</v>
      </c>
      <c r="AV2" s="41">
        <f>STEEL!AV2-STEEL_SEC!AV2</f>
        <v>4772</v>
      </c>
      <c r="AW2" s="41">
        <f>STEEL!AW2-STEEL_SEC!AW2</f>
        <v>4952</v>
      </c>
      <c r="AX2" s="41">
        <f>STEEL!AX2-STEEL_SEC!AX2</f>
        <v>4809</v>
      </c>
      <c r="AY2" s="41">
        <f>STEEL!AY2-STEEL_SEC!AY2</f>
        <v>5310</v>
      </c>
      <c r="AZ2" s="41">
        <f>STEEL!AZ2-STEEL_SEC!AZ2</f>
        <v>5362</v>
      </c>
      <c r="BA2" s="41">
        <f>STEEL!BA2-STEEL_SEC!BA2</f>
        <v>5400</v>
      </c>
      <c r="BB2" s="41"/>
      <c r="BC2" s="41"/>
      <c r="BD2" s="41"/>
    </row>
    <row r="3" spans="1:56">
      <c r="A3" t="s">
        <v>75</v>
      </c>
      <c r="I3" s="41">
        <f>STEEL!I3-STEEL_SEC!I3</f>
        <v>515</v>
      </c>
      <c r="J3" s="41">
        <f>STEEL!J3-STEEL_SEC!J3</f>
        <v>460</v>
      </c>
      <c r="K3" s="41">
        <f>STEEL!K3-STEEL_SEC!K3</f>
        <v>387</v>
      </c>
      <c r="L3" s="41">
        <f>STEEL!L3-STEEL_SEC!L3</f>
        <v>319</v>
      </c>
      <c r="M3" s="41">
        <f>STEEL!M3-STEEL_SEC!M3</f>
        <v>359</v>
      </c>
      <c r="N3" s="41">
        <f>STEEL!N3-STEEL_SEC!N3</f>
        <v>311</v>
      </c>
      <c r="O3" s="41">
        <f>STEEL!O3-STEEL_SEC!O3</f>
        <v>175</v>
      </c>
      <c r="P3" s="41">
        <f>STEEL!P3-STEEL_SEC!P3</f>
        <v>0</v>
      </c>
      <c r="Q3" s="41">
        <f>STEEL!Q3-STEEL_SEC!Q3</f>
        <v>0</v>
      </c>
      <c r="R3" s="41">
        <f>STEEL!R3-STEEL_SEC!R3</f>
        <v>0</v>
      </c>
      <c r="S3" s="41">
        <f>STEEL!S3-STEEL_SEC!S3</f>
        <v>0</v>
      </c>
      <c r="T3" s="41">
        <f>STEEL!T3-STEEL_SEC!T3</f>
        <v>-1</v>
      </c>
      <c r="U3" s="41">
        <f>STEEL!U3-STEEL_SEC!U3</f>
        <v>0</v>
      </c>
      <c r="V3" s="41">
        <f>STEEL!V3-STEEL_SEC!V3</f>
        <v>1</v>
      </c>
      <c r="W3" s="41">
        <f>STEEL!W3-STEEL_SEC!W3</f>
        <v>0</v>
      </c>
      <c r="X3" s="41">
        <f>STEEL!X3-STEEL_SEC!X3</f>
        <v>0</v>
      </c>
      <c r="Y3" s="41">
        <f>STEEL!Y3-STEEL_SEC!Y3</f>
        <v>0</v>
      </c>
      <c r="Z3" s="41">
        <f>STEEL!Z3-STEEL_SEC!Z3</f>
        <v>0</v>
      </c>
      <c r="AA3" s="41">
        <f>STEEL!AA3-STEEL_SEC!AA3</f>
        <v>0</v>
      </c>
      <c r="AB3" s="41">
        <f>STEEL!AB3-STEEL_SEC!AB3</f>
        <v>0</v>
      </c>
      <c r="AC3" s="41">
        <f>STEEL!AC3-STEEL_SEC!AC3</f>
        <v>0</v>
      </c>
      <c r="AD3" s="41">
        <f>STEEL!AD3-STEEL_SEC!AD3</f>
        <v>0</v>
      </c>
      <c r="AE3" s="41">
        <f>STEEL!AE3-STEEL_SEC!AE3</f>
        <v>0</v>
      </c>
      <c r="AF3" s="41">
        <f>STEEL!AF3-STEEL_SEC!AF3</f>
        <v>0</v>
      </c>
      <c r="AG3" s="41">
        <f>STEEL!AG3-STEEL_SEC!AG3</f>
        <v>0</v>
      </c>
      <c r="AH3" s="41">
        <f>STEEL!AH3-STEEL_SEC!AH3</f>
        <v>0</v>
      </c>
      <c r="AI3" s="41">
        <f>STEEL!AI3-STEEL_SEC!AI3</f>
        <v>0</v>
      </c>
      <c r="AJ3" s="41">
        <f>STEEL!AJ3-STEEL_SEC!AJ3</f>
        <v>0</v>
      </c>
      <c r="AK3" s="41">
        <f>STEEL!AK3-STEEL_SEC!AK3</f>
        <v>0</v>
      </c>
      <c r="AL3" s="41">
        <f>STEEL!AL3-STEEL_SEC!AL3</f>
        <v>0</v>
      </c>
      <c r="AM3" s="41">
        <f>STEEL!AM3-STEEL_SEC!AM3</f>
        <v>0</v>
      </c>
      <c r="AN3" s="41">
        <f>STEEL!AN3-STEEL_SEC!AN3</f>
        <v>0</v>
      </c>
      <c r="AO3" s="41">
        <f>STEEL!AO3-STEEL_SEC!AO3</f>
        <v>0</v>
      </c>
      <c r="AP3" s="41">
        <f>STEEL!AP3-STEEL_SEC!AP3</f>
        <v>0</v>
      </c>
      <c r="AQ3" s="41">
        <f>STEEL!AQ3-STEEL_SEC!AQ3</f>
        <v>0</v>
      </c>
      <c r="AR3" s="41">
        <f>STEEL!AR3-STEEL_SEC!AR3</f>
        <v>0</v>
      </c>
      <c r="AS3" s="41">
        <f>STEEL!AS3-STEEL_SEC!AS3</f>
        <v>0</v>
      </c>
      <c r="AT3" s="41">
        <f>STEEL!AT3-STEEL_SEC!AT3</f>
        <v>0</v>
      </c>
      <c r="AU3" s="41">
        <f>STEEL!AU3-STEEL_SEC!AU3</f>
        <v>0</v>
      </c>
      <c r="AV3" s="41">
        <f>STEEL!AV3-STEEL_SEC!AV3</f>
        <v>0</v>
      </c>
      <c r="AW3" s="41">
        <f>STEEL!AW3-STEEL_SEC!AW3</f>
        <v>0</v>
      </c>
      <c r="AX3" s="41">
        <f>STEEL!AX3-STEEL_SEC!AX3</f>
        <v>0</v>
      </c>
      <c r="AY3" s="41">
        <f>STEEL!AY3-STEEL_SEC!AY3</f>
        <v>0</v>
      </c>
      <c r="AZ3" s="41">
        <f>STEEL!AZ3-STEEL_SEC!AZ3</f>
        <v>0</v>
      </c>
      <c r="BA3" s="41">
        <f>STEEL!BA3-STEEL_SEC!BA3</f>
        <v>0</v>
      </c>
      <c r="BB3" s="41"/>
      <c r="BC3" s="41"/>
      <c r="BD3" s="41"/>
    </row>
    <row r="4" spans="1:56">
      <c r="A4" t="s">
        <v>1</v>
      </c>
      <c r="I4" s="41">
        <f>STEEL!I4-STEEL_SEC!I4</f>
        <v>23918</v>
      </c>
      <c r="J4" s="41">
        <f>STEEL!J4-STEEL_SEC!J4</f>
        <v>18485</v>
      </c>
      <c r="K4" s="41">
        <f>STEEL!K4-STEEL_SEC!K4</f>
        <v>19939</v>
      </c>
      <c r="L4" s="41">
        <f>STEEL!L4-STEEL_SEC!L4</f>
        <v>18895</v>
      </c>
      <c r="M4" s="41">
        <f>STEEL!M4-STEEL_SEC!M4</f>
        <v>19401</v>
      </c>
      <c r="N4" s="41">
        <f>STEEL!N4-STEEL_SEC!N4</f>
        <v>19785</v>
      </c>
      <c r="O4" s="41">
        <f>STEEL!O4-STEEL_SEC!O4</f>
        <v>19492</v>
      </c>
      <c r="P4" s="41">
        <f>STEEL!P4-STEEL_SEC!P4</f>
        <v>17596</v>
      </c>
      <c r="Q4" s="41">
        <f>STEEL!Q4-STEEL_SEC!Q4</f>
        <v>14925</v>
      </c>
      <c r="R4" s="41">
        <f>STEEL!R4-STEEL_SEC!R4</f>
        <v>14121</v>
      </c>
      <c r="S4" s="41">
        <f>STEEL!S4-STEEL_SEC!S4</f>
        <v>15278</v>
      </c>
      <c r="T4" s="41">
        <f>STEEL!T4-STEEL_SEC!T4</f>
        <v>15128</v>
      </c>
      <c r="U4" s="41">
        <f>STEEL!U4-STEEL_SEC!U4</f>
        <v>13735</v>
      </c>
      <c r="V4" s="41">
        <f>STEEL!V4-STEEL_SEC!V4</f>
        <v>13230</v>
      </c>
      <c r="W4" s="41">
        <f>STEEL!W4-STEEL_SEC!W4</f>
        <v>14083</v>
      </c>
      <c r="X4" s="41">
        <f>STEEL!X4-STEEL_SEC!X4</f>
        <v>13956</v>
      </c>
      <c r="Y4" s="41">
        <f>STEEL!Y4-STEEL_SEC!Y4</f>
        <v>13613</v>
      </c>
      <c r="Z4" s="41">
        <f>STEEL!Z4-STEEL_SEC!Z4</f>
        <v>13112</v>
      </c>
      <c r="AA4" s="41">
        <f>STEEL!AA4-STEEL_SEC!AA4</f>
        <v>12551</v>
      </c>
      <c r="AB4" s="41">
        <f>STEEL!AB4-STEEL_SEC!AB4</f>
        <v>11882</v>
      </c>
      <c r="AC4" s="41">
        <f>STEEL!AC4-STEEL_SEC!AC4</f>
        <v>11889</v>
      </c>
      <c r="AD4" s="41">
        <f>STEEL!AD4-STEEL_SEC!AD4</f>
        <v>11559</v>
      </c>
      <c r="AE4" s="41">
        <f>STEEL!AE4-STEEL_SEC!AE4</f>
        <v>10929</v>
      </c>
      <c r="AF4" s="41">
        <f>STEEL!AF4-STEEL_SEC!AF4</f>
        <v>11893</v>
      </c>
      <c r="AG4" s="41">
        <f>STEEL!AG4-STEEL_SEC!AG4</f>
        <v>12067</v>
      </c>
      <c r="AH4" s="41">
        <f>STEEL!AH4-STEEL_SEC!AH4</f>
        <v>12464</v>
      </c>
      <c r="AI4" s="41">
        <f>STEEL!AI4-STEEL_SEC!AI4</f>
        <v>12511</v>
      </c>
      <c r="AJ4" s="41">
        <f>STEEL!AJ4-STEEL_SEC!AJ4</f>
        <v>11112</v>
      </c>
      <c r="AK4" s="41">
        <f>STEEL!AK4-STEEL_SEC!AK4</f>
        <v>12382</v>
      </c>
      <c r="AL4" s="41">
        <f>STEEL!AL4-STEEL_SEC!AL4</f>
        <v>11988</v>
      </c>
      <c r="AM4" s="41">
        <f>STEEL!AM4-STEEL_SEC!AM4</f>
        <v>12751</v>
      </c>
      <c r="AN4" s="41">
        <f>STEEL!AN4-STEEL_SEC!AN4</f>
        <v>12181</v>
      </c>
      <c r="AO4" s="41">
        <f>STEEL!AO4-STEEL_SEC!AO4</f>
        <v>12242</v>
      </c>
      <c r="AP4" s="41">
        <f>STEEL!AP4-STEEL_SEC!AP4</f>
        <v>11808</v>
      </c>
      <c r="AQ4" s="41">
        <f>STEEL!AQ4-STEEL_SEC!AQ4</f>
        <v>10666</v>
      </c>
      <c r="AR4" s="41">
        <f>STEEL!AR4-STEEL_SEC!AR4</f>
        <v>7676</v>
      </c>
      <c r="AS4" s="41">
        <f>STEEL!AS4-STEEL_SEC!AS4</f>
        <v>9813</v>
      </c>
      <c r="AT4" s="41">
        <f>STEEL!AT4-STEEL_SEC!AT4</f>
        <v>9652</v>
      </c>
      <c r="AU4" s="41">
        <f>STEEL!AU4-STEEL_SEC!AU4</f>
        <v>9507</v>
      </c>
      <c r="AV4" s="41">
        <f>STEEL!AV4-STEEL_SEC!AV4</f>
        <v>10174</v>
      </c>
      <c r="AW4" s="41">
        <f>STEEL!AW4-STEEL_SEC!AW4</f>
        <v>10645</v>
      </c>
      <c r="AX4" s="41">
        <f>STEEL!AX4-STEEL_SEC!AX4</f>
        <v>9825</v>
      </c>
      <c r="AY4" s="41">
        <f>STEEL!AY4-STEEL_SEC!AY4</f>
        <v>9527</v>
      </c>
      <c r="AZ4" s="41">
        <f>STEEL!AZ4-STEEL_SEC!AZ4</f>
        <v>10665</v>
      </c>
      <c r="BA4" s="41">
        <f>STEEL!BA4-STEEL_SEC!BA4</f>
        <v>10523</v>
      </c>
      <c r="BB4" s="41"/>
      <c r="BC4" s="41"/>
      <c r="BD4" s="41"/>
    </row>
    <row r="5" spans="1:56">
      <c r="A5" t="s">
        <v>2</v>
      </c>
      <c r="I5" s="41">
        <f>STEEL!I5-STEEL_SEC!I5</f>
        <v>46199</v>
      </c>
      <c r="J5" s="41">
        <f>STEEL!J5-STEEL_SEC!J5</f>
        <v>33984</v>
      </c>
      <c r="K5" s="41">
        <f>STEEL!K5-STEEL_SEC!K5</f>
        <v>35729</v>
      </c>
      <c r="L5" s="41">
        <f>STEEL!L5-STEEL_SEC!L5</f>
        <v>32479</v>
      </c>
      <c r="M5" s="41">
        <f>STEEL!M5-STEEL_SEC!M5</f>
        <v>33668</v>
      </c>
      <c r="N5" s="41">
        <f>STEEL!N5-STEEL_SEC!N5</f>
        <v>37910</v>
      </c>
      <c r="O5" s="41">
        <f>STEEL!O5-STEEL_SEC!O5</f>
        <v>35327</v>
      </c>
      <c r="P5" s="41">
        <f>STEEL!P5-STEEL_SEC!P5</f>
        <v>32889</v>
      </c>
      <c r="Q5" s="41">
        <f>STEEL!Q5-STEEL_SEC!Q5</f>
        <v>27359</v>
      </c>
      <c r="R5" s="41">
        <f>STEEL!R5-STEEL_SEC!R5</f>
        <v>26518</v>
      </c>
      <c r="S5" s="41">
        <f>STEEL!S5-STEEL_SEC!S5</f>
        <v>29364</v>
      </c>
      <c r="T5" s="41">
        <f>STEEL!T5-STEEL_SEC!T5</f>
        <v>30600</v>
      </c>
      <c r="U5" s="41">
        <f>STEEL!U5-STEEL_SEC!U5</f>
        <v>27906</v>
      </c>
      <c r="V5" s="41">
        <f>STEEL!V5-STEEL_SEC!V5</f>
        <v>27350</v>
      </c>
      <c r="W5" s="41">
        <f>STEEL!W5-STEEL_SEC!W5</f>
        <v>31437</v>
      </c>
      <c r="X5" s="41">
        <f>STEEL!X5-STEEL_SEC!X5</f>
        <v>31558</v>
      </c>
      <c r="Y5" s="41">
        <f>STEEL!Y5-STEEL_SEC!Y5</f>
        <v>29578</v>
      </c>
      <c r="Z5" s="41">
        <f>STEEL!Z5-STEEL_SEC!Z5</f>
        <v>33610</v>
      </c>
      <c r="AA5" s="41">
        <f>STEEL!AA5-STEEL_SEC!AA5</f>
        <v>42381</v>
      </c>
      <c r="AB5" s="41">
        <f>STEEL!AB5-STEEL_SEC!AB5</f>
        <v>29510</v>
      </c>
      <c r="AC5" s="41">
        <f>STEEL!AC5-STEEL_SEC!AC5</f>
        <v>31916</v>
      </c>
      <c r="AD5" s="41">
        <f>STEEL!AD5-STEEL_SEC!AD5</f>
        <v>31908</v>
      </c>
      <c r="AE5" s="41">
        <f>STEEL!AE5-STEEL_SEC!AE5</f>
        <v>29447</v>
      </c>
      <c r="AF5" s="41">
        <f>STEEL!AF5-STEEL_SEC!AF5</f>
        <v>33134</v>
      </c>
      <c r="AG5" s="41">
        <f>STEEL!AG5-STEEL_SEC!AG5</f>
        <v>31950</v>
      </c>
      <c r="AH5" s="41">
        <f>STEEL!AH5-STEEL_SEC!AH5</f>
        <v>29795</v>
      </c>
      <c r="AI5" s="41">
        <f>STEEL!AI5-STEEL_SEC!AI5</f>
        <v>33052</v>
      </c>
      <c r="AJ5" s="41">
        <f>STEEL!AJ5-STEEL_SEC!AJ5</f>
        <v>31654</v>
      </c>
      <c r="AK5" s="41">
        <f>STEEL!AK5-STEEL_SEC!AK5</f>
        <v>31809</v>
      </c>
      <c r="AL5" s="41">
        <f>STEEL!AL5-STEEL_SEC!AL5</f>
        <v>31377</v>
      </c>
      <c r="AM5" s="41">
        <f>STEEL!AM5-STEEL_SEC!AM5</f>
        <v>32158</v>
      </c>
      <c r="AN5" s="41">
        <f>STEEL!AN5-STEEL_SEC!AN5</f>
        <v>30857</v>
      </c>
      <c r="AO5" s="41">
        <f>STEEL!AO5-STEEL_SEC!AO5</f>
        <v>32550</v>
      </c>
      <c r="AP5" s="41">
        <f>STEEL!AP5-STEEL_SEC!AP5</f>
        <v>33535</v>
      </c>
      <c r="AQ5" s="41">
        <f>STEEL!AQ5-STEEL_SEC!AQ5</f>
        <v>31194</v>
      </c>
      <c r="AR5" s="41">
        <f>STEEL!AR5-STEEL_SEC!AR5</f>
        <v>21334</v>
      </c>
      <c r="AS5" s="41">
        <f>STEEL!AS5-STEEL_SEC!AS5</f>
        <v>30615</v>
      </c>
      <c r="AT5" s="41">
        <f>STEEL!AT5-STEEL_SEC!AT5</f>
        <v>30080</v>
      </c>
      <c r="AU5" s="41">
        <f>STEEL!AU5-STEEL_SEC!AU5</f>
        <v>28872</v>
      </c>
      <c r="AV5" s="41">
        <f>STEEL!AV5-STEEL_SEC!AV5</f>
        <v>29186</v>
      </c>
      <c r="AW5" s="41">
        <f>STEEL!AW5-STEEL_SEC!AW5</f>
        <v>29881</v>
      </c>
      <c r="AX5" s="41">
        <f>STEEL!AX5-STEEL_SEC!AX5</f>
        <v>30054</v>
      </c>
      <c r="AY5" s="41">
        <f>STEEL!AY5-STEEL_SEC!AY5</f>
        <v>29486</v>
      </c>
      <c r="AZ5" s="41">
        <f>STEEL!AZ5-STEEL_SEC!AZ5</f>
        <v>30290</v>
      </c>
      <c r="BA5" s="41">
        <f>STEEL!BA5-STEEL_SEC!BA5</f>
        <v>29732</v>
      </c>
      <c r="BB5" s="41"/>
      <c r="BC5" s="41"/>
      <c r="BD5" s="41"/>
    </row>
    <row r="6" spans="1:56">
      <c r="A6" t="s">
        <v>78</v>
      </c>
      <c r="I6" s="41">
        <f>STEEL!I6-STEEL_SEC!I6</f>
        <v>110</v>
      </c>
      <c r="J6" s="41">
        <f>STEEL!J6-STEEL_SEC!J6</f>
        <v>81</v>
      </c>
      <c r="K6" s="41">
        <f>STEEL!K6-STEEL_SEC!K6</f>
        <v>58</v>
      </c>
      <c r="L6" s="41">
        <f>STEEL!L6-STEEL_SEC!L6</f>
        <v>47</v>
      </c>
      <c r="M6" s="41">
        <f>STEEL!M6-STEEL_SEC!M6</f>
        <v>69</v>
      </c>
      <c r="N6" s="41">
        <f>STEEL!N6-STEEL_SEC!N6</f>
        <v>72</v>
      </c>
      <c r="O6" s="41">
        <f>STEEL!O6-STEEL_SEC!O6</f>
        <v>2</v>
      </c>
      <c r="P6" s="41">
        <f>STEEL!P6-STEEL_SEC!P6</f>
        <v>32</v>
      </c>
      <c r="Q6" s="41">
        <f>STEEL!Q6-STEEL_SEC!Q6</f>
        <v>61</v>
      </c>
      <c r="R6" s="41">
        <f>STEEL!R6-STEEL_SEC!R6</f>
        <v>141</v>
      </c>
      <c r="S6" s="41">
        <f>STEEL!S6-STEEL_SEC!S6</f>
        <v>0</v>
      </c>
      <c r="T6" s="41">
        <f>STEEL!T6-STEEL_SEC!T6</f>
        <v>0</v>
      </c>
      <c r="U6" s="41">
        <f>STEEL!U6-STEEL_SEC!U6</f>
        <v>0</v>
      </c>
      <c r="V6" s="41">
        <f>STEEL!V6-STEEL_SEC!V6</f>
        <v>0</v>
      </c>
      <c r="W6" s="41">
        <f>STEEL!W6-STEEL_SEC!W6</f>
        <v>0</v>
      </c>
      <c r="X6" s="41">
        <f>STEEL!X6-STEEL_SEC!X6</f>
        <v>0</v>
      </c>
      <c r="Y6" s="41">
        <f>STEEL!Y6-STEEL_SEC!Y6</f>
        <v>0</v>
      </c>
      <c r="Z6" s="41">
        <f>STEEL!Z6-STEEL_SEC!Z6</f>
        <v>0</v>
      </c>
      <c r="AA6" s="41">
        <f>STEEL!AA6-STEEL_SEC!AA6</f>
        <v>0</v>
      </c>
      <c r="AB6" s="41">
        <f>STEEL!AB6-STEEL_SEC!AB6</f>
        <v>0</v>
      </c>
      <c r="AC6" s="41">
        <f>STEEL!AC6-STEEL_SEC!AC6</f>
        <v>0</v>
      </c>
      <c r="AD6" s="41">
        <f>STEEL!AD6-STEEL_SEC!AD6</f>
        <v>0</v>
      </c>
      <c r="AE6" s="41">
        <f>STEEL!AE6-STEEL_SEC!AE6</f>
        <v>0</v>
      </c>
      <c r="AF6" s="41">
        <f>STEEL!AF6-STEEL_SEC!AF6</f>
        <v>0</v>
      </c>
      <c r="AG6" s="41">
        <f>STEEL!AG6-STEEL_SEC!AG6</f>
        <v>0</v>
      </c>
      <c r="AH6" s="41">
        <f>STEEL!AH6-STEEL_SEC!AH6</f>
        <v>0</v>
      </c>
      <c r="AI6" s="41">
        <f>STEEL!AI6-STEEL_SEC!AI6</f>
        <v>0</v>
      </c>
      <c r="AJ6" s="41">
        <f>STEEL!AJ6-STEEL_SEC!AJ6</f>
        <v>0</v>
      </c>
      <c r="AK6" s="41">
        <f>STEEL!AK6-STEEL_SEC!AK6</f>
        <v>0</v>
      </c>
      <c r="AL6" s="41">
        <f>STEEL!AL6-STEEL_SEC!AL6</f>
        <v>0</v>
      </c>
      <c r="AM6" s="41">
        <f>STEEL!AM6-STEEL_SEC!AM6</f>
        <v>0</v>
      </c>
      <c r="AN6" s="41">
        <f>STEEL!AN6-STEEL_SEC!AN6</f>
        <v>0</v>
      </c>
      <c r="AO6" s="41">
        <f>STEEL!AO6-STEEL_SEC!AO6</f>
        <v>0</v>
      </c>
      <c r="AP6" s="41">
        <f>STEEL!AP6-STEEL_SEC!AP6</f>
        <v>0</v>
      </c>
      <c r="AQ6" s="41">
        <f>STEEL!AQ6-STEEL_SEC!AQ6</f>
        <v>0</v>
      </c>
      <c r="AR6" s="41">
        <f>STEEL!AR6-STEEL_SEC!AR6</f>
        <v>0</v>
      </c>
      <c r="AS6" s="41">
        <f>STEEL!AS6-STEEL_SEC!AS6</f>
        <v>0</v>
      </c>
      <c r="AT6" s="41">
        <f>STEEL!AT6-STEEL_SEC!AT6</f>
        <v>0</v>
      </c>
      <c r="AU6" s="41">
        <f>STEEL!AU6-STEEL_SEC!AU6</f>
        <v>0</v>
      </c>
      <c r="AV6" s="41">
        <f>STEEL!AV6-STEEL_SEC!AV6</f>
        <v>0</v>
      </c>
      <c r="AW6" s="41">
        <f>STEEL!AW6-STEEL_SEC!AW6</f>
        <v>0</v>
      </c>
      <c r="AX6" s="41">
        <f>STEEL!AX6-STEEL_SEC!AX6</f>
        <v>0</v>
      </c>
      <c r="AY6" s="41">
        <f>STEEL!AY6-STEEL_SEC!AY6</f>
        <v>0</v>
      </c>
      <c r="AZ6" s="41">
        <f>STEEL!AZ6-STEEL_SEC!AZ6</f>
        <v>0</v>
      </c>
      <c r="BA6" s="41">
        <f>STEEL!BA6-STEEL_SEC!BA6</f>
        <v>0</v>
      </c>
      <c r="BB6" s="41"/>
      <c r="BC6" s="41"/>
      <c r="BD6" s="41"/>
    </row>
    <row r="7" spans="1:56">
      <c r="A7" t="s">
        <v>6</v>
      </c>
      <c r="I7" s="41">
        <f>STEEL!I7-STEEL_SEC!I7</f>
        <v>13943</v>
      </c>
      <c r="J7" s="41">
        <f>STEEL!J7-STEEL_SEC!J7</f>
        <v>12504</v>
      </c>
      <c r="K7" s="41">
        <f>STEEL!K7-STEEL_SEC!K7</f>
        <v>12636</v>
      </c>
      <c r="L7" s="41">
        <f>STEEL!L7-STEEL_SEC!L7</f>
        <v>12043</v>
      </c>
      <c r="M7" s="41">
        <f>STEEL!M7-STEEL_SEC!M7</f>
        <v>11984</v>
      </c>
      <c r="N7" s="41">
        <f>STEEL!N7-STEEL_SEC!N7</f>
        <v>11335</v>
      </c>
      <c r="O7" s="41">
        <f>STEEL!O7-STEEL_SEC!O7</f>
        <v>12464</v>
      </c>
      <c r="P7" s="41">
        <f>STEEL!P7-STEEL_SEC!P7</f>
        <v>12062</v>
      </c>
      <c r="Q7" s="41">
        <f>STEEL!Q7-STEEL_SEC!Q7</f>
        <v>11390</v>
      </c>
      <c r="R7" s="41">
        <f>STEEL!R7-STEEL_SEC!R7</f>
        <v>10148</v>
      </c>
      <c r="S7" s="41">
        <f>STEEL!S7-STEEL_SEC!S7</f>
        <v>11359</v>
      </c>
      <c r="T7" s="41">
        <f>STEEL!T7-STEEL_SEC!T7</f>
        <v>11376</v>
      </c>
      <c r="U7" s="41">
        <f>STEEL!U7-STEEL_SEC!U7</f>
        <v>11052</v>
      </c>
      <c r="V7" s="41">
        <f>STEEL!V7-STEEL_SEC!V7</f>
        <v>10603</v>
      </c>
      <c r="W7" s="41">
        <f>STEEL!W7-STEEL_SEC!W7</f>
        <v>10539</v>
      </c>
      <c r="X7" s="41">
        <f>STEEL!X7-STEEL_SEC!X7</f>
        <v>11178</v>
      </c>
      <c r="Y7" s="41">
        <f>STEEL!Y7-STEEL_SEC!Y7</f>
        <v>11205</v>
      </c>
      <c r="Z7" s="41">
        <f>STEEL!Z7-STEEL_SEC!Z7</f>
        <v>10424</v>
      </c>
      <c r="AA7" s="41">
        <f>STEEL!AA7-STEEL_SEC!AA7</f>
        <v>10171</v>
      </c>
      <c r="AB7" s="41">
        <f>STEEL!AB7-STEEL_SEC!AB7</f>
        <v>10948</v>
      </c>
      <c r="AC7" s="41">
        <f>STEEL!AC7-STEEL_SEC!AC7</f>
        <v>11125</v>
      </c>
      <c r="AD7" s="41">
        <f>STEEL!AD7-STEEL_SEC!AD7</f>
        <v>11740</v>
      </c>
      <c r="AE7" s="41">
        <f>STEEL!AE7-STEEL_SEC!AE7</f>
        <v>10037</v>
      </c>
      <c r="AF7" s="41">
        <f>STEEL!AF7-STEEL_SEC!AF7</f>
        <v>11037</v>
      </c>
      <c r="AG7" s="41">
        <f>STEEL!AG7-STEEL_SEC!AG7</f>
        <v>10442</v>
      </c>
      <c r="AH7" s="41">
        <f>STEEL!AH7-STEEL_SEC!AH7</f>
        <v>10494</v>
      </c>
      <c r="AI7" s="41">
        <f>STEEL!AI7-STEEL_SEC!AI7</f>
        <v>10676</v>
      </c>
      <c r="AJ7" s="41">
        <f>STEEL!AJ7-STEEL_SEC!AJ7</f>
        <v>10010</v>
      </c>
      <c r="AK7" s="41">
        <f>STEEL!AK7-STEEL_SEC!AK7</f>
        <v>9327</v>
      </c>
      <c r="AL7" s="41">
        <f>STEEL!AL7-STEEL_SEC!AL7</f>
        <v>9934</v>
      </c>
      <c r="AM7" s="41">
        <f>STEEL!AM7-STEEL_SEC!AM7</f>
        <v>10650</v>
      </c>
      <c r="AN7" s="41">
        <f>STEEL!AN7-STEEL_SEC!AN7</f>
        <v>11689</v>
      </c>
      <c r="AO7" s="41">
        <f>STEEL!AO7-STEEL_SEC!AO7</f>
        <v>11822</v>
      </c>
      <c r="AP7" s="41">
        <f>STEEL!AP7-STEEL_SEC!AP7</f>
        <v>11557</v>
      </c>
      <c r="AQ7" s="41">
        <f>STEEL!AQ7-STEEL_SEC!AQ7</f>
        <v>10911</v>
      </c>
      <c r="AR7" s="41">
        <f>STEEL!AR7-STEEL_SEC!AR7</f>
        <v>5812</v>
      </c>
      <c r="AS7" s="41">
        <f>STEEL!AS7-STEEL_SEC!AS7</f>
        <v>8587</v>
      </c>
      <c r="AT7" s="41">
        <f>STEEL!AT7-STEEL_SEC!AT7</f>
        <v>9892</v>
      </c>
      <c r="AU7" s="41">
        <f>STEEL!AU7-STEEL_SEC!AU7</f>
        <v>9313</v>
      </c>
      <c r="AV7" s="41">
        <f>STEEL!AV7-STEEL_SEC!AV7</f>
        <v>6798</v>
      </c>
      <c r="AW7" s="41">
        <f>STEEL!AW7-STEEL_SEC!AW7</f>
        <v>6514</v>
      </c>
      <c r="AX7" s="41">
        <f>STEEL!AX7-STEEL_SEC!AX7</f>
        <v>4791</v>
      </c>
      <c r="AY7" s="41">
        <f>STEEL!AY7-STEEL_SEC!AY7</f>
        <v>5669</v>
      </c>
      <c r="AZ7" s="41">
        <f>STEEL!AZ7-STEEL_SEC!AZ7</f>
        <v>4732</v>
      </c>
      <c r="BA7" s="41">
        <f>STEEL!BA7-STEEL_SEC!BA7</f>
        <v>4520</v>
      </c>
      <c r="BB7" s="41"/>
      <c r="BC7" s="41"/>
      <c r="BD7" s="41"/>
    </row>
    <row r="8" spans="1:56">
      <c r="A8" t="s">
        <v>81</v>
      </c>
      <c r="I8" s="41">
        <f>STEEL!I8-STEEL_SEC!I8</f>
        <v>6340</v>
      </c>
      <c r="J8" s="41">
        <f>STEEL!J8-STEEL_SEC!J8</f>
        <v>4559</v>
      </c>
      <c r="K8" s="41">
        <f>STEEL!K8-STEEL_SEC!K8</f>
        <v>4479</v>
      </c>
      <c r="L8" s="41">
        <f>STEEL!L8-STEEL_SEC!L8</f>
        <v>4303</v>
      </c>
      <c r="M8" s="41">
        <f>STEEL!M8-STEEL_SEC!M8</f>
        <v>4782</v>
      </c>
      <c r="N8" s="41">
        <f>STEEL!N8-STEEL_SEC!N8</f>
        <v>4949</v>
      </c>
      <c r="O8" s="41">
        <f>STEEL!O8-STEEL_SEC!O8</f>
        <v>4618</v>
      </c>
      <c r="P8" s="41">
        <f>STEEL!P8-STEEL_SEC!P8</f>
        <v>3790</v>
      </c>
      <c r="Q8" s="41">
        <f>STEEL!Q8-STEEL_SEC!Q8</f>
        <v>3510</v>
      </c>
      <c r="R8" s="41">
        <f>STEEL!R8-STEEL_SEC!R8</f>
        <v>3294</v>
      </c>
      <c r="S8" s="41">
        <f>STEEL!S8-STEEL_SEC!S8</f>
        <v>3987</v>
      </c>
      <c r="T8" s="41">
        <f>STEEL!T8-STEEL_SEC!T8</f>
        <v>3945</v>
      </c>
      <c r="U8" s="41">
        <f>STEEL!U8-STEEL_SEC!U8</f>
        <v>3705</v>
      </c>
      <c r="V8" s="41">
        <f>STEEL!V8-STEEL_SEC!V8</f>
        <v>3302</v>
      </c>
      <c r="W8" s="41">
        <f>STEEL!W8-STEEL_SEC!W8</f>
        <v>3661</v>
      </c>
      <c r="X8" s="41">
        <f>STEEL!X8-STEEL_SEC!X8</f>
        <v>3721</v>
      </c>
      <c r="Y8" s="41">
        <f>STEEL!Y8-STEEL_SEC!Y8</f>
        <v>3560</v>
      </c>
      <c r="Z8" s="41">
        <f>STEEL!Z8-STEEL_SEC!Z8</f>
        <v>3379</v>
      </c>
      <c r="AA8" s="41">
        <f>STEEL!AA8-STEEL_SEC!AA8</f>
        <v>3068</v>
      </c>
      <c r="AB8" s="41">
        <f>STEEL!AB8-STEEL_SEC!AB8</f>
        <v>3289</v>
      </c>
      <c r="AC8" s="41">
        <f>STEEL!AC8-STEEL_SEC!AC8</f>
        <v>2627</v>
      </c>
      <c r="AD8" s="41">
        <f>STEEL!AD8-STEEL_SEC!AD8</f>
        <v>1410</v>
      </c>
      <c r="AE8" s="41">
        <f>STEEL!AE8-STEEL_SEC!AE8</f>
        <v>1168</v>
      </c>
      <c r="AF8" s="41">
        <f>STEEL!AF8-STEEL_SEC!AF8</f>
        <v>598</v>
      </c>
      <c r="AG8" s="41">
        <f>STEEL!AG8-STEEL_SEC!AG8</f>
        <v>0</v>
      </c>
      <c r="AH8" s="41">
        <f>STEEL!AH8-STEEL_SEC!AH8</f>
        <v>0</v>
      </c>
      <c r="AI8" s="41">
        <f>STEEL!AI8-STEEL_SEC!AI8</f>
        <v>0</v>
      </c>
      <c r="AJ8" s="41">
        <f>STEEL!AJ8-STEEL_SEC!AJ8</f>
        <v>0</v>
      </c>
      <c r="AK8" s="41">
        <f>STEEL!AK8-STEEL_SEC!AK8</f>
        <v>0</v>
      </c>
      <c r="AL8" s="41">
        <f>STEEL!AL8-STEEL_SEC!AL8</f>
        <v>0</v>
      </c>
      <c r="AM8" s="41">
        <f>STEEL!AM8-STEEL_SEC!AM8</f>
        <v>0</v>
      </c>
      <c r="AN8" s="41">
        <f>STEEL!AN8-STEEL_SEC!AN8</f>
        <v>0</v>
      </c>
      <c r="AO8" s="41">
        <f>STEEL!AO8-STEEL_SEC!AO8</f>
        <v>0</v>
      </c>
      <c r="AP8" s="41">
        <f>STEEL!AP8-STEEL_SEC!AP8</f>
        <v>0</v>
      </c>
      <c r="AQ8" s="41">
        <f>STEEL!AQ8-STEEL_SEC!AQ8</f>
        <v>0</v>
      </c>
      <c r="AR8" s="41">
        <f>STEEL!AR8-STEEL_SEC!AR8</f>
        <v>0</v>
      </c>
      <c r="AS8" s="41">
        <f>STEEL!AS8-STEEL_SEC!AS8</f>
        <v>0</v>
      </c>
      <c r="AT8" s="41">
        <f>STEEL!AT8-STEEL_SEC!AT8</f>
        <v>0</v>
      </c>
      <c r="AU8" s="41">
        <f>STEEL!AU8-STEEL_SEC!AU8</f>
        <v>0</v>
      </c>
      <c r="AV8" s="41">
        <f>STEEL!AV8-STEEL_SEC!AV8</f>
        <v>0</v>
      </c>
      <c r="AW8" s="41">
        <f>STEEL!AW8-STEEL_SEC!AW8</f>
        <v>0</v>
      </c>
      <c r="AX8" s="41">
        <f>STEEL!AX8-STEEL_SEC!AX8</f>
        <v>0</v>
      </c>
      <c r="AY8" s="41">
        <f>STEEL!AY8-STEEL_SEC!AY8</f>
        <v>0</v>
      </c>
      <c r="AZ8" s="41">
        <f>STEEL!AZ8-STEEL_SEC!AZ8</f>
        <v>0</v>
      </c>
      <c r="BA8" s="41">
        <f>STEEL!BA8-STEEL_SEC!BA8</f>
        <v>0</v>
      </c>
      <c r="BB8" s="41"/>
      <c r="BC8" s="41"/>
      <c r="BD8" s="41"/>
    </row>
    <row r="9" spans="1:56">
      <c r="A9" t="s">
        <v>7</v>
      </c>
      <c r="I9" s="41">
        <f>STEEL!I9-STEEL_SEC!I9</f>
        <v>5464</v>
      </c>
      <c r="J9" s="41">
        <f>STEEL!J9-STEEL_SEC!J9</f>
        <v>4497</v>
      </c>
      <c r="K9" s="41">
        <f>STEEL!K9-STEEL_SEC!K9</f>
        <v>4838</v>
      </c>
      <c r="L9" s="41">
        <f>STEEL!L9-STEEL_SEC!L9</f>
        <v>4618</v>
      </c>
      <c r="M9" s="41">
        <f>STEEL!M9-STEEL_SEC!M9</f>
        <v>5285</v>
      </c>
      <c r="N9" s="41">
        <f>STEEL!N9-STEEL_SEC!N9</f>
        <v>5492</v>
      </c>
      <c r="O9" s="41">
        <f>STEEL!O9-STEEL_SEC!O9</f>
        <v>4961</v>
      </c>
      <c r="P9" s="41">
        <f>STEEL!P9-STEEL_SEC!P9</f>
        <v>5294</v>
      </c>
      <c r="Q9" s="41">
        <f>STEEL!Q9-STEEL_SEC!Q9</f>
        <v>4122</v>
      </c>
      <c r="R9" s="41">
        <f>STEEL!R9-STEEL_SEC!R9</f>
        <v>4271</v>
      </c>
      <c r="S9" s="41">
        <f>STEEL!S9-STEEL_SEC!S9</f>
        <v>5533</v>
      </c>
      <c r="T9" s="41">
        <f>STEEL!T9-STEEL_SEC!T9</f>
        <v>5304</v>
      </c>
      <c r="U9" s="41">
        <f>STEEL!U9-STEEL_SEC!U9</f>
        <v>5052</v>
      </c>
      <c r="V9" s="41">
        <f>STEEL!V9-STEEL_SEC!V9</f>
        <v>4836</v>
      </c>
      <c r="W9" s="41">
        <f>STEEL!W9-STEEL_SEC!W9</f>
        <v>5263</v>
      </c>
      <c r="X9" s="41">
        <f>STEEL!X9-STEEL_SEC!X9</f>
        <v>5419</v>
      </c>
      <c r="Y9" s="41">
        <f>STEEL!Y9-STEEL_SEC!Y9</f>
        <v>5180</v>
      </c>
      <c r="Z9" s="41">
        <f>STEEL!Z9-STEEL_SEC!Z9</f>
        <v>4943</v>
      </c>
      <c r="AA9" s="41">
        <f>STEEL!AA9-STEEL_SEC!AA9</f>
        <v>5196</v>
      </c>
      <c r="AB9" s="41">
        <f>STEEL!AB9-STEEL_SEC!AB9</f>
        <v>5811</v>
      </c>
      <c r="AC9" s="41">
        <f>STEEL!AC9-STEEL_SEC!AC9</f>
        <v>5948</v>
      </c>
      <c r="AD9" s="41">
        <f>STEEL!AD9-STEEL_SEC!AD9</f>
        <v>6147</v>
      </c>
      <c r="AE9" s="41">
        <f>STEEL!AE9-STEEL_SEC!AE9</f>
        <v>6170</v>
      </c>
      <c r="AF9" s="41">
        <f>STEEL!AF9-STEEL_SEC!AF9</f>
        <v>6474</v>
      </c>
      <c r="AG9" s="41">
        <f>STEEL!AG9-STEEL_SEC!AG9</f>
        <v>6225</v>
      </c>
      <c r="AH9" s="41">
        <f>STEEL!AH9-STEEL_SEC!AH9</f>
        <v>5947</v>
      </c>
      <c r="AI9" s="41">
        <f>STEEL!AI9-STEEL_SEC!AI9</f>
        <v>5507</v>
      </c>
      <c r="AJ9" s="41">
        <f>STEEL!AJ9-STEEL_SEC!AJ9</f>
        <v>5902</v>
      </c>
      <c r="AK9" s="41">
        <f>STEEL!AK9-STEEL_SEC!AK9</f>
        <v>5995</v>
      </c>
      <c r="AL9" s="41">
        <f>STEEL!AL9-STEEL_SEC!AL9</f>
        <v>6451</v>
      </c>
      <c r="AM9" s="41">
        <f>STEEL!AM9-STEEL_SEC!AM9</f>
        <v>6712</v>
      </c>
      <c r="AN9" s="41">
        <f>STEEL!AN9-STEEL_SEC!AN9</f>
        <v>6778</v>
      </c>
      <c r="AO9" s="41">
        <f>STEEL!AO9-STEEL_SEC!AO9</f>
        <v>6222</v>
      </c>
      <c r="AP9" s="41">
        <f>STEEL!AP9-STEEL_SEC!AP9</f>
        <v>7203</v>
      </c>
      <c r="AQ9" s="41">
        <f>STEEL!AQ9-STEEL_SEC!AQ9</f>
        <v>6705</v>
      </c>
      <c r="AR9" s="41">
        <f>STEEL!AR9-STEEL_SEC!AR9</f>
        <v>5134</v>
      </c>
      <c r="AS9" s="41">
        <f>STEEL!AS9-STEEL_SEC!AS9</f>
        <v>6523</v>
      </c>
      <c r="AT9" s="41">
        <f>STEEL!AT9-STEEL_SEC!AT9</f>
        <v>6765</v>
      </c>
      <c r="AU9" s="41">
        <f>STEEL!AU9-STEEL_SEC!AU9</f>
        <v>6738</v>
      </c>
      <c r="AV9" s="41">
        <f>STEEL!AV9-STEEL_SEC!AV9</f>
        <v>6581</v>
      </c>
      <c r="AW9" s="41">
        <f>STEEL!AW9-STEEL_SEC!AW9</f>
        <v>6839</v>
      </c>
      <c r="AX9" s="41">
        <f>STEEL!AX9-STEEL_SEC!AX9</f>
        <v>6888</v>
      </c>
      <c r="AY9" s="41">
        <f>STEEL!AY9-STEEL_SEC!AY9</f>
        <v>6824</v>
      </c>
      <c r="AZ9" s="41">
        <f>STEEL!AZ9-STEEL_SEC!AZ9</f>
        <v>6781</v>
      </c>
      <c r="BA9" s="41">
        <f>STEEL!BA9-STEEL_SEC!BA9</f>
        <v>6813</v>
      </c>
      <c r="BB9" s="41"/>
      <c r="BC9" s="41"/>
      <c r="BD9" s="41"/>
    </row>
    <row r="10" spans="1:56">
      <c r="A10" t="s">
        <v>14</v>
      </c>
      <c r="I10" s="41">
        <f>STEEL!I10-STEEL_SEC!I10</f>
        <v>17111</v>
      </c>
      <c r="J10" s="41">
        <f>STEEL!J10-STEEL_SEC!J10</f>
        <v>14301</v>
      </c>
      <c r="K10" s="41">
        <f>STEEL!K10-STEEL_SEC!K10</f>
        <v>15603</v>
      </c>
      <c r="L10" s="41">
        <f>STEEL!L10-STEEL_SEC!L10</f>
        <v>14125</v>
      </c>
      <c r="M10" s="41">
        <f>STEEL!M10-STEEL_SEC!M10</f>
        <v>13111</v>
      </c>
      <c r="N10" s="41">
        <f>STEEL!N10-STEEL_SEC!N10</f>
        <v>14079</v>
      </c>
      <c r="O10" s="41">
        <f>STEEL!O10-STEEL_SEC!O10</f>
        <v>6698</v>
      </c>
      <c r="P10" s="41">
        <f>STEEL!P10-STEEL_SEC!P10</f>
        <v>10535</v>
      </c>
      <c r="Q10" s="41">
        <f>STEEL!Q10-STEEL_SEC!Q10</f>
        <v>9055</v>
      </c>
      <c r="R10" s="41">
        <f>STEEL!R10-STEEL_SEC!R10</f>
        <v>10495</v>
      </c>
      <c r="S10" s="41">
        <f>STEEL!S10-STEEL_SEC!S10</f>
        <v>10295</v>
      </c>
      <c r="T10" s="41">
        <f>STEEL!T10-STEEL_SEC!T10</f>
        <v>11185</v>
      </c>
      <c r="U10" s="41">
        <f>STEEL!U10-STEEL_SEC!U10</f>
        <v>10681</v>
      </c>
      <c r="V10" s="41">
        <f>STEEL!V10-STEEL_SEC!V10</f>
        <v>12957</v>
      </c>
      <c r="W10" s="41">
        <f>STEEL!W10-STEEL_SEC!W10</f>
        <v>14008</v>
      </c>
      <c r="X10" s="41">
        <f>STEEL!X10-STEEL_SEC!X10</f>
        <v>13627</v>
      </c>
      <c r="Y10" s="41">
        <f>STEEL!Y10-STEEL_SEC!Y10</f>
        <v>13169</v>
      </c>
      <c r="Z10" s="41">
        <f>STEEL!Z10-STEEL_SEC!Z10</f>
        <v>12540</v>
      </c>
      <c r="AA10" s="41">
        <f>STEEL!AA10-STEEL_SEC!AA10</f>
        <v>12092</v>
      </c>
      <c r="AB10" s="41">
        <f>STEEL!AB10-STEEL_SEC!AB10</f>
        <v>12330</v>
      </c>
      <c r="AC10" s="41">
        <f>STEEL!AC10-STEEL_SEC!AC10</f>
        <v>12909</v>
      </c>
      <c r="AD10" s="41">
        <f>STEEL!AD10-STEEL_SEC!AD10</f>
        <v>13083</v>
      </c>
      <c r="AE10" s="41">
        <f>STEEL!AE10-STEEL_SEC!AE10</f>
        <v>13759</v>
      </c>
      <c r="AF10" s="41">
        <f>STEEL!AF10-STEEL_SEC!AF10</f>
        <v>13988</v>
      </c>
      <c r="AG10" s="41">
        <f>STEEL!AG10-STEEL_SEC!AG10</f>
        <v>13426</v>
      </c>
      <c r="AH10" s="41">
        <f>STEEL!AH10-STEEL_SEC!AH10</f>
        <v>12636</v>
      </c>
      <c r="AI10" s="41">
        <f>STEEL!AI10-STEEL_SEC!AI10</f>
        <v>11551</v>
      </c>
      <c r="AJ10" s="41">
        <f>STEEL!AJ10-STEEL_SEC!AJ10</f>
        <v>10271</v>
      </c>
      <c r="AK10" s="41">
        <f>STEEL!AK10-STEEL_SEC!AK10</f>
        <v>8956</v>
      </c>
      <c r="AL10" s="41">
        <f>STEEL!AL10-STEEL_SEC!AL10</f>
        <v>10630</v>
      </c>
      <c r="AM10" s="41">
        <f>STEEL!AM10-STEEL_SEC!AM10</f>
        <v>10667</v>
      </c>
      <c r="AN10" s="41">
        <f>STEEL!AN10-STEEL_SEC!AN10</f>
        <v>10552</v>
      </c>
      <c r="AO10" s="41">
        <f>STEEL!AO10-STEEL_SEC!AO10</f>
        <v>11205</v>
      </c>
      <c r="AP10" s="41">
        <f>STEEL!AP10-STEEL_SEC!AP10</f>
        <v>11282</v>
      </c>
      <c r="AQ10" s="41">
        <f>STEEL!AQ10-STEEL_SEC!AQ10</f>
        <v>10478</v>
      </c>
      <c r="AR10" s="41">
        <f>STEEL!AR10-STEEL_SEC!AR10</f>
        <v>7955</v>
      </c>
      <c r="AS10" s="41">
        <f>STEEL!AS10-STEEL_SEC!AS10</f>
        <v>7313</v>
      </c>
      <c r="AT10" s="41">
        <f>STEEL!AT10-STEEL_SEC!AT10</f>
        <v>6946</v>
      </c>
      <c r="AU10" s="41">
        <f>STEEL!AU10-STEEL_SEC!AU10</f>
        <v>7525</v>
      </c>
      <c r="AV10" s="41">
        <f>STEEL!AV10-STEEL_SEC!AV10</f>
        <v>9916</v>
      </c>
      <c r="AW10" s="41">
        <f>STEEL!AW10-STEEL_SEC!AW10</f>
        <v>10078</v>
      </c>
      <c r="AX10" s="41">
        <f>STEEL!AX10-STEEL_SEC!AX10</f>
        <v>9051</v>
      </c>
      <c r="AY10" s="41">
        <f>STEEL!AY10-STEEL_SEC!AY10</f>
        <v>6153</v>
      </c>
      <c r="AZ10" s="41">
        <f>STEEL!AZ10-STEEL_SEC!AZ10</f>
        <v>5997</v>
      </c>
      <c r="BA10" s="41">
        <f>STEEL!BA10-STEEL_SEC!BA10</f>
        <v>5650</v>
      </c>
      <c r="BB10" s="41"/>
      <c r="BC10" s="41"/>
      <c r="BD10" s="41"/>
    </row>
    <row r="11" spans="1:56">
      <c r="A11" t="s">
        <v>0</v>
      </c>
      <c r="I11" s="41">
        <f>STEEL!I11-STEEL_SEC!I11</f>
        <v>4137</v>
      </c>
      <c r="J11" s="41">
        <f>STEEL!J11-STEEL_SEC!J11</f>
        <v>3596</v>
      </c>
      <c r="K11" s="41">
        <f>STEEL!K11-STEEL_SEC!K11</f>
        <v>3942</v>
      </c>
      <c r="L11" s="41">
        <f>STEEL!L11-STEEL_SEC!L11</f>
        <v>3535</v>
      </c>
      <c r="M11" s="41">
        <f>STEEL!M11-STEEL_SEC!M11</f>
        <v>3779</v>
      </c>
      <c r="N11" s="41">
        <f>STEEL!N11-STEEL_SEC!N11</f>
        <v>4290</v>
      </c>
      <c r="O11" s="41">
        <f>STEEL!O11-STEEL_SEC!O11</f>
        <v>4048</v>
      </c>
      <c r="P11" s="41">
        <f>STEEL!P11-STEEL_SEC!P11</f>
        <v>4155</v>
      </c>
      <c r="Q11" s="41">
        <f>STEEL!Q11-STEEL_SEC!Q11</f>
        <v>3792</v>
      </c>
      <c r="R11" s="41">
        <f>STEEL!R11-STEEL_SEC!R11</f>
        <v>3995</v>
      </c>
      <c r="S11" s="41">
        <f>STEEL!S11-STEEL_SEC!S11</f>
        <v>4393</v>
      </c>
      <c r="T11" s="41">
        <f>STEEL!T11-STEEL_SEC!T11</f>
        <v>4205</v>
      </c>
      <c r="U11" s="41">
        <f>STEEL!U11-STEEL_SEC!U11</f>
        <v>3891</v>
      </c>
      <c r="V11" s="41">
        <f>STEEL!V11-STEEL_SEC!V11</f>
        <v>3984</v>
      </c>
      <c r="W11" s="41">
        <f>STEEL!W11-STEEL_SEC!W11</f>
        <v>4204</v>
      </c>
      <c r="X11" s="41">
        <f>STEEL!X11-STEEL_SEC!X11</f>
        <v>4333</v>
      </c>
      <c r="Y11" s="41">
        <f>STEEL!Y11-STEEL_SEC!Y11</f>
        <v>3921</v>
      </c>
      <c r="Z11" s="41">
        <f>STEEL!Z11-STEEL_SEC!Z11</f>
        <v>3897</v>
      </c>
      <c r="AA11" s="41">
        <f>STEEL!AA11-STEEL_SEC!AA11</f>
        <v>3592</v>
      </c>
      <c r="AB11" s="41">
        <f>STEEL!AB11-STEEL_SEC!AB11</f>
        <v>3738</v>
      </c>
      <c r="AC11" s="41">
        <f>STEEL!AC11-STEEL_SEC!AC11</f>
        <v>3968</v>
      </c>
      <c r="AD11" s="41">
        <f>STEEL!AD11-STEEL_SEC!AD11</f>
        <v>4536</v>
      </c>
      <c r="AE11" s="41">
        <f>STEEL!AE11-STEEL_SEC!AE11</f>
        <v>4046</v>
      </c>
      <c r="AF11" s="41">
        <f>STEEL!AF11-STEEL_SEC!AF11</f>
        <v>4715</v>
      </c>
      <c r="AG11" s="41">
        <f>STEEL!AG11-STEEL_SEC!AG11</f>
        <v>4779</v>
      </c>
      <c r="AH11" s="41">
        <f>STEEL!AH11-STEEL_SEC!AH11</f>
        <v>4716</v>
      </c>
      <c r="AI11" s="41">
        <f>STEEL!AI11-STEEL_SEC!AI11</f>
        <v>5166</v>
      </c>
      <c r="AJ11" s="41">
        <f>STEEL!AJ11-STEEL_SEC!AJ11</f>
        <v>5323</v>
      </c>
      <c r="AK11" s="41">
        <f>STEEL!AK11-STEEL_SEC!AK11</f>
        <v>5538</v>
      </c>
      <c r="AL11" s="41">
        <f>STEEL!AL11-STEEL_SEC!AL11</f>
        <v>5706</v>
      </c>
      <c r="AM11" s="41">
        <f>STEEL!AM11-STEEL_SEC!AM11</f>
        <v>5901</v>
      </c>
      <c r="AN11" s="41">
        <f>STEEL!AN11-STEEL_SEC!AN11</f>
        <v>6409</v>
      </c>
      <c r="AO11" s="41">
        <f>STEEL!AO11-STEEL_SEC!AO11</f>
        <v>6486</v>
      </c>
      <c r="AP11" s="41">
        <f>STEEL!AP11-STEEL_SEC!AP11</f>
        <v>6870</v>
      </c>
      <c r="AQ11" s="41">
        <f>STEEL!AQ11-STEEL_SEC!AQ11</f>
        <v>6871</v>
      </c>
      <c r="AR11" s="41">
        <f>STEEL!AR11-STEEL_SEC!AR11</f>
        <v>5074</v>
      </c>
      <c r="AS11" s="41">
        <f>STEEL!AS11-STEEL_SEC!AS11</f>
        <v>6569</v>
      </c>
      <c r="AT11" s="41">
        <f>STEEL!AT11-STEEL_SEC!AT11</f>
        <v>6785</v>
      </c>
      <c r="AU11" s="41">
        <f>STEEL!AU11-STEEL_SEC!AU11</f>
        <v>6747</v>
      </c>
      <c r="AV11" s="41">
        <f>STEEL!AV11-STEEL_SEC!AV11</f>
        <v>7289</v>
      </c>
      <c r="AW11" s="41">
        <f>STEEL!AW11-STEEL_SEC!AW11</f>
        <v>7185</v>
      </c>
      <c r="AX11" s="41">
        <f>STEEL!AX11-STEEL_SEC!AX11</f>
        <v>7000</v>
      </c>
      <c r="AY11" s="41">
        <f>STEEL!AY11-STEEL_SEC!AY11</f>
        <v>6766</v>
      </c>
      <c r="AZ11" s="41">
        <f>STEEL!AZ11-STEEL_SEC!AZ11</f>
        <v>7412</v>
      </c>
      <c r="BA11" s="41">
        <f>STEEL!BA11-STEEL_SEC!BA11</f>
        <v>6177</v>
      </c>
      <c r="BB11" s="41"/>
      <c r="BC11" s="41"/>
      <c r="BD11" s="41"/>
    </row>
    <row r="12" spans="1:56">
      <c r="A12" t="s">
        <v>77</v>
      </c>
      <c r="I12" s="41">
        <f>STEEL!I12-STEEL_SEC!I12</f>
        <v>1341</v>
      </c>
      <c r="J12" s="41">
        <f>STEEL!J12-STEEL_SEC!J12</f>
        <v>1308</v>
      </c>
      <c r="K12" s="41">
        <f>STEEL!K12-STEEL_SEC!K12</f>
        <v>1401</v>
      </c>
      <c r="L12" s="41">
        <f>STEEL!L12-STEEL_SEC!L12</f>
        <v>1900</v>
      </c>
      <c r="M12" s="41">
        <f>STEEL!M12-STEEL_SEC!M12</f>
        <v>2010</v>
      </c>
      <c r="N12" s="41">
        <f>STEEL!N12-STEEL_SEC!N12</f>
        <v>2123</v>
      </c>
      <c r="O12" s="41">
        <f>STEEL!O12-STEEL_SEC!O12</f>
        <v>2189</v>
      </c>
      <c r="P12" s="41">
        <f>STEEL!P12-STEEL_SEC!P12</f>
        <v>2148</v>
      </c>
      <c r="Q12" s="41">
        <f>STEEL!Q12-STEEL_SEC!Q12</f>
        <v>2190</v>
      </c>
      <c r="R12" s="41">
        <f>STEEL!R12-STEEL_SEC!R12</f>
        <v>2045</v>
      </c>
      <c r="S12" s="41">
        <f>STEEL!S12-STEEL_SEC!S12</f>
        <v>2223</v>
      </c>
      <c r="T12" s="41">
        <f>STEEL!T12-STEEL_SEC!T12</f>
        <v>2073</v>
      </c>
      <c r="U12" s="41">
        <f>STEEL!U12-STEEL_SEC!U12</f>
        <v>2148</v>
      </c>
      <c r="V12" s="41">
        <f>STEEL!V12-STEEL_SEC!V12</f>
        <v>2224</v>
      </c>
      <c r="W12" s="41">
        <f>STEEL!W12-STEEL_SEC!W12</f>
        <v>2327</v>
      </c>
      <c r="X12" s="41">
        <f>STEEL!X12-STEEL_SEC!X12</f>
        <v>2445</v>
      </c>
      <c r="Y12" s="41">
        <f>STEEL!Y12-STEEL_SEC!Y12</f>
        <v>2404</v>
      </c>
      <c r="Z12" s="41">
        <f>STEEL!Z12-STEEL_SEC!Z12</f>
        <v>2478</v>
      </c>
      <c r="AA12" s="41">
        <f>STEEL!AA12-STEEL_SEC!AA12</f>
        <v>2558</v>
      </c>
      <c r="AB12" s="41">
        <f>STEEL!AB12-STEEL_SEC!AB12</f>
        <v>2668</v>
      </c>
      <c r="AC12" s="41">
        <f>STEEL!AC12-STEEL_SEC!AC12</f>
        <v>2724</v>
      </c>
      <c r="AD12" s="41">
        <f>STEEL!AD12-STEEL_SEC!AD12</f>
        <v>2427</v>
      </c>
      <c r="AE12" s="41">
        <f>STEEL!AE12-STEEL_SEC!AE12</f>
        <v>2554</v>
      </c>
      <c r="AF12" s="41">
        <f>STEEL!AF12-STEEL_SEC!AF12</f>
        <v>2891</v>
      </c>
      <c r="AG12" s="41">
        <f>STEEL!AG12-STEEL_SEC!AG12</f>
        <v>3051</v>
      </c>
      <c r="AH12" s="41">
        <f>STEEL!AH12-STEEL_SEC!AH12</f>
        <v>3070</v>
      </c>
      <c r="AI12" s="41">
        <f>STEEL!AI12-STEEL_SEC!AI12</f>
        <v>3131</v>
      </c>
      <c r="AJ12" s="41">
        <f>STEEL!AJ12-STEEL_SEC!AJ12</f>
        <v>3079</v>
      </c>
      <c r="AK12" s="41">
        <f>STEEL!AK12-STEEL_SEC!AK12</f>
        <v>3095</v>
      </c>
      <c r="AL12" s="41">
        <f>STEEL!AL12-STEEL_SEC!AL12</f>
        <v>3409</v>
      </c>
      <c r="AM12" s="41">
        <f>STEEL!AM12-STEEL_SEC!AM12</f>
        <v>3337</v>
      </c>
      <c r="AN12" s="41">
        <f>STEEL!AN12-STEEL_SEC!AN12</f>
        <v>3318</v>
      </c>
      <c r="AO12" s="41">
        <f>STEEL!AO12-STEEL_SEC!AO12</f>
        <v>3454</v>
      </c>
      <c r="AP12" s="41">
        <f>STEEL!AP12-STEEL_SEC!AP12</f>
        <v>3117</v>
      </c>
      <c r="AQ12" s="41">
        <f>STEEL!AQ12-STEEL_SEC!AQ12</f>
        <v>3150</v>
      </c>
      <c r="AR12" s="41">
        <f>STEEL!AR12-STEEL_SEC!AR12</f>
        <v>2220</v>
      </c>
      <c r="AS12" s="41">
        <f>STEEL!AS12-STEEL_SEC!AS12</f>
        <v>2764</v>
      </c>
      <c r="AT12" s="41">
        <f>STEEL!AT12-STEEL_SEC!AT12</f>
        <v>2703</v>
      </c>
      <c r="AU12" s="41">
        <f>STEEL!AU12-STEEL_SEC!AU12</f>
        <v>2299</v>
      </c>
      <c r="AV12" s="41">
        <f>STEEL!AV12-STEEL_SEC!AV12</f>
        <v>2217</v>
      </c>
      <c r="AW12" s="41">
        <f>STEEL!AW12-STEEL_SEC!AW12</f>
        <v>2542</v>
      </c>
      <c r="AX12" s="41">
        <f>STEEL!AX12-STEEL_SEC!AX12</f>
        <v>2623</v>
      </c>
      <c r="AY12" s="41">
        <f>STEEL!AY12-STEEL_SEC!AY12</f>
        <v>2751</v>
      </c>
      <c r="AZ12" s="41">
        <f>STEEL!AZ12-STEEL_SEC!AZ12</f>
        <v>2703</v>
      </c>
      <c r="BA12" s="41">
        <f>STEEL!BA12-STEEL_SEC!BA12</f>
        <v>2796</v>
      </c>
      <c r="BB12" s="41"/>
      <c r="BC12" s="41"/>
      <c r="BD12" s="41"/>
    </row>
    <row r="13" spans="1:56">
      <c r="A13" t="s">
        <v>3</v>
      </c>
      <c r="I13" s="41">
        <f>STEEL!I13-STEEL_SEC!I13</f>
        <v>926</v>
      </c>
      <c r="J13" s="41">
        <f>STEEL!J13-STEEL_SEC!J13</f>
        <v>900</v>
      </c>
      <c r="K13" s="41">
        <f>STEEL!K13-STEEL_SEC!K13</f>
        <v>1110</v>
      </c>
      <c r="L13" s="41">
        <f>STEEL!L13-STEEL_SEC!L13</f>
        <v>573</v>
      </c>
      <c r="M13" s="41">
        <f>STEEL!M13-STEEL_SEC!M13</f>
        <v>670</v>
      </c>
      <c r="N13" s="41">
        <f>STEEL!N13-STEEL_SEC!N13</f>
        <v>813</v>
      </c>
      <c r="O13" s="41">
        <f>STEEL!O13-STEEL_SEC!O13</f>
        <v>870</v>
      </c>
      <c r="P13" s="41">
        <f>STEEL!P13-STEEL_SEC!P13</f>
        <v>909</v>
      </c>
      <c r="Q13" s="41">
        <f>STEEL!Q13-STEEL_SEC!Q13</f>
        <v>933</v>
      </c>
      <c r="R13" s="41">
        <f>STEEL!R13-STEEL_SEC!R13</f>
        <v>868</v>
      </c>
      <c r="S13" s="41">
        <f>STEEL!S13-STEEL_SEC!S13</f>
        <v>898</v>
      </c>
      <c r="T13" s="41">
        <f>STEEL!T13-STEEL_SEC!T13</f>
        <v>985</v>
      </c>
      <c r="U13" s="41">
        <f>STEEL!U13-STEEL_SEC!U13</f>
        <v>1010</v>
      </c>
      <c r="V13" s="41">
        <f>STEEL!V13-STEEL_SEC!V13</f>
        <v>907</v>
      </c>
      <c r="W13" s="41">
        <f>STEEL!W13-STEEL_SEC!W13</f>
        <v>959</v>
      </c>
      <c r="X13" s="41">
        <f>STEEL!X13-STEEL_SEC!X13</f>
        <v>0</v>
      </c>
      <c r="Y13" s="41">
        <f>STEEL!Y13-STEEL_SEC!Y13</f>
        <v>0</v>
      </c>
      <c r="Z13" s="41">
        <f>STEEL!Z13-STEEL_SEC!Z13</f>
        <v>0</v>
      </c>
      <c r="AA13" s="41">
        <f>STEEL!AA13-STEEL_SEC!AA13</f>
        <v>0</v>
      </c>
      <c r="AB13" s="41">
        <f>STEEL!AB13-STEEL_SEC!AB13</f>
        <v>0</v>
      </c>
      <c r="AC13" s="41">
        <f>STEEL!AC13-STEEL_SEC!AC13</f>
        <v>0</v>
      </c>
      <c r="AD13" s="41">
        <f>STEEL!AD13-STEEL_SEC!AD13</f>
        <v>0</v>
      </c>
      <c r="AE13" s="41">
        <f>STEEL!AE13-STEEL_SEC!AE13</f>
        <v>0</v>
      </c>
      <c r="AF13" s="41">
        <f>STEEL!AF13-STEEL_SEC!AF13</f>
        <v>0</v>
      </c>
      <c r="AG13" s="41">
        <f>STEEL!AG13-STEEL_SEC!AG13</f>
        <v>0</v>
      </c>
      <c r="AH13" s="41">
        <f>STEEL!AH13-STEEL_SEC!AH13</f>
        <v>0</v>
      </c>
      <c r="AI13" s="41">
        <f>STEEL!AI13-STEEL_SEC!AI13</f>
        <v>0</v>
      </c>
      <c r="AJ13" s="41">
        <f>STEEL!AJ13-STEEL_SEC!AJ13</f>
        <v>0</v>
      </c>
      <c r="AK13" s="41">
        <f>STEEL!AK13-STEEL_SEC!AK13</f>
        <v>0</v>
      </c>
      <c r="AL13" s="41">
        <f>STEEL!AL13-STEEL_SEC!AL13</f>
        <v>0</v>
      </c>
      <c r="AM13" s="41">
        <f>STEEL!AM13-STEEL_SEC!AM13</f>
        <v>0</v>
      </c>
      <c r="AN13" s="41">
        <f>STEEL!AN13-STEEL_SEC!AN13</f>
        <v>0</v>
      </c>
      <c r="AO13" s="41">
        <f>STEEL!AO13-STEEL_SEC!AO13</f>
        <v>0</v>
      </c>
      <c r="AP13" s="41">
        <f>STEEL!AP13-STEEL_SEC!AP13</f>
        <v>0</v>
      </c>
      <c r="AQ13" s="41">
        <f>STEEL!AQ13-STEEL_SEC!AQ13</f>
        <v>0</v>
      </c>
      <c r="AR13" s="41">
        <f>STEEL!AR13-STEEL_SEC!AR13</f>
        <v>0</v>
      </c>
      <c r="AS13" s="41">
        <f>STEEL!AS13-STEEL_SEC!AS13</f>
        <v>0</v>
      </c>
      <c r="AT13" s="41">
        <f>STEEL!AT13-STEEL_SEC!AT13</f>
        <v>0</v>
      </c>
      <c r="AU13" s="41">
        <f>STEEL!AU13-STEEL_SEC!AU13</f>
        <v>0</v>
      </c>
      <c r="AV13" s="41">
        <f>STEEL!AV13-STEEL_SEC!AV13</f>
        <v>0</v>
      </c>
      <c r="AW13" s="41">
        <f>STEEL!AW13-STEEL_SEC!AW13</f>
        <v>0</v>
      </c>
      <c r="AX13" s="41">
        <f>STEEL!AX13-STEEL_SEC!AX13</f>
        <v>0</v>
      </c>
      <c r="AY13" s="41">
        <f>STEEL!AY13-STEEL_SEC!AY13</f>
        <v>0</v>
      </c>
      <c r="AZ13" s="41">
        <f>STEEL!AZ13-STEEL_SEC!AZ13</f>
        <v>0</v>
      </c>
      <c r="BA13" s="41">
        <f>STEEL!BA13-STEEL_SEC!BA13</f>
        <v>0</v>
      </c>
      <c r="BB13" s="41"/>
      <c r="BC13" s="41"/>
      <c r="BD13" s="41"/>
    </row>
    <row r="14" spans="1:56">
      <c r="A14" t="s">
        <v>8</v>
      </c>
      <c r="I14" s="41">
        <f>STEEL!I14-STEEL_SEC!I14</f>
        <v>400</v>
      </c>
      <c r="J14" s="41">
        <f>STEEL!J14-STEEL_SEC!J14</f>
        <v>407</v>
      </c>
      <c r="K14" s="41">
        <f>STEEL!K14-STEEL_SEC!K14</f>
        <v>411</v>
      </c>
      <c r="L14" s="41">
        <f>STEEL!L14-STEEL_SEC!L14</f>
        <v>317</v>
      </c>
      <c r="M14" s="41">
        <f>STEEL!M14-STEEL_SEC!M14</f>
        <v>396</v>
      </c>
      <c r="N14" s="41">
        <f>STEEL!N14-STEEL_SEC!N14</f>
        <v>490</v>
      </c>
      <c r="O14" s="41">
        <f>STEEL!O14-STEEL_SEC!O14</f>
        <v>464</v>
      </c>
      <c r="P14" s="41">
        <f>STEEL!P14-STEEL_SEC!P14</f>
        <v>435</v>
      </c>
      <c r="Q14" s="41">
        <f>STEEL!Q14-STEEL_SEC!Q14</f>
        <v>380</v>
      </c>
      <c r="R14" s="41">
        <f>STEEL!R14-STEEL_SEC!R14</f>
        <v>499</v>
      </c>
      <c r="S14" s="41">
        <f>STEEL!S14-STEEL_SEC!S14</f>
        <v>511</v>
      </c>
      <c r="T14" s="41">
        <f>STEEL!T14-STEEL_SEC!T14</f>
        <v>534</v>
      </c>
      <c r="U14" s="41">
        <f>STEEL!U14-STEEL_SEC!U14</f>
        <v>503</v>
      </c>
      <c r="V14" s="41">
        <f>STEEL!V14-STEEL_SEC!V14</f>
        <v>367</v>
      </c>
      <c r="W14" s="41">
        <f>STEEL!W14-STEEL_SEC!W14</f>
        <v>385</v>
      </c>
      <c r="X14" s="41">
        <f>STEEL!X14-STEEL_SEC!X14</f>
        <v>234</v>
      </c>
      <c r="Y14" s="41">
        <f>STEEL!Y14-STEEL_SEC!Y14</f>
        <v>0</v>
      </c>
      <c r="Z14" s="41">
        <f>STEEL!Z14-STEEL_SEC!Z14</f>
        <v>0</v>
      </c>
      <c r="AA14" s="41">
        <f>STEEL!AA14-STEEL_SEC!AA14</f>
        <v>0</v>
      </c>
      <c r="AB14" s="41">
        <f>STEEL!AB14-STEEL_SEC!AB14</f>
        <v>0</v>
      </c>
      <c r="AC14" s="41">
        <f>STEEL!AC14-STEEL_SEC!AC14</f>
        <v>0</v>
      </c>
      <c r="AD14" s="41">
        <f>STEEL!AD14-STEEL_SEC!AD14</f>
        <v>0</v>
      </c>
      <c r="AE14" s="41">
        <f>STEEL!AE14-STEEL_SEC!AE14</f>
        <v>0</v>
      </c>
      <c r="AF14" s="41">
        <f>STEEL!AF14-STEEL_SEC!AF14</f>
        <v>0</v>
      </c>
      <c r="AG14" s="41">
        <f>STEEL!AG14-STEEL_SEC!AG14</f>
        <v>0</v>
      </c>
      <c r="AH14" s="41">
        <f>STEEL!AH14-STEEL_SEC!AH14</f>
        <v>0</v>
      </c>
      <c r="AI14" s="41">
        <f>STEEL!AI14-STEEL_SEC!AI14</f>
        <v>0</v>
      </c>
      <c r="AJ14" s="41">
        <f>STEEL!AJ14-STEEL_SEC!AJ14</f>
        <v>0</v>
      </c>
      <c r="AK14" s="41">
        <f>STEEL!AK14-STEEL_SEC!AK14</f>
        <v>0</v>
      </c>
      <c r="AL14" s="41">
        <f>STEEL!AL14-STEEL_SEC!AL14</f>
        <v>0</v>
      </c>
      <c r="AM14" s="41">
        <f>STEEL!AM14-STEEL_SEC!AM14</f>
        <v>0</v>
      </c>
      <c r="AN14" s="41">
        <f>STEEL!AN14-STEEL_SEC!AN14</f>
        <v>0</v>
      </c>
      <c r="AO14" s="41">
        <f>STEEL!AO14-STEEL_SEC!AO14</f>
        <v>0</v>
      </c>
      <c r="AP14" s="41">
        <f>STEEL!AP14-STEEL_SEC!AP14</f>
        <v>0</v>
      </c>
      <c r="AQ14" s="41">
        <f>STEEL!AQ14-STEEL_SEC!AQ14</f>
        <v>0</v>
      </c>
      <c r="AR14" s="41">
        <f>STEEL!AR14-STEEL_SEC!AR14</f>
        <v>0</v>
      </c>
      <c r="AS14" s="41">
        <f>STEEL!AS14-STEEL_SEC!AS14</f>
        <v>0</v>
      </c>
      <c r="AT14" s="41">
        <f>STEEL!AT14-STEEL_SEC!AT14</f>
        <v>0</v>
      </c>
      <c r="AU14" s="41">
        <f>STEEL!AU14-STEEL_SEC!AU14</f>
        <v>0</v>
      </c>
      <c r="AV14" s="41">
        <f>STEEL!AV14-STEEL_SEC!AV14</f>
        <v>0</v>
      </c>
      <c r="AW14" s="41">
        <f>STEEL!AW14-STEEL_SEC!AW14</f>
        <v>0</v>
      </c>
      <c r="AX14" s="41">
        <f>STEEL!AX14-STEEL_SEC!AX14</f>
        <v>0</v>
      </c>
      <c r="AY14" s="41">
        <f>STEEL!AY14-STEEL_SEC!AY14</f>
        <v>0</v>
      </c>
      <c r="AZ14" s="41">
        <f>STEEL!AZ14-STEEL_SEC!AZ14</f>
        <v>0</v>
      </c>
      <c r="BA14" s="41">
        <f>STEEL!BA14-STEEL_SEC!BA14</f>
        <v>0</v>
      </c>
      <c r="BB14" s="41"/>
      <c r="BC14" s="41"/>
      <c r="BD14" s="41"/>
    </row>
    <row r="15" spans="1:56">
      <c r="A15" t="s">
        <v>83</v>
      </c>
      <c r="I15" s="41">
        <f>STEEL!I15-STEEL_SEC!I15</f>
        <v>309</v>
      </c>
      <c r="J15" s="41">
        <f>STEEL!J15-STEEL_SEC!J15</f>
        <v>352</v>
      </c>
      <c r="K15" s="41">
        <f>STEEL!K15-STEEL_SEC!K15</f>
        <v>343</v>
      </c>
      <c r="L15" s="41">
        <f>STEEL!L15-STEEL_SEC!L15</f>
        <v>367</v>
      </c>
      <c r="M15" s="41">
        <f>STEEL!M15-STEEL_SEC!M15</f>
        <v>368</v>
      </c>
      <c r="N15" s="41">
        <f>STEEL!N15-STEEL_SEC!N15</f>
        <v>392</v>
      </c>
      <c r="O15" s="41">
        <f>STEEL!O15-STEEL_SEC!O15</f>
        <v>393</v>
      </c>
      <c r="P15" s="41">
        <f>STEEL!P15-STEEL_SEC!P15</f>
        <v>345</v>
      </c>
      <c r="Q15" s="41">
        <f>STEEL!Q15-STEEL_SEC!Q15</f>
        <v>221</v>
      </c>
      <c r="R15" s="41">
        <f>STEEL!R15-STEEL_SEC!R15</f>
        <v>351</v>
      </c>
      <c r="S15" s="41">
        <f>STEEL!S15-STEEL_SEC!S15</f>
        <v>310</v>
      </c>
      <c r="T15" s="41">
        <f>STEEL!T15-STEEL_SEC!T15</f>
        <v>445</v>
      </c>
      <c r="U15" s="41">
        <f>STEEL!U15-STEEL_SEC!U15</f>
        <v>454</v>
      </c>
      <c r="V15" s="41">
        <f>STEEL!V15-STEEL_SEC!V15</f>
        <v>457</v>
      </c>
      <c r="W15" s="41">
        <f>STEEL!W15-STEEL_SEC!W15</f>
        <v>482</v>
      </c>
      <c r="X15" s="41">
        <f>STEEL!X15-STEEL_SEC!X15</f>
        <v>386</v>
      </c>
      <c r="Y15" s="41">
        <f>STEEL!Y15-STEEL_SEC!Y15</f>
        <v>335</v>
      </c>
      <c r="Z15" s="41">
        <f>STEEL!Z15-STEEL_SEC!Z15</f>
        <v>232</v>
      </c>
      <c r="AA15" s="41">
        <f>STEEL!AA15-STEEL_SEC!AA15</f>
        <v>415</v>
      </c>
      <c r="AB15" s="41">
        <f>STEEL!AB15-STEEL_SEC!AB15</f>
        <v>409</v>
      </c>
      <c r="AC15" s="41">
        <f>STEEL!AC15-STEEL_SEC!AC15</f>
        <v>441</v>
      </c>
      <c r="AD15" s="41">
        <f>STEEL!AD15-STEEL_SEC!AD15</f>
        <v>445</v>
      </c>
      <c r="AE15" s="41">
        <f>STEEL!AE15-STEEL_SEC!AE15</f>
        <v>441</v>
      </c>
      <c r="AF15" s="41">
        <f>STEEL!AF15-STEEL_SEC!AF15</f>
        <v>475</v>
      </c>
      <c r="AG15" s="41">
        <f>STEEL!AG15-STEEL_SEC!AG15</f>
        <v>461</v>
      </c>
      <c r="AH15" s="41">
        <f>STEEL!AH15-STEEL_SEC!AH15</f>
        <v>477</v>
      </c>
      <c r="AI15" s="41">
        <f>STEEL!AI15-STEEL_SEC!AI15</f>
        <v>410</v>
      </c>
      <c r="AJ15" s="41">
        <f>STEEL!AJ15-STEEL_SEC!AJ15</f>
        <v>62</v>
      </c>
      <c r="AK15" s="41">
        <f>STEEL!AK15-STEEL_SEC!AK15</f>
        <v>0</v>
      </c>
      <c r="AL15" s="41">
        <f>STEEL!AL15-STEEL_SEC!AL15</f>
        <v>0</v>
      </c>
      <c r="AM15" s="41">
        <f>STEEL!AM15-STEEL_SEC!AM15</f>
        <v>0</v>
      </c>
      <c r="AN15" s="41">
        <f>STEEL!AN15-STEEL_SEC!AN15</f>
        <v>0</v>
      </c>
      <c r="AO15" s="41">
        <f>STEEL!AO15-STEEL_SEC!AO15</f>
        <v>0</v>
      </c>
      <c r="AP15" s="41">
        <f>STEEL!AP15-STEEL_SEC!AP15</f>
        <v>0</v>
      </c>
      <c r="AQ15" s="41">
        <f>STEEL!AQ15-STEEL_SEC!AQ15</f>
        <v>0</v>
      </c>
      <c r="AR15" s="41">
        <f>STEEL!AR15-STEEL_SEC!AR15</f>
        <v>0</v>
      </c>
      <c r="AS15" s="41">
        <f>STEEL!AS15-STEEL_SEC!AS15</f>
        <v>0</v>
      </c>
      <c r="AT15" s="41">
        <f>STEEL!AT15-STEEL_SEC!AT15</f>
        <v>0</v>
      </c>
      <c r="AU15" s="41">
        <f>STEEL!AU15-STEEL_SEC!AU15</f>
        <v>0</v>
      </c>
      <c r="AV15" s="41">
        <f>STEEL!AV15-STEEL_SEC!AV15</f>
        <v>0</v>
      </c>
      <c r="AW15" s="41">
        <f>STEEL!AW15-STEEL_SEC!AW15</f>
        <v>0</v>
      </c>
      <c r="AX15" s="41">
        <f>STEEL!AX15-STEEL_SEC!AX15</f>
        <v>0</v>
      </c>
      <c r="AY15" s="41">
        <f>STEEL!AY15-STEEL_SEC!AY15</f>
        <v>0</v>
      </c>
      <c r="AZ15" s="41">
        <f>STEEL!AZ15-STEEL_SEC!AZ15</f>
        <v>20</v>
      </c>
      <c r="BA15" s="41">
        <f>STEEL!BA15-STEEL_SEC!BA15</f>
        <v>0</v>
      </c>
      <c r="BB15" s="41"/>
      <c r="BC15" s="41"/>
      <c r="BD15" s="41"/>
    </row>
    <row r="16" spans="1:56">
      <c r="A16" t="s">
        <v>11</v>
      </c>
      <c r="I16" s="41">
        <f>STEEL!I16-STEEL_SEC!I16</f>
        <v>7409</v>
      </c>
      <c r="J16" s="41">
        <f>STEEL!J16-STEEL_SEC!J16</f>
        <v>7194</v>
      </c>
      <c r="K16" s="41">
        <f>STEEL!K16-STEEL_SEC!K16</f>
        <v>6872</v>
      </c>
      <c r="L16" s="41">
        <f>STEEL!L16-STEEL_SEC!L16</f>
        <v>6905</v>
      </c>
      <c r="M16" s="41">
        <f>STEEL!M16-STEEL_SEC!M16</f>
        <v>6518</v>
      </c>
      <c r="N16" s="41">
        <f>STEEL!N16-STEEL_SEC!N16</f>
        <v>6618</v>
      </c>
      <c r="O16" s="41">
        <f>STEEL!O16-STEEL_SEC!O16</f>
        <v>6419</v>
      </c>
      <c r="P16" s="41">
        <f>STEEL!P16-STEEL_SEC!P16</f>
        <v>6547</v>
      </c>
      <c r="Q16" s="41">
        <f>STEEL!Q16-STEEL_SEC!Q16</f>
        <v>6339</v>
      </c>
      <c r="R16" s="41">
        <f>STEEL!R16-STEEL_SEC!R16</f>
        <v>5909</v>
      </c>
      <c r="S16" s="41">
        <f>STEEL!S16-STEEL_SEC!S16</f>
        <v>5391</v>
      </c>
      <c r="T16" s="41">
        <f>STEEL!T16-STEEL_SEC!T16</f>
        <v>5497</v>
      </c>
      <c r="U16" s="41">
        <f>STEEL!U16-STEEL_SEC!U16</f>
        <v>4778</v>
      </c>
      <c r="V16" s="41">
        <f>STEEL!V16-STEEL_SEC!V16</f>
        <v>4798</v>
      </c>
      <c r="W16" s="41">
        <f>STEEL!W16-STEEL_SEC!W16</f>
        <v>4751</v>
      </c>
      <c r="X16" s="41">
        <f>STEEL!X16-STEEL_SEC!X16</f>
        <v>5617</v>
      </c>
      <c r="Y16" s="41">
        <f>STEEL!Y16-STEEL_SEC!Y16</f>
        <v>5593</v>
      </c>
      <c r="Z16" s="41">
        <f>STEEL!Z16-STEEL_SEC!Z16</f>
        <v>5619</v>
      </c>
      <c r="AA16" s="41">
        <f>STEEL!AA16-STEEL_SEC!AA16</f>
        <v>4995</v>
      </c>
      <c r="AB16" s="41">
        <f>STEEL!AB16-STEEL_SEC!AB16</f>
        <v>5483</v>
      </c>
      <c r="AC16" s="41">
        <f>STEEL!AC16-STEEL_SEC!AC16</f>
        <v>5527</v>
      </c>
      <c r="AD16" s="41">
        <f>STEEL!AD16-STEEL_SEC!AD16</f>
        <v>5158</v>
      </c>
      <c r="AE16" s="41">
        <f>STEEL!AE16-STEEL_SEC!AE16</f>
        <v>4204</v>
      </c>
      <c r="AF16" s="41">
        <f>STEEL!AF16-STEEL_SEC!AF16</f>
        <v>4041</v>
      </c>
      <c r="AG16" s="41">
        <f>STEEL!AG16-STEEL_SEC!AG16</f>
        <v>4290</v>
      </c>
      <c r="AH16" s="41">
        <f>STEEL!AH16-STEEL_SEC!AH16</f>
        <v>4192</v>
      </c>
      <c r="AI16" s="41">
        <f>STEEL!AI16-STEEL_SEC!AI16</f>
        <v>4216</v>
      </c>
      <c r="AJ16" s="41">
        <f>STEEL!AJ16-STEEL_SEC!AJ16</f>
        <v>4221</v>
      </c>
      <c r="AK16" s="41">
        <f>STEEL!AK16-STEEL_SEC!AK16</f>
        <v>4196</v>
      </c>
      <c r="AL16" s="41">
        <f>STEEL!AL16-STEEL_SEC!AL16</f>
        <v>3758</v>
      </c>
      <c r="AM16" s="41">
        <f>STEEL!AM16-STEEL_SEC!AM16</f>
        <v>4213</v>
      </c>
      <c r="AN16" s="41">
        <f>STEEL!AN16-STEEL_SEC!AN16</f>
        <v>4360</v>
      </c>
      <c r="AO16" s="41">
        <f>STEEL!AO16-STEEL_SEC!AO16</f>
        <v>3601</v>
      </c>
      <c r="AP16" s="41">
        <f>STEEL!AP16-STEEL_SEC!AP16</f>
        <v>4190</v>
      </c>
      <c r="AQ16" s="41">
        <f>STEEL!AQ16-STEEL_SEC!AQ16</f>
        <v>4067</v>
      </c>
      <c r="AR16" s="41">
        <f>STEEL!AR16-STEEL_SEC!AR16</f>
        <v>3088</v>
      </c>
      <c r="AS16" s="41">
        <f>STEEL!AS16-STEEL_SEC!AS16</f>
        <v>3840</v>
      </c>
      <c r="AT16" s="41">
        <f>STEEL!AT16-STEEL_SEC!AT16</f>
        <v>3844</v>
      </c>
      <c r="AU16" s="41">
        <f>STEEL!AU16-STEEL_SEC!AU16</f>
        <v>3423</v>
      </c>
      <c r="AV16" s="41">
        <f>STEEL!AV16-STEEL_SEC!AV16</f>
        <v>4210</v>
      </c>
      <c r="AW16" s="41">
        <f>STEEL!AW16-STEEL_SEC!AW16</f>
        <v>4207</v>
      </c>
      <c r="AX16" s="41">
        <f>STEEL!AX16-STEEL_SEC!AX16</f>
        <v>4701</v>
      </c>
      <c r="AY16" s="41">
        <f>STEEL!AY16-STEEL_SEC!AY16</f>
        <v>4547</v>
      </c>
      <c r="AZ16" s="41">
        <f>STEEL!AZ16-STEEL_SEC!AZ16</f>
        <v>4827</v>
      </c>
      <c r="BA16" s="41">
        <f>STEEL!BA16-STEEL_SEC!BA16</f>
        <v>4910</v>
      </c>
      <c r="BB16" s="41"/>
      <c r="BC16" s="41"/>
      <c r="BD16" s="41"/>
    </row>
    <row r="17" spans="1:56">
      <c r="A17" t="s">
        <v>12</v>
      </c>
      <c r="I17" s="41">
        <f>STEEL!I17-STEEL_SEC!I17</f>
        <v>3463</v>
      </c>
      <c r="J17" s="41">
        <f>STEEL!J17-STEEL_SEC!J17</f>
        <v>3316</v>
      </c>
      <c r="K17" s="41">
        <f>STEEL!K17-STEEL_SEC!K17</f>
        <v>2946</v>
      </c>
      <c r="L17" s="41">
        <f>STEEL!L17-STEEL_SEC!L17</f>
        <v>2286</v>
      </c>
      <c r="M17" s="41">
        <f>STEEL!M17-STEEL_SEC!M17</f>
        <v>2457</v>
      </c>
      <c r="N17" s="41">
        <f>STEEL!N17-STEEL_SEC!N17</f>
        <v>2772</v>
      </c>
      <c r="O17" s="41">
        <f>STEEL!O17-STEEL_SEC!O17</f>
        <v>2356</v>
      </c>
      <c r="P17" s="41">
        <f>STEEL!P17-STEEL_SEC!P17</f>
        <v>1776</v>
      </c>
      <c r="Q17" s="41">
        <f>STEEL!Q17-STEEL_SEC!Q17</f>
        <v>1791</v>
      </c>
      <c r="R17" s="41">
        <f>STEEL!R17-STEEL_SEC!R17</f>
        <v>2053</v>
      </c>
      <c r="S17" s="41">
        <f>STEEL!S17-STEEL_SEC!S17</f>
        <v>2279</v>
      </c>
      <c r="T17" s="41">
        <f>STEEL!T17-STEEL_SEC!T17</f>
        <v>2425</v>
      </c>
      <c r="U17" s="41">
        <f>STEEL!U17-STEEL_SEC!U17</f>
        <v>2471</v>
      </c>
      <c r="V17" s="41">
        <f>STEEL!V17-STEEL_SEC!V17</f>
        <v>2326</v>
      </c>
      <c r="W17" s="41">
        <f>STEEL!W17-STEEL_SEC!W17</f>
        <v>2479</v>
      </c>
      <c r="X17" s="41">
        <f>STEEL!X17-STEEL_SEC!X17</f>
        <v>2610</v>
      </c>
      <c r="Y17" s="41">
        <f>STEEL!Y17-STEEL_SEC!Y17</f>
        <v>2711</v>
      </c>
      <c r="Z17" s="41">
        <f>STEEL!Z17-STEEL_SEC!Z17</f>
        <v>2811</v>
      </c>
      <c r="AA17" s="41">
        <f>STEEL!AA17-STEEL_SEC!AA17</f>
        <v>2808</v>
      </c>
      <c r="AB17" s="41">
        <f>STEEL!AB17-STEEL_SEC!AB17</f>
        <v>2939</v>
      </c>
      <c r="AC17" s="41">
        <f>STEEL!AC17-STEEL_SEC!AC17</f>
        <v>3168</v>
      </c>
      <c r="AD17" s="41">
        <f>STEEL!AD17-STEEL_SEC!AD17</f>
        <v>3100</v>
      </c>
      <c r="AE17" s="41">
        <f>STEEL!AE17-STEEL_SEC!AE17</f>
        <v>3200</v>
      </c>
      <c r="AF17" s="41">
        <f>STEEL!AF17-STEEL_SEC!AF17</f>
        <v>3159</v>
      </c>
      <c r="AG17" s="41">
        <f>STEEL!AG17-STEEL_SEC!AG17</f>
        <v>3207</v>
      </c>
      <c r="AH17" s="41">
        <f>STEEL!AH17-STEEL_SEC!AH17</f>
        <v>3240</v>
      </c>
      <c r="AI17" s="41">
        <f>STEEL!AI17-STEEL_SEC!AI17</f>
        <v>3235</v>
      </c>
      <c r="AJ17" s="41">
        <f>STEEL!AJ17-STEEL_SEC!AJ17</f>
        <v>3648</v>
      </c>
      <c r="AK17" s="41">
        <f>STEEL!AK17-STEEL_SEC!AK17</f>
        <v>3814</v>
      </c>
      <c r="AL17" s="41">
        <f>STEEL!AL17-STEEL_SEC!AL17</f>
        <v>3885</v>
      </c>
      <c r="AM17" s="41">
        <f>STEEL!AM17-STEEL_SEC!AM17</f>
        <v>4104</v>
      </c>
      <c r="AN17" s="41">
        <f>STEEL!AN17-STEEL_SEC!AN17</f>
        <v>3955</v>
      </c>
      <c r="AO17" s="41">
        <f>STEEL!AO17-STEEL_SEC!AO17</f>
        <v>3585</v>
      </c>
      <c r="AP17" s="41">
        <f>STEEL!AP17-STEEL_SEC!AP17</f>
        <v>3750</v>
      </c>
      <c r="AQ17" s="41">
        <f>STEEL!AQ17-STEEL_SEC!AQ17</f>
        <v>3407</v>
      </c>
      <c r="AR17" s="41">
        <f>STEEL!AR17-STEEL_SEC!AR17</f>
        <v>1837</v>
      </c>
      <c r="AS17" s="41">
        <f>STEEL!AS17-STEEL_SEC!AS17</f>
        <v>3329</v>
      </c>
      <c r="AT17" s="41">
        <f>STEEL!AT17-STEEL_SEC!AT17</f>
        <v>3192</v>
      </c>
      <c r="AU17" s="41">
        <f>STEEL!AU17-STEEL_SEC!AU17</f>
        <v>2883</v>
      </c>
      <c r="AV17" s="41">
        <f>STEEL!AV17-STEEL_SEC!AV17</f>
        <v>2986</v>
      </c>
      <c r="AW17" s="41">
        <f>STEEL!AW17-STEEL_SEC!AW17</f>
        <v>3096</v>
      </c>
      <c r="AX17" s="41">
        <f>STEEL!AX17-STEEL_SEC!AX17</f>
        <v>3072</v>
      </c>
      <c r="AY17" s="41">
        <f>STEEL!AY17-STEEL_SEC!AY17</f>
        <v>3311</v>
      </c>
      <c r="AZ17" s="41">
        <f>STEEL!AZ17-STEEL_SEC!AZ17</f>
        <v>3291</v>
      </c>
      <c r="BA17" s="41">
        <f>STEEL!BA17-STEEL_SEC!BA17</f>
        <v>2830</v>
      </c>
      <c r="BB17" s="41"/>
      <c r="BC17" s="41"/>
      <c r="BD17" s="41"/>
    </row>
    <row r="18" spans="1:56">
      <c r="A18" t="s">
        <v>13</v>
      </c>
      <c r="I18" s="41">
        <f>STEEL!I18-STEEL_SEC!I18</f>
        <v>89</v>
      </c>
      <c r="J18" s="41">
        <f>STEEL!J18-STEEL_SEC!J18</f>
        <v>0</v>
      </c>
      <c r="K18" s="41">
        <f>STEEL!K18-STEEL_SEC!K18</f>
        <v>0</v>
      </c>
      <c r="L18" s="41">
        <f>STEEL!L18-STEEL_SEC!L18</f>
        <v>0</v>
      </c>
      <c r="M18" s="41">
        <f>STEEL!M18-STEEL_SEC!M18</f>
        <v>784</v>
      </c>
      <c r="N18" s="41">
        <f>STEEL!N18-STEEL_SEC!N18</f>
        <v>886</v>
      </c>
      <c r="O18" s="41">
        <f>STEEL!O18-STEEL_SEC!O18</f>
        <v>929</v>
      </c>
      <c r="P18" s="41">
        <f>STEEL!P18-STEEL_SEC!P18</f>
        <v>934</v>
      </c>
      <c r="Q18" s="41">
        <f>STEEL!Q18-STEEL_SEC!Q18</f>
        <v>835</v>
      </c>
      <c r="R18" s="41">
        <f>STEEL!R18-STEEL_SEC!R18</f>
        <v>835</v>
      </c>
      <c r="S18" s="41">
        <f>STEEL!S18-STEEL_SEC!S18</f>
        <v>978</v>
      </c>
      <c r="T18" s="41">
        <f>STEEL!T18-STEEL_SEC!T18</f>
        <v>987</v>
      </c>
      <c r="U18" s="41">
        <f>STEEL!U18-STEEL_SEC!U18</f>
        <v>1075</v>
      </c>
      <c r="V18" s="41">
        <f>STEEL!V18-STEEL_SEC!V18</f>
        <v>866</v>
      </c>
      <c r="W18" s="41">
        <f>STEEL!W18-STEEL_SEC!W18</f>
        <v>0</v>
      </c>
      <c r="X18" s="41">
        <f>STEEL!X18-STEEL_SEC!X18</f>
        <v>0</v>
      </c>
      <c r="Y18" s="41">
        <f>STEEL!Y18-STEEL_SEC!Y18</f>
        <v>0</v>
      </c>
      <c r="Z18" s="41">
        <f>STEEL!Z18-STEEL_SEC!Z18</f>
        <v>6</v>
      </c>
      <c r="AA18" s="41">
        <f>STEEL!AA18-STEEL_SEC!AA18</f>
        <v>0</v>
      </c>
      <c r="AB18" s="41">
        <f>STEEL!AB18-STEEL_SEC!AB18</f>
        <v>0</v>
      </c>
      <c r="AC18" s="41">
        <f>STEEL!AC18-STEEL_SEC!AC18</f>
        <v>0</v>
      </c>
      <c r="AD18" s="41">
        <f>STEEL!AD18-STEEL_SEC!AD18</f>
        <v>0</v>
      </c>
      <c r="AE18" s="41">
        <f>STEEL!AE18-STEEL_SEC!AE18</f>
        <v>0</v>
      </c>
      <c r="AF18" s="41">
        <f>STEEL!AF18-STEEL_SEC!AF18</f>
        <v>0</v>
      </c>
      <c r="AG18" s="41">
        <f>STEEL!AG18-STEEL_SEC!AG18</f>
        <v>0</v>
      </c>
      <c r="AH18" s="41">
        <f>STEEL!AH18-STEEL_SEC!AH18</f>
        <v>0</v>
      </c>
      <c r="AI18" s="41">
        <f>STEEL!AI18-STEEL_SEC!AI18</f>
        <v>0</v>
      </c>
      <c r="AJ18" s="41">
        <f>STEEL!AJ18-STEEL_SEC!AJ18</f>
        <v>0</v>
      </c>
      <c r="AK18" s="41">
        <f>STEEL!AK18-STEEL_SEC!AK18</f>
        <v>0</v>
      </c>
      <c r="AL18" s="41">
        <f>STEEL!AL18-STEEL_SEC!AL18</f>
        <v>0</v>
      </c>
      <c r="AM18" s="41">
        <f>STEEL!AM18-STEEL_SEC!AM18</f>
        <v>0</v>
      </c>
      <c r="AN18" s="41">
        <f>STEEL!AN18-STEEL_SEC!AN18</f>
        <v>0</v>
      </c>
      <c r="AO18" s="41">
        <f>STEEL!AO18-STEEL_SEC!AO18</f>
        <v>0</v>
      </c>
      <c r="AP18" s="41">
        <f>STEEL!AP18-STEEL_SEC!AP18</f>
        <v>0</v>
      </c>
      <c r="AQ18" s="41">
        <f>STEEL!AQ18-STEEL_SEC!AQ18</f>
        <v>0</v>
      </c>
      <c r="AR18" s="41">
        <f>STEEL!AR18-STEEL_SEC!AR18</f>
        <v>0</v>
      </c>
      <c r="AS18" s="41">
        <f>STEEL!AS18-STEEL_SEC!AS18</f>
        <v>0</v>
      </c>
      <c r="AT18" s="41">
        <f>STEEL!AT18-STEEL_SEC!AT18</f>
        <v>0</v>
      </c>
      <c r="AU18" s="41">
        <f>STEEL!AU18-STEEL_SEC!AU18</f>
        <v>0</v>
      </c>
      <c r="AV18" s="41">
        <f>STEEL!AV18-STEEL_SEC!AV18</f>
        <v>0</v>
      </c>
      <c r="AW18" s="41">
        <f>STEEL!AW18-STEEL_SEC!AW18</f>
        <v>0</v>
      </c>
      <c r="AX18" s="41">
        <f>STEEL!AX18-STEEL_SEC!AX18</f>
        <v>0</v>
      </c>
      <c r="AY18" s="41">
        <f>STEEL!AY18-STEEL_SEC!AY18</f>
        <v>0</v>
      </c>
      <c r="AZ18" s="41">
        <f>STEEL!AZ18-STEEL_SEC!AZ18</f>
        <v>0</v>
      </c>
      <c r="BA18" s="41">
        <f>STEEL!BA18-STEEL_SEC!BA18</f>
        <v>0</v>
      </c>
      <c r="BB18" s="41"/>
      <c r="BC18" s="41"/>
      <c r="BD18" s="41"/>
    </row>
    <row r="19" spans="1:56">
      <c r="A19" t="s">
        <v>72</v>
      </c>
      <c r="I19" s="41">
        <f>STEEL!I19-STEEL_SEC!I19</f>
        <v>1776</v>
      </c>
      <c r="J19" s="41">
        <f>STEEL!J19-STEEL_SEC!J19</f>
        <v>1783</v>
      </c>
      <c r="K19" s="41">
        <f>STEEL!K19-STEEL_SEC!K19</f>
        <v>1904</v>
      </c>
      <c r="L19" s="41">
        <f>STEEL!L19-STEEL_SEC!L19</f>
        <v>1968</v>
      </c>
      <c r="M19" s="41">
        <f>STEEL!M19-STEEL_SEC!M19</f>
        <v>1841</v>
      </c>
      <c r="N19" s="41">
        <f>STEEL!N19-STEEL_SEC!N19</f>
        <v>1851</v>
      </c>
      <c r="O19" s="41">
        <f>STEEL!O19-STEEL_SEC!O19</f>
        <v>1937</v>
      </c>
      <c r="P19" s="41">
        <f>STEEL!P19-STEEL_SEC!P19</f>
        <v>1861</v>
      </c>
      <c r="Q19" s="41">
        <f>STEEL!Q19-STEEL_SEC!Q19</f>
        <v>1850</v>
      </c>
      <c r="R19" s="41">
        <f>STEEL!R19-STEEL_SEC!R19</f>
        <v>1941</v>
      </c>
      <c r="S19" s="41">
        <f>STEEL!S19-STEEL_SEC!S19</f>
        <v>1912</v>
      </c>
      <c r="T19" s="41">
        <f>STEEL!T19-STEEL_SEC!T19</f>
        <v>1988</v>
      </c>
      <c r="U19" s="41">
        <f>STEEL!U19-STEEL_SEC!U19</f>
        <v>1907</v>
      </c>
      <c r="V19" s="41">
        <f>STEEL!V19-STEEL_SEC!V19</f>
        <v>1952</v>
      </c>
      <c r="W19" s="41">
        <f>STEEL!W19-STEEL_SEC!W19</f>
        <v>1743</v>
      </c>
      <c r="X19" s="41">
        <f>STEEL!X19-STEEL_SEC!X19</f>
        <v>1744</v>
      </c>
      <c r="Y19" s="41">
        <f>STEEL!Y19-STEEL_SEC!Y19</f>
        <v>1283</v>
      </c>
      <c r="Z19" s="41">
        <f>STEEL!Z19-STEEL_SEC!Z19</f>
        <v>1031</v>
      </c>
      <c r="AA19" s="41">
        <f>STEEL!AA19-STEEL_SEC!AA19</f>
        <v>922</v>
      </c>
      <c r="AB19" s="41">
        <f>STEEL!AB19-STEEL_SEC!AB19</f>
        <v>1131</v>
      </c>
      <c r="AC19" s="41">
        <f>STEEL!AC19-STEEL_SEC!AC19</f>
        <v>1663</v>
      </c>
      <c r="AD19" s="41">
        <f>STEEL!AD19-STEEL_SEC!AD19</f>
        <v>1764</v>
      </c>
      <c r="AE19" s="41">
        <f>STEEL!AE19-STEEL_SEC!AE19</f>
        <v>1672</v>
      </c>
      <c r="AF19" s="41">
        <f>STEEL!AF19-STEEL_SEC!AF19</f>
        <v>1864</v>
      </c>
      <c r="AG19" s="41">
        <f>STEEL!AG19-STEEL_SEC!AG19</f>
        <v>1559</v>
      </c>
      <c r="AH19" s="41">
        <f>STEEL!AH19-STEEL_SEC!AH19</f>
        <v>1428</v>
      </c>
      <c r="AI19" s="41">
        <f>STEEL!AI19-STEEL_SEC!AI19</f>
        <v>1420</v>
      </c>
      <c r="AJ19" s="41">
        <f>STEEL!AJ19-STEEL_SEC!AJ19</f>
        <v>1269</v>
      </c>
      <c r="AK19" s="41">
        <f>STEEL!AK19-STEEL_SEC!AK19</f>
        <v>1220</v>
      </c>
      <c r="AL19" s="41">
        <f>STEEL!AL19-STEEL_SEC!AL19</f>
        <v>1503</v>
      </c>
      <c r="AM19" s="41">
        <f>STEEL!AM19-STEEL_SEC!AM19</f>
        <v>1274</v>
      </c>
      <c r="AN19" s="41">
        <f>STEEL!AN19-STEEL_SEC!AN19</f>
        <v>1177</v>
      </c>
      <c r="AO19" s="41">
        <f>STEEL!AO19-STEEL_SEC!AO19</f>
        <v>1133</v>
      </c>
      <c r="AP19" s="41">
        <f>STEEL!AP19-STEEL_SEC!AP19</f>
        <v>1027</v>
      </c>
      <c r="AQ19" s="41">
        <f>STEEL!AQ19-STEEL_SEC!AQ19</f>
        <v>429</v>
      </c>
      <c r="AR19" s="41">
        <f>STEEL!AR19-STEEL_SEC!AR19</f>
        <v>0</v>
      </c>
      <c r="AS19" s="41">
        <f>STEEL!AS19-STEEL_SEC!AS19</f>
        <v>0</v>
      </c>
      <c r="AT19" s="41">
        <f>STEEL!AT19-STEEL_SEC!AT19</f>
        <v>0</v>
      </c>
      <c r="AU19" s="41">
        <f>STEEL!AU19-STEEL_SEC!AU19</f>
        <v>0</v>
      </c>
      <c r="AV19" s="41">
        <f>STEEL!AV19-STEEL_SEC!AV19</f>
        <v>0</v>
      </c>
      <c r="AW19" s="41">
        <f>STEEL!AW19-STEEL_SEC!AW19</f>
        <v>0</v>
      </c>
      <c r="AX19" s="41">
        <f>STEEL!AX19-STEEL_SEC!AX19</f>
        <v>0</v>
      </c>
      <c r="AY19" s="41">
        <f>STEEL!AY19-STEEL_SEC!AY19</f>
        <v>0</v>
      </c>
      <c r="AZ19" s="41">
        <f>STEEL!AZ19-STEEL_SEC!AZ19</f>
        <v>0</v>
      </c>
      <c r="BA19" s="41">
        <f>STEEL!BA19-STEEL_SEC!BA19</f>
        <v>0</v>
      </c>
      <c r="BB19" s="41"/>
      <c r="BC19" s="41"/>
      <c r="BD19" s="41"/>
    </row>
    <row r="20" spans="1:56">
      <c r="A20" t="s">
        <v>4</v>
      </c>
      <c r="I20" s="41">
        <f>STEEL!I20-STEEL_SEC!I20</f>
        <v>3140</v>
      </c>
      <c r="J20" s="41">
        <f>STEEL!J20-STEEL_SEC!J20</f>
        <v>3337</v>
      </c>
      <c r="K20" s="41">
        <f>STEEL!K20-STEEL_SEC!K20</f>
        <v>3314</v>
      </c>
      <c r="L20" s="41">
        <f>STEEL!L20-STEEL_SEC!L20</f>
        <v>2877</v>
      </c>
      <c r="M20" s="41">
        <f>STEEL!M20-STEEL_SEC!M20</f>
        <v>3534</v>
      </c>
      <c r="N20" s="41">
        <f>STEEL!N20-STEEL_SEC!N20</f>
        <v>3567</v>
      </c>
      <c r="O20" s="41">
        <f>STEEL!O20-STEEL_SEC!O20</f>
        <v>3425</v>
      </c>
      <c r="P20" s="41">
        <f>STEEL!P20-STEEL_SEC!P20</f>
        <v>3325</v>
      </c>
      <c r="Q20" s="41">
        <f>STEEL!Q20-STEEL_SEC!Q20</f>
        <v>3381</v>
      </c>
      <c r="R20" s="41">
        <f>STEEL!R20-STEEL_SEC!R20</f>
        <v>3216</v>
      </c>
      <c r="S20" s="41">
        <f>STEEL!S20-STEEL_SEC!S20</f>
        <v>3341</v>
      </c>
      <c r="T20" s="41">
        <f>STEEL!T20-STEEL_SEC!T20</f>
        <v>3218</v>
      </c>
      <c r="U20" s="41">
        <f>STEEL!U20-STEEL_SEC!U20</f>
        <v>3248</v>
      </c>
      <c r="V20" s="41">
        <f>STEEL!V20-STEEL_SEC!V20</f>
        <v>3156</v>
      </c>
      <c r="W20" s="41">
        <f>STEEL!W20-STEEL_SEC!W20</f>
        <v>3167</v>
      </c>
      <c r="X20" s="41">
        <f>STEEL!X20-STEEL_SEC!X20</f>
        <v>2953</v>
      </c>
      <c r="Y20" s="41">
        <f>STEEL!Y20-STEEL_SEC!Y20</f>
        <v>2464</v>
      </c>
      <c r="Z20" s="41">
        <f>STEEL!Z20-STEEL_SEC!Z20</f>
        <v>1819</v>
      </c>
      <c r="AA20" s="41">
        <f>STEEL!AA20-STEEL_SEC!AA20</f>
        <v>1477</v>
      </c>
      <c r="AB20" s="41">
        <f>STEEL!AB20-STEEL_SEC!AB20</f>
        <v>1655</v>
      </c>
      <c r="AC20" s="41">
        <f>STEEL!AC20-STEEL_SEC!AC20</f>
        <v>1864</v>
      </c>
      <c r="AD20" s="41">
        <f>STEEL!AD20-STEEL_SEC!AD20</f>
        <v>1752</v>
      </c>
      <c r="AE20" s="41">
        <f>STEEL!AE20-STEEL_SEC!AE20</f>
        <v>1780</v>
      </c>
      <c r="AF20" s="41">
        <f>STEEL!AF20-STEEL_SEC!AF20</f>
        <v>1369</v>
      </c>
      <c r="AG20" s="41">
        <f>STEEL!AG20-STEEL_SEC!AG20</f>
        <v>1514</v>
      </c>
      <c r="AH20" s="41">
        <f>STEEL!AH20-STEEL_SEC!AH20</f>
        <v>1596</v>
      </c>
      <c r="AI20" s="41">
        <f>STEEL!AI20-STEEL_SEC!AI20</f>
        <v>1638</v>
      </c>
      <c r="AJ20" s="41">
        <f>STEEL!AJ20-STEEL_SEC!AJ20</f>
        <v>1498</v>
      </c>
      <c r="AK20" s="41">
        <f>STEEL!AK20-STEEL_SEC!AK20</f>
        <v>1652</v>
      </c>
      <c r="AL20" s="41">
        <f>STEEL!AL20-STEEL_SEC!AL20</f>
        <v>1640</v>
      </c>
      <c r="AM20" s="41">
        <f>STEEL!AM20-STEEL_SEC!AM20</f>
        <v>1669</v>
      </c>
      <c r="AN20" s="41">
        <f>STEEL!AN20-STEEL_SEC!AN20</f>
        <v>1642</v>
      </c>
      <c r="AO20" s="41">
        <f>STEEL!AO20-STEEL_SEC!AO20</f>
        <v>1650</v>
      </c>
      <c r="AP20" s="41">
        <f>STEEL!AP20-STEEL_SEC!AP20</f>
        <v>1729</v>
      </c>
      <c r="AQ20" s="41">
        <f>STEEL!AQ20-STEEL_SEC!AQ20</f>
        <v>1576</v>
      </c>
      <c r="AR20" s="41">
        <f>STEEL!AR20-STEEL_SEC!AR20</f>
        <v>1271</v>
      </c>
      <c r="AS20" s="41">
        <f>STEEL!AS20-STEEL_SEC!AS20</f>
        <v>1586</v>
      </c>
      <c r="AT20" s="41">
        <f>STEEL!AT20-STEEL_SEC!AT20</f>
        <v>1570</v>
      </c>
      <c r="AU20" s="41">
        <f>STEEL!AU20-STEEL_SEC!AU20</f>
        <v>1488</v>
      </c>
      <c r="AV20" s="41">
        <f>STEEL!AV20-STEEL_SEC!AV20</f>
        <v>744</v>
      </c>
      <c r="AW20" s="41">
        <f>STEEL!AW20-STEEL_SEC!AW20</f>
        <v>974</v>
      </c>
      <c r="AX20" s="41">
        <f>STEEL!AX20-STEEL_SEC!AX20</f>
        <v>1507</v>
      </c>
      <c r="AY20" s="41">
        <f>STEEL!AY20-STEEL_SEC!AY20</f>
        <v>1041</v>
      </c>
      <c r="AZ20" s="41">
        <f>STEEL!AZ20-STEEL_SEC!AZ20</f>
        <v>1603</v>
      </c>
      <c r="BA20" s="41">
        <f>STEEL!BA20-STEEL_SEC!BA20</f>
        <v>1660</v>
      </c>
      <c r="BB20" s="41"/>
      <c r="BC20" s="41"/>
      <c r="BD20" s="41"/>
    </row>
    <row r="21" spans="1:56">
      <c r="A21" t="s">
        <v>9</v>
      </c>
      <c r="I21" s="41">
        <f>STEEL!I21-STEEL_SEC!I21</f>
        <v>13250</v>
      </c>
      <c r="J21" s="41">
        <f>STEEL!J21-STEEL_SEC!J21</f>
        <v>13348</v>
      </c>
      <c r="K21" s="41">
        <f>STEEL!K21-STEEL_SEC!K21</f>
        <v>13383</v>
      </c>
      <c r="L21" s="41">
        <f>STEEL!L21-STEEL_SEC!L21</f>
        <v>15301</v>
      </c>
      <c r="M21" s="41">
        <f>STEEL!M21-STEEL_SEC!M21</f>
        <v>16620</v>
      </c>
      <c r="N21" s="41">
        <f>STEEL!N21-STEEL_SEC!N21</f>
        <v>16573</v>
      </c>
      <c r="O21" s="41">
        <f>STEEL!O21-STEEL_SEC!O21</f>
        <v>16751</v>
      </c>
      <c r="P21" s="41">
        <f>STEEL!P21-STEEL_SEC!P21</f>
        <v>13522</v>
      </c>
      <c r="Q21" s="41">
        <f>STEEL!Q21-STEEL_SEC!Q21</f>
        <v>12583</v>
      </c>
      <c r="R21" s="41">
        <f>STEEL!R21-STEEL_SEC!R21</f>
        <v>13977</v>
      </c>
      <c r="S21" s="41">
        <f>STEEL!S21-STEEL_SEC!S21</f>
        <v>14105</v>
      </c>
      <c r="T21" s="41">
        <f>STEEL!T21-STEEL_SEC!T21</f>
        <v>13725</v>
      </c>
      <c r="U21" s="41">
        <f>STEEL!U21-STEEL_SEC!U21</f>
        <v>14637</v>
      </c>
      <c r="V21" s="41">
        <f>STEEL!V21-STEEL_SEC!V21</f>
        <v>14555</v>
      </c>
      <c r="W21" s="41">
        <f>STEEL!W21-STEEL_SEC!W21</f>
        <v>14071</v>
      </c>
      <c r="X21" s="41">
        <f>STEEL!X21-STEEL_SEC!X21</f>
        <v>12614</v>
      </c>
      <c r="Y21" s="41">
        <f>STEEL!Y21-STEEL_SEC!Y21</f>
        <v>11142</v>
      </c>
      <c r="Z21" s="41">
        <f>STEEL!Z21-STEEL_SEC!Z21</f>
        <v>8384</v>
      </c>
      <c r="AA21" s="41">
        <f>STEEL!AA21-STEEL_SEC!AA21</f>
        <v>8070</v>
      </c>
      <c r="AB21" s="41">
        <f>STEEL!AB21-STEEL_SEC!AB21</f>
        <v>7824</v>
      </c>
      <c r="AC21" s="41">
        <f>STEEL!AC21-STEEL_SEC!AC21</f>
        <v>8666</v>
      </c>
      <c r="AD21" s="41">
        <f>STEEL!AD21-STEEL_SEC!AD21</f>
        <v>9214</v>
      </c>
      <c r="AE21" s="41">
        <f>STEEL!AE21-STEEL_SEC!AE21</f>
        <v>7878</v>
      </c>
      <c r="AF21" s="41">
        <f>STEEL!AF21-STEEL_SEC!AF21</f>
        <v>8591</v>
      </c>
      <c r="AG21" s="41">
        <f>STEEL!AG21-STEEL_SEC!AG21</f>
        <v>6718</v>
      </c>
      <c r="AH21" s="41">
        <f>STEEL!AH21-STEEL_SEC!AH21</f>
        <v>5831</v>
      </c>
      <c r="AI21" s="41">
        <f>STEEL!AI21-STEEL_SEC!AI21</f>
        <v>7208</v>
      </c>
      <c r="AJ21" s="41">
        <f>STEEL!AJ21-STEEL_SEC!AJ21</f>
        <v>5995</v>
      </c>
      <c r="AK21" s="41">
        <f>STEEL!AK21-STEEL_SEC!AK21</f>
        <v>5807</v>
      </c>
      <c r="AL21" s="41">
        <f>STEEL!AL21-STEEL_SEC!AL21</f>
        <v>6070</v>
      </c>
      <c r="AM21" s="41">
        <f>STEEL!AM21-STEEL_SEC!AM21</f>
        <v>6876</v>
      </c>
      <c r="AN21" s="41">
        <f>STEEL!AN21-STEEL_SEC!AN21</f>
        <v>4893</v>
      </c>
      <c r="AO21" s="41">
        <f>STEEL!AO21-STEEL_SEC!AO21</f>
        <v>5767</v>
      </c>
      <c r="AP21" s="41">
        <f>STEEL!AP21-STEEL_SEC!AP21</f>
        <v>6198</v>
      </c>
      <c r="AQ21" s="41">
        <f>STEEL!AQ21-STEEL_SEC!AQ21</f>
        <v>5225</v>
      </c>
      <c r="AR21" s="41">
        <f>STEEL!AR21-STEEL_SEC!AR21</f>
        <v>3235</v>
      </c>
      <c r="AS21" s="41">
        <f>STEEL!AS21-STEEL_SEC!AS21</f>
        <v>3995</v>
      </c>
      <c r="AT21" s="41">
        <f>STEEL!AT21-STEEL_SEC!AT21</f>
        <v>4423</v>
      </c>
      <c r="AU21" s="41">
        <f>STEEL!AU21-STEEL_SEC!AU21</f>
        <v>4234</v>
      </c>
      <c r="AV21" s="41">
        <f>STEEL!AV21-STEEL_SEC!AV21</f>
        <v>4399</v>
      </c>
      <c r="AW21" s="41">
        <f>STEEL!AW21-STEEL_SEC!AW21</f>
        <v>5066</v>
      </c>
      <c r="AX21" s="41">
        <f>STEEL!AX21-STEEL_SEC!AX21</f>
        <v>5321</v>
      </c>
      <c r="AY21" s="41">
        <f>STEEL!AY21-STEEL_SEC!AY21</f>
        <v>5110</v>
      </c>
      <c r="AZ21" s="41">
        <f>STEEL!AZ21-STEEL_SEC!AZ21</f>
        <v>5706</v>
      </c>
      <c r="BA21" s="41">
        <f>STEEL!BA21-STEEL_SEC!BA21</f>
        <v>5402</v>
      </c>
      <c r="BB21" s="41"/>
      <c r="BC21" s="41"/>
      <c r="BD21" s="41"/>
    </row>
    <row r="22" spans="1:56">
      <c r="A22" t="s">
        <v>10</v>
      </c>
      <c r="I22" s="41">
        <f>STEEL!I22-STEEL_SEC!I22</f>
        <v>7884</v>
      </c>
      <c r="J22" s="41">
        <f>STEEL!J22-STEEL_SEC!J22</f>
        <v>8336</v>
      </c>
      <c r="K22" s="41">
        <f>STEEL!K22-STEEL_SEC!K22</f>
        <v>9460</v>
      </c>
      <c r="L22" s="41">
        <f>STEEL!L22-STEEL_SEC!L22</f>
        <v>9883</v>
      </c>
      <c r="M22" s="41">
        <f>STEEL!M22-STEEL_SEC!M22</f>
        <v>9922</v>
      </c>
      <c r="N22" s="41">
        <f>STEEL!N22-STEEL_SEC!N22</f>
        <v>10654</v>
      </c>
      <c r="O22" s="41">
        <f>STEEL!O22-STEEL_SEC!O22</f>
        <v>10575</v>
      </c>
      <c r="P22" s="41">
        <f>STEEL!P22-STEEL_SEC!P22</f>
        <v>10466</v>
      </c>
      <c r="Q22" s="41">
        <f>STEEL!Q22-STEEL_SEC!Q22</f>
        <v>10554</v>
      </c>
      <c r="R22" s="41">
        <f>STEEL!R22-STEEL_SEC!R22</f>
        <v>9884</v>
      </c>
      <c r="S22" s="41">
        <f>STEEL!S22-STEEL_SEC!S22</f>
        <v>11452</v>
      </c>
      <c r="T22" s="41">
        <f>STEEL!T22-STEEL_SEC!T22</f>
        <v>10795</v>
      </c>
      <c r="U22" s="41">
        <f>STEEL!U22-STEEL_SEC!U22</f>
        <v>11057</v>
      </c>
      <c r="V22" s="41">
        <f>STEEL!V22-STEEL_SEC!V22</f>
        <v>11362</v>
      </c>
      <c r="W22" s="41">
        <f>STEEL!W22-STEEL_SEC!W22</f>
        <v>10965</v>
      </c>
      <c r="X22" s="41">
        <f>STEEL!X22-STEEL_SEC!X22</f>
        <v>10959</v>
      </c>
      <c r="Y22" s="41">
        <f>STEEL!Y22-STEEL_SEC!Y22</f>
        <v>7389</v>
      </c>
      <c r="Z22" s="41">
        <f>STEEL!Z22-STEEL_SEC!Z22</f>
        <v>5170</v>
      </c>
      <c r="AA22" s="41">
        <f>STEEL!AA22-STEEL_SEC!AA22</f>
        <v>3717</v>
      </c>
      <c r="AB22" s="41">
        <f>STEEL!AB22-STEEL_SEC!AB22</f>
        <v>3894</v>
      </c>
      <c r="AC22" s="41">
        <f>STEEL!AC22-STEEL_SEC!AC22</f>
        <v>4285</v>
      </c>
      <c r="AD22" s="41">
        <f>STEEL!AD22-STEEL_SEC!AD22</f>
        <v>5056</v>
      </c>
      <c r="AE22" s="41">
        <f>STEEL!AE22-STEEL_SEC!AE22</f>
        <v>4784</v>
      </c>
      <c r="AF22" s="41">
        <f>STEEL!AF22-STEEL_SEC!AF22</f>
        <v>5686</v>
      </c>
      <c r="AG22" s="41">
        <f>STEEL!AG22-STEEL_SEC!AG22</f>
        <v>5364</v>
      </c>
      <c r="AH22" s="41">
        <f>STEEL!AH22-STEEL_SEC!AH22</f>
        <v>3478</v>
      </c>
      <c r="AI22" s="41">
        <f>STEEL!AI22-STEEL_SEC!AI22</f>
        <v>3346</v>
      </c>
      <c r="AJ22" s="41">
        <f>STEEL!AJ22-STEEL_SEC!AJ22</f>
        <v>3565</v>
      </c>
      <c r="AK22" s="41">
        <f>STEEL!AK22-STEEL_SEC!AK22</f>
        <v>4507</v>
      </c>
      <c r="AL22" s="41">
        <f>STEEL!AL22-STEEL_SEC!AL22</f>
        <v>4543</v>
      </c>
      <c r="AM22" s="41">
        <f>STEEL!AM22-STEEL_SEC!AM22</f>
        <v>4682</v>
      </c>
      <c r="AN22" s="41">
        <f>STEEL!AN22-STEEL_SEC!AN22</f>
        <v>4509</v>
      </c>
      <c r="AO22" s="41">
        <f>STEEL!AO22-STEEL_SEC!AO22</f>
        <v>4369</v>
      </c>
      <c r="AP22" s="41">
        <f>STEEL!AP22-STEEL_SEC!AP22</f>
        <v>4355</v>
      </c>
      <c r="AQ22" s="41">
        <f>STEEL!AQ22-STEEL_SEC!AQ22</f>
        <v>3343</v>
      </c>
      <c r="AR22" s="41">
        <f>STEEL!AR22-STEEL_SEC!AR22</f>
        <v>1790</v>
      </c>
      <c r="AS22" s="41">
        <f>STEEL!AS22-STEEL_SEC!AS22</f>
        <v>1990</v>
      </c>
      <c r="AT22" s="41">
        <f>STEEL!AT22-STEEL_SEC!AT22</f>
        <v>1877</v>
      </c>
      <c r="AU22" s="41">
        <f>STEEL!AU22-STEEL_SEC!AU22</f>
        <v>1701</v>
      </c>
      <c r="AV22" s="41">
        <f>STEEL!AV22-STEEL_SEC!AV22</f>
        <v>1830</v>
      </c>
      <c r="AW22" s="41">
        <f>STEEL!AW22-STEEL_SEC!AW22</f>
        <v>1844</v>
      </c>
      <c r="AX22" s="41">
        <f>STEEL!AX22-STEEL_SEC!AX22</f>
        <v>2252</v>
      </c>
      <c r="AY22" s="41">
        <f>STEEL!AY22-STEEL_SEC!AY22</f>
        <v>2230</v>
      </c>
      <c r="AZ22" s="41">
        <f>STEEL!AZ22-STEEL_SEC!AZ22</f>
        <v>2331</v>
      </c>
      <c r="BA22" s="41">
        <f>STEEL!BA22-STEEL_SEC!BA22</f>
        <v>2175</v>
      </c>
      <c r="BB22" s="41"/>
      <c r="BC22" s="41"/>
      <c r="BD22" s="41"/>
    </row>
    <row r="23" spans="1:56">
      <c r="A23" t="s">
        <v>70</v>
      </c>
      <c r="I23" s="41">
        <f>STEEL!I23-STEEL_SEC!I23</f>
        <v>0</v>
      </c>
      <c r="J23" s="41">
        <f>STEEL!J23-STEEL_SEC!J23</f>
        <v>0</v>
      </c>
      <c r="K23" s="41">
        <f>STEEL!K23-STEEL_SEC!K23</f>
        <v>0</v>
      </c>
      <c r="L23" s="41">
        <f>STEEL!L23-STEEL_SEC!L23</f>
        <v>0</v>
      </c>
      <c r="M23" s="41">
        <f>STEEL!M23-STEEL_SEC!M23</f>
        <v>0</v>
      </c>
      <c r="N23" s="41">
        <f>STEEL!N23-STEEL_SEC!N23</f>
        <v>0</v>
      </c>
      <c r="O23" s="41">
        <f>STEEL!O23-STEEL_SEC!O23</f>
        <v>0</v>
      </c>
      <c r="P23" s="41">
        <f>STEEL!P23-STEEL_SEC!P23</f>
        <v>0</v>
      </c>
      <c r="Q23" s="41">
        <f>STEEL!Q23-STEEL_SEC!Q23</f>
        <v>0</v>
      </c>
      <c r="R23" s="41">
        <f>STEEL!R23-STEEL_SEC!R23</f>
        <v>0</v>
      </c>
      <c r="S23" s="41">
        <f>STEEL!S23-STEEL_SEC!S23</f>
        <v>0</v>
      </c>
      <c r="T23" s="41">
        <f>STEEL!T23-STEEL_SEC!T23</f>
        <v>0</v>
      </c>
      <c r="U23" s="41">
        <f>STEEL!U23-STEEL_SEC!U23</f>
        <v>0</v>
      </c>
      <c r="V23" s="41">
        <f>STEEL!V23-STEEL_SEC!V23</f>
        <v>100</v>
      </c>
      <c r="W23" s="41">
        <f>STEEL!W23-STEEL_SEC!W23</f>
        <v>100</v>
      </c>
      <c r="X23" s="41">
        <f>STEEL!X23-STEEL_SEC!X23</f>
        <v>112</v>
      </c>
      <c r="Y23" s="41">
        <f>STEEL!Y23-STEEL_SEC!Y23</f>
        <v>79</v>
      </c>
      <c r="Z23" s="41">
        <f>STEEL!Z23-STEEL_SEC!Z23</f>
        <v>0</v>
      </c>
      <c r="AA23" s="41">
        <f>STEEL!AA23-STEEL_SEC!AA23</f>
        <v>0</v>
      </c>
      <c r="AB23" s="41">
        <f>STEEL!AB23-STEEL_SEC!AB23</f>
        <v>0</v>
      </c>
      <c r="AC23" s="41">
        <f>STEEL!AC23-STEEL_SEC!AC23</f>
        <v>0</v>
      </c>
      <c r="AD23" s="41">
        <f>STEEL!AD23-STEEL_SEC!AD23</f>
        <v>0</v>
      </c>
      <c r="AE23" s="41">
        <f>STEEL!AE23-STEEL_SEC!AE23</f>
        <v>0</v>
      </c>
      <c r="AF23" s="41">
        <f>STEEL!AF23-STEEL_SEC!AF23</f>
        <v>0</v>
      </c>
      <c r="AG23" s="41">
        <f>STEEL!AG23-STEEL_SEC!AG23</f>
        <v>0</v>
      </c>
      <c r="AH23" s="41">
        <f>STEEL!AH23-STEEL_SEC!AH23</f>
        <v>0</v>
      </c>
      <c r="AI23" s="41">
        <f>STEEL!AI23-STEEL_SEC!AI23</f>
        <v>0</v>
      </c>
      <c r="AJ23" s="41">
        <f>STEEL!AJ23-STEEL_SEC!AJ23</f>
        <v>0</v>
      </c>
      <c r="AK23" s="41">
        <f>STEEL!AK23-STEEL_SEC!AK23</f>
        <v>0</v>
      </c>
      <c r="AL23" s="41">
        <f>STEEL!AL23-STEEL_SEC!AL23</f>
        <v>0</v>
      </c>
      <c r="AM23" s="41">
        <f>STEEL!AM23-STEEL_SEC!AM23</f>
        <v>0</v>
      </c>
      <c r="AN23" s="41">
        <f>STEEL!AN23-STEEL_SEC!AN23</f>
        <v>0</v>
      </c>
      <c r="AO23" s="41">
        <f>STEEL!AO23-STEEL_SEC!AO23</f>
        <v>0</v>
      </c>
      <c r="AP23" s="41">
        <f>STEEL!AP23-STEEL_SEC!AP23</f>
        <v>0</v>
      </c>
      <c r="AQ23" s="41">
        <f>STEEL!AQ23-STEEL_SEC!AQ23</f>
        <v>50</v>
      </c>
      <c r="AR23" s="41">
        <f>STEEL!AR23-STEEL_SEC!AR23</f>
        <v>0</v>
      </c>
      <c r="AS23" s="41">
        <f>STEEL!AS23-STEEL_SEC!AS23</f>
        <v>0</v>
      </c>
      <c r="AT23" s="41">
        <f>STEEL!AT23-STEEL_SEC!AT23</f>
        <v>0</v>
      </c>
      <c r="AU23" s="41">
        <f>STEEL!AU23-STEEL_SEC!AU23</f>
        <v>0</v>
      </c>
      <c r="AV23" s="41">
        <f>STEEL!AV23-STEEL_SEC!AV23</f>
        <v>0</v>
      </c>
      <c r="AW23" s="41">
        <f>STEEL!AW23-STEEL_SEC!AW23</f>
        <v>0</v>
      </c>
      <c r="AX23" s="41">
        <f>STEEL!AX23-STEEL_SEC!AX23</f>
        <v>0</v>
      </c>
      <c r="AY23" s="41">
        <f>STEEL!AY23-STEEL_SEC!AY23</f>
        <v>0</v>
      </c>
      <c r="AZ23" s="41">
        <f>STEEL!AZ23-STEEL_SEC!AZ23</f>
        <v>0</v>
      </c>
      <c r="BA23" s="41">
        <f>STEEL!BA23-STEEL_SEC!BA23</f>
        <v>0</v>
      </c>
      <c r="BB23" s="41"/>
      <c r="BC23" s="41"/>
      <c r="BD23" s="41"/>
    </row>
    <row r="24" spans="1:56">
      <c r="A24" s="49" t="s">
        <v>65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</row>
    <row r="25" spans="1:56">
      <c r="A25" s="50" t="s">
        <v>74</v>
      </c>
      <c r="I25" s="41">
        <f>STEEL!I25-STEEL_SEC!I25</f>
        <v>8966.1710573800101</v>
      </c>
      <c r="J25" s="41">
        <f>STEEL!J25-STEEL_SEC!J25</f>
        <v>9415.7942980873304</v>
      </c>
      <c r="K25" s="41">
        <f>STEEL!K25-STEEL_SEC!K25</f>
        <v>9658.3542042583904</v>
      </c>
      <c r="L25" s="41">
        <f>STEEL!L25-STEEL_SEC!L25</f>
        <v>9895.6553590761505</v>
      </c>
      <c r="M25" s="41">
        <f>STEEL!M25-STEEL_SEC!M25</f>
        <v>10053.4178996752</v>
      </c>
      <c r="N25" s="41">
        <f>STEEL!N25-STEEL_SEC!N25</f>
        <v>9739.8648502345695</v>
      </c>
      <c r="O25" s="41">
        <f>STEEL!O25-STEEL_SEC!O25</f>
        <v>9810.8579935041507</v>
      </c>
      <c r="P25" s="41">
        <f>STEEL!P25-STEEL_SEC!P25</f>
        <v>10037.6416456153</v>
      </c>
      <c r="Q25" s="41">
        <f>STEEL!Q25-STEEL_SEC!Q25</f>
        <v>9854.9000360880491</v>
      </c>
      <c r="R25" s="41">
        <f>STEEL!R25-STEEL_SEC!R25</f>
        <v>9875.9350415012595</v>
      </c>
      <c r="S25" s="41">
        <f>STEEL!S25-STEEL_SEC!S25</f>
        <v>9749.0676651028498</v>
      </c>
      <c r="T25" s="41">
        <f>STEEL!T25-STEEL_SEC!T25</f>
        <v>9883.8231685312203</v>
      </c>
      <c r="U25" s="41">
        <f>STEEL!U25-STEEL_SEC!U25</f>
        <v>9933.7813063875892</v>
      </c>
      <c r="V25" s="41">
        <f>STEEL!V25-STEEL_SEC!V25</f>
        <v>10133.613857813099</v>
      </c>
      <c r="W25" s="41">
        <f>STEEL!W25-STEEL_SEC!W25</f>
        <v>8265.2040180498989</v>
      </c>
      <c r="X25" s="41">
        <f>STEEL!X25-STEEL_SEC!X25</f>
        <v>8400.1767504925101</v>
      </c>
      <c r="Y25" s="41">
        <f>STEEL!Y25-STEEL_SEC!Y25</f>
        <v>8056.6999525974506</v>
      </c>
      <c r="Z25" s="41">
        <f>STEEL!Z25-STEEL_SEC!Z25</f>
        <v>6782.0248826398702</v>
      </c>
      <c r="AA25" s="41">
        <f>STEEL!AA25-STEEL_SEC!AA25</f>
        <v>6433</v>
      </c>
      <c r="AB25" s="41">
        <f>STEEL!AB25-STEEL_SEC!AB25</f>
        <v>5907</v>
      </c>
      <c r="AC25" s="41">
        <f>STEEL!AC25-STEEL_SEC!AC25</f>
        <v>6369</v>
      </c>
      <c r="AD25" s="41">
        <f>STEEL!AD25-STEEL_SEC!AD25</f>
        <v>6242</v>
      </c>
      <c r="AE25" s="41">
        <f>STEEL!AE25-STEEL_SEC!AE25</f>
        <v>5783</v>
      </c>
      <c r="AF25" s="41">
        <f>STEEL!AF25-STEEL_SEC!AF25</f>
        <v>6016</v>
      </c>
      <c r="AG25" s="41">
        <f>STEEL!AG25-STEEL_SEC!AG25</f>
        <v>5814</v>
      </c>
      <c r="AH25" s="41">
        <f>STEEL!AH25-STEEL_SEC!AH25</f>
        <v>5027</v>
      </c>
      <c r="AI25" s="41">
        <f>STEEL!AI25-STEEL_SEC!AI25</f>
        <v>5693</v>
      </c>
      <c r="AJ25" s="41">
        <f>STEEL!AJ25-STEEL_SEC!AJ25</f>
        <v>5743</v>
      </c>
      <c r="AK25" s="41">
        <f>STEEL!AK25-STEEL_SEC!AK25</f>
        <v>5984</v>
      </c>
      <c r="AL25" s="41">
        <f>STEEL!AL25-STEEL_SEC!AL25</f>
        <v>6319</v>
      </c>
      <c r="AM25" s="41">
        <f>STEEL!AM25-STEEL_SEC!AM25</f>
        <v>6508</v>
      </c>
      <c r="AN25" s="41">
        <f>STEEL!AN25-STEEL_SEC!AN25</f>
        <v>5631</v>
      </c>
      <c r="AO25" s="41">
        <f>STEEL!AO25-STEEL_SEC!AO25</f>
        <v>6284</v>
      </c>
      <c r="AP25" s="41">
        <f>STEEL!AP25-STEEL_SEC!AP25</f>
        <v>6397</v>
      </c>
      <c r="AQ25" s="41">
        <f>STEEL!AQ25-STEEL_SEC!AQ25</f>
        <v>5757</v>
      </c>
      <c r="AR25" s="41">
        <f>STEEL!AR25-STEEL_SEC!AR25</f>
        <v>4255</v>
      </c>
      <c r="AS25" s="41">
        <f>STEEL!AS25-STEEL_SEC!AS25</f>
        <v>4762</v>
      </c>
      <c r="AT25" s="41">
        <f>STEEL!AT25-STEEL_SEC!AT25</f>
        <v>5128</v>
      </c>
      <c r="AU25" s="41">
        <f>STEEL!AU25-STEEL_SEC!AU25</f>
        <v>4701</v>
      </c>
      <c r="AV25" s="41">
        <f>STEEL!AV25-STEEL_SEC!AV25</f>
        <v>4804</v>
      </c>
      <c r="AW25" s="41">
        <f>STEEL!AW25-STEEL_SEC!AW25</f>
        <v>5006</v>
      </c>
      <c r="AX25" s="41">
        <f>STEEL!AX25-STEEL_SEC!AX25</f>
        <v>4902</v>
      </c>
      <c r="AY25" s="41">
        <f>STEEL!AY25-STEEL_SEC!AY25</f>
        <v>5010</v>
      </c>
      <c r="AZ25" s="41">
        <f>STEEL!AZ25-STEEL_SEC!AZ25</f>
        <v>4306</v>
      </c>
      <c r="BA25" s="41">
        <f>STEEL!BA25-STEEL_SEC!BA25</f>
        <v>4693</v>
      </c>
      <c r="BB25" s="41"/>
      <c r="BC25" s="41"/>
      <c r="BD25" s="41"/>
    </row>
    <row r="26" spans="1:56">
      <c r="A26" s="50" t="s">
        <v>19</v>
      </c>
      <c r="I26" s="41">
        <f>STEEL!I26-STEEL_SEC!I26</f>
        <v>4673.8289426199899</v>
      </c>
      <c r="J26" s="41">
        <f>STEEL!J26-STEEL_SEC!J26</f>
        <v>4908.2057019126696</v>
      </c>
      <c r="K26" s="41">
        <f>STEEL!K26-STEEL_SEC!K26</f>
        <v>5034.6457957416096</v>
      </c>
      <c r="L26" s="41">
        <f>STEEL!L26-STEEL_SEC!L26</f>
        <v>5158.3446409238504</v>
      </c>
      <c r="M26" s="41">
        <f>STEEL!M26-STEEL_SEC!M26</f>
        <v>5240.5821003247902</v>
      </c>
      <c r="N26" s="41">
        <f>STEEL!N26-STEEL_SEC!N26</f>
        <v>5077.1351497654296</v>
      </c>
      <c r="O26" s="41">
        <f>STEEL!O26-STEEL_SEC!O26</f>
        <v>5114.1420064958502</v>
      </c>
      <c r="P26" s="41">
        <f>STEEL!P26-STEEL_SEC!P26</f>
        <v>5232.3583543846999</v>
      </c>
      <c r="Q26" s="41">
        <f>STEEL!Q26-STEEL_SEC!Q26</f>
        <v>5137.09996391195</v>
      </c>
      <c r="R26" s="41">
        <f>STEEL!R26-STEEL_SEC!R26</f>
        <v>5148.0649584987405</v>
      </c>
      <c r="S26" s="41">
        <f>STEEL!S26-STEEL_SEC!S26</f>
        <v>5081.9323348971502</v>
      </c>
      <c r="T26" s="41">
        <f>STEEL!T26-STEEL_SEC!T26</f>
        <v>5152.1768314687797</v>
      </c>
      <c r="U26" s="41">
        <f>STEEL!U26-STEEL_SEC!U26</f>
        <v>5178.2186936124099</v>
      </c>
      <c r="V26" s="41">
        <f>STEEL!V26-STEEL_SEC!V26</f>
        <v>5282.3861421869397</v>
      </c>
      <c r="W26" s="41">
        <f>STEEL!W26-STEEL_SEC!W26</f>
        <v>5003.7959819500584</v>
      </c>
      <c r="X26" s="41">
        <f>STEEL!X26-STEEL_SEC!X26</f>
        <v>5044.823249507489</v>
      </c>
      <c r="Y26" s="41">
        <f>STEEL!Y26-STEEL_SEC!Y26</f>
        <v>4849.3000474025457</v>
      </c>
      <c r="Z26" s="41">
        <f>STEEL!Z26-STEEL_SEC!Z26</f>
        <v>3969.9751173601303</v>
      </c>
      <c r="AA26" s="41">
        <f>STEEL!AA26-STEEL_SEC!AA26</f>
        <v>3675</v>
      </c>
      <c r="AB26" s="41">
        <f>STEEL!AB26-STEEL_SEC!AB26</f>
        <v>3774</v>
      </c>
      <c r="AC26" s="41">
        <f>STEEL!AC26-STEEL_SEC!AC26</f>
        <v>3805</v>
      </c>
      <c r="AD26" s="41">
        <f>STEEL!AD26-STEEL_SEC!AD26</f>
        <v>3709</v>
      </c>
      <c r="AE26" s="41">
        <f>STEEL!AE26-STEEL_SEC!AE26</f>
        <v>3345</v>
      </c>
      <c r="AF26" s="41">
        <f>STEEL!AF26-STEEL_SEC!AF26</f>
        <v>3501</v>
      </c>
      <c r="AG26" s="41">
        <f>STEEL!AG26-STEEL_SEC!AG26</f>
        <v>3109</v>
      </c>
      <c r="AH26" s="41">
        <f>STEEL!AH26-STEEL_SEC!AH26</f>
        <v>3341</v>
      </c>
      <c r="AI26" s="41">
        <f>STEEL!AI26-STEEL_SEC!AI26</f>
        <v>3447</v>
      </c>
      <c r="AJ26" s="41">
        <f>STEEL!AJ26-STEEL_SEC!AJ26</f>
        <v>3676</v>
      </c>
      <c r="AK26" s="41">
        <f>STEEL!AK26-STEEL_SEC!AK26</f>
        <v>3974</v>
      </c>
      <c r="AL26" s="41">
        <f>STEEL!AL26-STEEL_SEC!AL26</f>
        <v>4276</v>
      </c>
      <c r="AM26" s="41">
        <f>STEEL!AM26-STEEL_SEC!AM26</f>
        <v>4097</v>
      </c>
      <c r="AN26" s="41">
        <f>STEEL!AN26-STEEL_SEC!AN26</f>
        <v>4120</v>
      </c>
      <c r="AO26" s="41">
        <f>STEEL!AO26-STEEL_SEC!AO26</f>
        <v>4715</v>
      </c>
      <c r="AP26" s="41">
        <f>STEEL!AP26-STEEL_SEC!AP26</f>
        <v>4693</v>
      </c>
      <c r="AQ26" s="41">
        <f>STEEL!AQ26-STEEL_SEC!AQ26</f>
        <v>4109</v>
      </c>
      <c r="AR26" s="41">
        <f>STEEL!AR26-STEEL_SEC!AR26</f>
        <v>3543</v>
      </c>
      <c r="AS26" s="41">
        <f>STEEL!AS26-STEEL_SEC!AS26</f>
        <v>4244</v>
      </c>
      <c r="AT26" s="41">
        <f>STEEL!AT26-STEEL_SEC!AT26</f>
        <v>3856</v>
      </c>
      <c r="AU26" s="41">
        <f>STEEL!AU26-STEEL_SEC!AU26</f>
        <v>4022</v>
      </c>
      <c r="AV26" s="41">
        <f>STEEL!AV26-STEEL_SEC!AV26</f>
        <v>4172</v>
      </c>
      <c r="AW26" s="41">
        <f>STEEL!AW26-STEEL_SEC!AW26</f>
        <v>4343</v>
      </c>
      <c r="AX26" s="41">
        <f>STEEL!AX26-STEEL_SEC!AX26</f>
        <v>4236</v>
      </c>
      <c r="AY26" s="41">
        <f>STEEL!AY26-STEEL_SEC!AY26</f>
        <v>4506</v>
      </c>
      <c r="AZ26" s="41">
        <f>STEEL!AZ26-STEEL_SEC!AZ26</f>
        <v>4619</v>
      </c>
      <c r="BA26" s="41">
        <f>STEEL!BA26-STEEL_SEC!BA26</f>
        <v>4785</v>
      </c>
      <c r="BB26" s="41"/>
      <c r="BC26" s="41"/>
      <c r="BD26" s="41"/>
    </row>
    <row r="27" spans="1:56">
      <c r="A27" s="49" t="s">
        <v>64</v>
      </c>
      <c r="I27" s="41">
        <f>STEEL!I27-STEEL_SEC!I27</f>
        <v>2083</v>
      </c>
      <c r="J27" s="41">
        <f>STEEL!J27-STEEL_SEC!J27</f>
        <v>2109</v>
      </c>
      <c r="K27" s="41">
        <f>STEEL!K27-STEEL_SEC!K27</f>
        <v>1920</v>
      </c>
      <c r="L27" s="41">
        <f>STEEL!L27-STEEL_SEC!L27</f>
        <v>2311</v>
      </c>
      <c r="M27" s="41">
        <f>STEEL!M27-STEEL_SEC!M27</f>
        <v>2543</v>
      </c>
      <c r="N27" s="41">
        <f>STEEL!N27-STEEL_SEC!N27</f>
        <v>2547</v>
      </c>
      <c r="O27" s="41">
        <f>STEEL!O27-STEEL_SEC!O27</f>
        <v>2608</v>
      </c>
      <c r="P27" s="41">
        <f>STEEL!P27-STEEL_SEC!P27</f>
        <v>2928</v>
      </c>
      <c r="Q27" s="41">
        <f>STEEL!Q27-STEEL_SEC!Q27</f>
        <v>2811</v>
      </c>
      <c r="R27" s="41">
        <f>STEEL!R27-STEEL_SEC!R27</f>
        <v>3031</v>
      </c>
      <c r="S27" s="41">
        <f>STEEL!S27-STEEL_SEC!S27</f>
        <v>2592</v>
      </c>
      <c r="T27" s="41">
        <f>STEEL!T27-STEEL_SEC!T27</f>
        <v>3325</v>
      </c>
      <c r="U27" s="41">
        <f>STEEL!U27-STEEL_SEC!U27</f>
        <v>3279</v>
      </c>
      <c r="V27" s="41">
        <f>STEEL!V27-STEEL_SEC!V27</f>
        <v>3017</v>
      </c>
      <c r="W27" s="41">
        <f>STEEL!W27-STEEL_SEC!W27</f>
        <v>3069</v>
      </c>
      <c r="X27" s="41">
        <f>STEEL!X27-STEEL_SEC!X27</f>
        <v>2982</v>
      </c>
      <c r="Y27" s="41">
        <f>1715+793</f>
        <v>2508</v>
      </c>
      <c r="Z27" s="41">
        <f>1019+351</f>
        <v>1370</v>
      </c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</row>
    <row r="28" spans="1:56">
      <c r="A28" s="51" t="s">
        <v>18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>
        <f>STEEL!AA28-STEEL_SEC!AA28</f>
        <v>0</v>
      </c>
      <c r="AB28" s="41">
        <f>STEEL!AB28-STEEL_SEC!AB28</f>
        <v>0</v>
      </c>
      <c r="AC28" s="41">
        <f>STEEL!AC28-STEEL_SEC!AC28</f>
        <v>0</v>
      </c>
      <c r="AD28" s="41">
        <f>STEEL!AD28-STEEL_SEC!AD28</f>
        <v>0</v>
      </c>
      <c r="AE28" s="41">
        <f>STEEL!AE28-STEEL_SEC!AE28</f>
        <v>0</v>
      </c>
      <c r="AF28" s="41">
        <f>STEEL!AF28-STEEL_SEC!AF28</f>
        <v>0</v>
      </c>
      <c r="AG28" s="41">
        <f>STEEL!AG28-STEEL_SEC!AG28</f>
        <v>0</v>
      </c>
      <c r="AH28" s="41">
        <f>STEEL!AH28-STEEL_SEC!AH28</f>
        <v>0</v>
      </c>
      <c r="AI28" s="41">
        <f>STEEL!AI28-STEEL_SEC!AI28</f>
        <v>0</v>
      </c>
      <c r="AJ28" s="41">
        <f>STEEL!AJ28-STEEL_SEC!AJ28</f>
        <v>0</v>
      </c>
      <c r="AK28" s="41">
        <f>STEEL!AK28-STEEL_SEC!AK28</f>
        <v>0</v>
      </c>
      <c r="AL28" s="41">
        <f>STEEL!AL28-STEEL_SEC!AL28</f>
        <v>0</v>
      </c>
      <c r="AM28" s="41">
        <f>STEEL!AM28-STEEL_SEC!AM28</f>
        <v>0</v>
      </c>
      <c r="AN28" s="41">
        <f>STEEL!AN28-STEEL_SEC!AN28</f>
        <v>0</v>
      </c>
      <c r="AO28" s="41">
        <f>STEEL!AO28-STEEL_SEC!AO28</f>
        <v>0</v>
      </c>
      <c r="AP28" s="41">
        <f>STEEL!AP28-STEEL_SEC!AP28</f>
        <v>0</v>
      </c>
      <c r="AQ28" s="41">
        <f>STEEL!AQ28-STEEL_SEC!AQ28</f>
        <v>0</v>
      </c>
      <c r="AR28" s="41">
        <f>STEEL!AR28-STEEL_SEC!AR28</f>
        <v>0</v>
      </c>
      <c r="AS28" s="41">
        <f>STEEL!AS28-STEEL_SEC!AS28</f>
        <v>0</v>
      </c>
      <c r="AT28" s="41">
        <f>STEEL!AT28-STEEL_SEC!AT28</f>
        <v>0</v>
      </c>
      <c r="AU28" s="41">
        <f>STEEL!AU28-STEEL_SEC!AU28</f>
        <v>0</v>
      </c>
      <c r="AV28" s="41">
        <f>STEEL!AV28-STEEL_SEC!AV28</f>
        <v>0</v>
      </c>
      <c r="AW28" s="41">
        <f>STEEL!AW28-STEEL_SEC!AW28</f>
        <v>0</v>
      </c>
      <c r="AX28" s="41">
        <f>STEEL!AX28-STEEL_SEC!AX28</f>
        <v>0</v>
      </c>
      <c r="AY28" s="41">
        <f>STEEL!AY28-STEEL_SEC!AY28</f>
        <v>0</v>
      </c>
      <c r="AZ28" s="41">
        <f>STEEL!AZ28-STEEL_SEC!AZ28</f>
        <v>0</v>
      </c>
      <c r="BA28" s="41">
        <f>STEEL!BA28-STEEL_SEC!BA28</f>
        <v>0</v>
      </c>
      <c r="BB28" s="41"/>
      <c r="BC28" s="41"/>
      <c r="BD28" s="41"/>
    </row>
    <row r="29" spans="1:56">
      <c r="A29" s="51" t="s">
        <v>15</v>
      </c>
      <c r="I29" s="41">
        <f t="shared" ref="I29:Y29" si="0">$AA29/SUM($AA$28:$AA$33)*I$27</f>
        <v>680.16326530612241</v>
      </c>
      <c r="J29" s="41">
        <f t="shared" si="0"/>
        <v>688.65306122448976</v>
      </c>
      <c r="K29" s="41">
        <f t="shared" si="0"/>
        <v>626.93877551020398</v>
      </c>
      <c r="L29" s="41">
        <f t="shared" si="0"/>
        <v>754.61224489795916</v>
      </c>
      <c r="M29" s="41">
        <f t="shared" si="0"/>
        <v>830.36734693877543</v>
      </c>
      <c r="N29" s="41">
        <f t="shared" si="0"/>
        <v>831.67346938775506</v>
      </c>
      <c r="O29" s="41">
        <f t="shared" si="0"/>
        <v>851.59183673469386</v>
      </c>
      <c r="P29" s="41">
        <f t="shared" si="0"/>
        <v>956.08163265306109</v>
      </c>
      <c r="Q29" s="41">
        <f t="shared" si="0"/>
        <v>917.87755102040808</v>
      </c>
      <c r="R29" s="41">
        <f t="shared" si="0"/>
        <v>989.71428571428567</v>
      </c>
      <c r="S29" s="41">
        <f t="shared" si="0"/>
        <v>846.36734693877543</v>
      </c>
      <c r="T29" s="41">
        <f t="shared" si="0"/>
        <v>1085.7142857142856</v>
      </c>
      <c r="U29" s="41">
        <f t="shared" si="0"/>
        <v>1070.6938775510203</v>
      </c>
      <c r="V29" s="41">
        <f t="shared" si="0"/>
        <v>985.14285714285711</v>
      </c>
      <c r="W29" s="41">
        <f t="shared" si="0"/>
        <v>1002.1224489795918</v>
      </c>
      <c r="X29" s="41">
        <f t="shared" si="0"/>
        <v>973.71428571428567</v>
      </c>
      <c r="Y29" s="41">
        <f t="shared" si="0"/>
        <v>818.93877551020398</v>
      </c>
      <c r="Z29" s="41">
        <f>$AA29/SUM($AA$28:$AA$33)*Z$27</f>
        <v>447.34693877551018</v>
      </c>
      <c r="AA29" s="41">
        <f>STEEL!AA29-STEEL_SEC!AA29</f>
        <v>256</v>
      </c>
      <c r="AB29" s="41">
        <f>STEEL!AB29-STEEL_SEC!AB29</f>
        <v>0</v>
      </c>
      <c r="AC29" s="41">
        <f>STEEL!AC29-STEEL_SEC!AC29</f>
        <v>0</v>
      </c>
      <c r="AD29" s="41">
        <f>STEEL!AD29-STEEL_SEC!AD29</f>
        <v>0</v>
      </c>
      <c r="AE29" s="41">
        <f>STEEL!AE29-STEEL_SEC!AE29</f>
        <v>53</v>
      </c>
      <c r="AF29" s="41">
        <f>STEEL!AF29-STEEL_SEC!AF29</f>
        <v>58</v>
      </c>
      <c r="AG29" s="41">
        <f>STEEL!AG29-STEEL_SEC!AG29</f>
        <v>56</v>
      </c>
      <c r="AH29" s="41">
        <f>STEEL!AH29-STEEL_SEC!AH29</f>
        <v>40</v>
      </c>
      <c r="AI29" s="41">
        <f>STEEL!AI29-STEEL_SEC!AI29</f>
        <v>53</v>
      </c>
      <c r="AJ29" s="41">
        <f>STEEL!AJ29-STEEL_SEC!AJ29</f>
        <v>59</v>
      </c>
      <c r="AK29" s="41">
        <f>STEEL!AK29-STEEL_SEC!AK29</f>
        <v>51</v>
      </c>
      <c r="AL29" s="41">
        <f>STEEL!AL29-STEEL_SEC!AL29</f>
        <v>72</v>
      </c>
      <c r="AM29" s="41">
        <f>STEEL!AM29-STEEL_SEC!AM29</f>
        <v>53</v>
      </c>
      <c r="AN29" s="41">
        <f>STEEL!AN29-STEEL_SEC!AN29</f>
        <v>20</v>
      </c>
      <c r="AO29" s="41">
        <f>STEEL!AO29-STEEL_SEC!AO29</f>
        <v>0</v>
      </c>
      <c r="AP29" s="41">
        <f>STEEL!AP29-STEEL_SEC!AP29</f>
        <v>0</v>
      </c>
      <c r="AQ29" s="41">
        <f>STEEL!AQ29-STEEL_SEC!AQ29</f>
        <v>228</v>
      </c>
      <c r="AR29" s="41">
        <f>STEEL!AR29-STEEL_SEC!AR29</f>
        <v>517</v>
      </c>
      <c r="AS29" s="41">
        <f>STEEL!AS29-STEEL_SEC!AS29</f>
        <v>592</v>
      </c>
      <c r="AT29" s="41">
        <f>STEEL!AT29-STEEL_SEC!AT29</f>
        <v>649</v>
      </c>
      <c r="AU29" s="41">
        <f>STEEL!AU29-STEEL_SEC!AU29</f>
        <v>700</v>
      </c>
      <c r="AV29" s="41">
        <f>STEEL!AV29-STEEL_SEC!AV29</f>
        <v>721</v>
      </c>
      <c r="AW29" s="41">
        <f>STEEL!AW29-STEEL_SEC!AW29</f>
        <v>793</v>
      </c>
      <c r="AX29" s="41">
        <f>STEEL!AX29-STEEL_SEC!AX29</f>
        <v>819</v>
      </c>
      <c r="AY29" s="41">
        <f>STEEL!AY29-STEEL_SEC!AY29</f>
        <v>806</v>
      </c>
      <c r="AZ29" s="41">
        <f>STEEL!AZ29-STEEL_SEC!AZ29</f>
        <v>756</v>
      </c>
      <c r="BA29" s="41">
        <f>STEEL!BA29-STEEL_SEC!BA29</f>
        <v>695</v>
      </c>
      <c r="BB29" s="41"/>
      <c r="BC29" s="41"/>
      <c r="BD29" s="41"/>
    </row>
    <row r="30" spans="1:56">
      <c r="A30" s="51" t="s">
        <v>16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>
        <f>STEEL!AA30-STEEL_SEC!AA30</f>
        <v>0</v>
      </c>
      <c r="AB30" s="41">
        <f>STEEL!AB30-STEEL_SEC!AB30</f>
        <v>0</v>
      </c>
      <c r="AC30" s="41">
        <f>STEEL!AC30-STEEL_SEC!AC30</f>
        <v>0</v>
      </c>
      <c r="AD30" s="41">
        <f>STEEL!AD30-STEEL_SEC!AD30</f>
        <v>0</v>
      </c>
      <c r="AE30" s="41">
        <f>STEEL!AE30-STEEL_SEC!AE30</f>
        <v>0</v>
      </c>
      <c r="AF30" s="41">
        <f>STEEL!AF30-STEEL_SEC!AF30</f>
        <v>0</v>
      </c>
      <c r="AG30" s="41">
        <f>STEEL!AG30-STEEL_SEC!AG30</f>
        <v>0</v>
      </c>
      <c r="AH30" s="41">
        <f>STEEL!AH30-STEEL_SEC!AH30</f>
        <v>0</v>
      </c>
      <c r="AI30" s="41">
        <f>STEEL!AI30-STEEL_SEC!AI30</f>
        <v>0</v>
      </c>
      <c r="AJ30" s="41">
        <f>STEEL!AJ30-STEEL_SEC!AJ30</f>
        <v>0</v>
      </c>
      <c r="AK30" s="41">
        <f>STEEL!AK30-STEEL_SEC!AK30</f>
        <v>0</v>
      </c>
      <c r="AL30" s="41">
        <f>STEEL!AL30-STEEL_SEC!AL30</f>
        <v>0</v>
      </c>
      <c r="AM30" s="41">
        <f>STEEL!AM30-STEEL_SEC!AM30</f>
        <v>0</v>
      </c>
      <c r="AN30" s="41">
        <f>STEEL!AN30-STEEL_SEC!AN30</f>
        <v>0</v>
      </c>
      <c r="AO30" s="41">
        <f>STEEL!AO30-STEEL_SEC!AO30</f>
        <v>0</v>
      </c>
      <c r="AP30" s="41">
        <f>STEEL!AP30-STEEL_SEC!AP30</f>
        <v>0</v>
      </c>
      <c r="AQ30" s="41">
        <f>STEEL!AQ30-STEEL_SEC!AQ30</f>
        <v>0</v>
      </c>
      <c r="AR30" s="41">
        <f>STEEL!AR30-STEEL_SEC!AR30</f>
        <v>0</v>
      </c>
      <c r="AS30" s="41">
        <f>STEEL!AS30-STEEL_SEC!AS30</f>
        <v>0</v>
      </c>
      <c r="AT30" s="41">
        <f>STEEL!AT30-STEEL_SEC!AT30</f>
        <v>0</v>
      </c>
      <c r="AU30" s="41">
        <f>STEEL!AU30-STEEL_SEC!AU30</f>
        <v>0</v>
      </c>
      <c r="AV30" s="41">
        <f>STEEL!AV30-STEEL_SEC!AV30</f>
        <v>0</v>
      </c>
      <c r="AW30" s="41">
        <f>STEEL!AW30-STEEL_SEC!AW30</f>
        <v>0</v>
      </c>
      <c r="AX30" s="41">
        <f>STEEL!AX30-STEEL_SEC!AX30</f>
        <v>0</v>
      </c>
      <c r="AY30" s="41">
        <f>STEEL!AY30-STEEL_SEC!AY30</f>
        <v>0</v>
      </c>
      <c r="AZ30" s="41">
        <f>STEEL!AZ30-STEEL_SEC!AZ30</f>
        <v>0</v>
      </c>
      <c r="BA30" s="41">
        <f>STEEL!BA30-STEEL_SEC!BA30</f>
        <v>0</v>
      </c>
      <c r="BB30" s="41"/>
      <c r="BC30" s="41"/>
      <c r="BD30" s="41"/>
    </row>
    <row r="31" spans="1:56">
      <c r="A31" s="51" t="s">
        <v>102</v>
      </c>
      <c r="I31" s="41">
        <f t="shared" ref="I31:Y31" si="1">$AA31/SUM($AA$28:$AA$33)*I$27</f>
        <v>39.85331632653061</v>
      </c>
      <c r="J31" s="41">
        <f t="shared" si="1"/>
        <v>40.350765306122447</v>
      </c>
      <c r="K31" s="41">
        <f t="shared" si="1"/>
        <v>36.734693877551024</v>
      </c>
      <c r="L31" s="41">
        <f t="shared" si="1"/>
        <v>44.215561224489797</v>
      </c>
      <c r="M31" s="41">
        <f t="shared" si="1"/>
        <v>48.654336734693878</v>
      </c>
      <c r="N31" s="41">
        <f t="shared" si="1"/>
        <v>48.73086734693878</v>
      </c>
      <c r="O31" s="41">
        <f t="shared" si="1"/>
        <v>49.897959183673471</v>
      </c>
      <c r="P31" s="41">
        <f t="shared" si="1"/>
        <v>56.020408163265309</v>
      </c>
      <c r="Q31" s="41">
        <f t="shared" si="1"/>
        <v>53.781887755102041</v>
      </c>
      <c r="R31" s="41">
        <f t="shared" si="1"/>
        <v>57.991071428571431</v>
      </c>
      <c r="S31" s="41">
        <f t="shared" si="1"/>
        <v>49.591836734693878</v>
      </c>
      <c r="T31" s="41">
        <f t="shared" si="1"/>
        <v>63.616071428571431</v>
      </c>
      <c r="U31" s="41">
        <f t="shared" si="1"/>
        <v>62.735969387755105</v>
      </c>
      <c r="V31" s="41">
        <f t="shared" si="1"/>
        <v>57.723214285714285</v>
      </c>
      <c r="W31" s="41">
        <f t="shared" si="1"/>
        <v>58.718112244897959</v>
      </c>
      <c r="X31" s="41">
        <f t="shared" si="1"/>
        <v>57.053571428571431</v>
      </c>
      <c r="Y31" s="41">
        <f t="shared" si="1"/>
        <v>47.984693877551024</v>
      </c>
      <c r="Z31" s="41">
        <f>$AA31/SUM($AA$28:$AA$33)*Z$27</f>
        <v>26.211734693877553</v>
      </c>
      <c r="AA31" s="41">
        <f>STEEL!AA31-STEEL_SEC!AA31</f>
        <v>15</v>
      </c>
      <c r="AB31" s="41">
        <f>STEEL!AB31-STEEL_SEC!AB31</f>
        <v>5</v>
      </c>
      <c r="AC31" s="41">
        <f>STEEL!AC31-STEEL_SEC!AC31</f>
        <v>0</v>
      </c>
      <c r="AD31" s="41">
        <f>STEEL!AD31-STEEL_SEC!AD31</f>
        <v>0</v>
      </c>
      <c r="AE31" s="41">
        <f>STEEL!AE31-STEEL_SEC!AE31</f>
        <v>0</v>
      </c>
      <c r="AF31" s="41">
        <f>STEEL!AF31-STEEL_SEC!AF31</f>
        <v>50</v>
      </c>
      <c r="AG31" s="41">
        <f>STEEL!AG31-STEEL_SEC!AG31</f>
        <v>4</v>
      </c>
      <c r="AH31" s="41">
        <f>STEEL!AH31-STEEL_SEC!AH31</f>
        <v>4</v>
      </c>
      <c r="AI31" s="41">
        <f>STEEL!AI31-STEEL_SEC!AI31</f>
        <v>0</v>
      </c>
      <c r="AJ31" s="41">
        <f>STEEL!AJ31-STEEL_SEC!AJ31</f>
        <v>0</v>
      </c>
      <c r="AK31" s="41">
        <f>STEEL!AK31-STEEL_SEC!AK31</f>
        <v>0</v>
      </c>
      <c r="AL31" s="41">
        <f>STEEL!AL31-STEEL_SEC!AL31</f>
        <v>0</v>
      </c>
      <c r="AM31" s="41">
        <f>STEEL!AM31-STEEL_SEC!AM31</f>
        <v>0</v>
      </c>
      <c r="AN31" s="41">
        <f>STEEL!AN31-STEEL_SEC!AN31</f>
        <v>0</v>
      </c>
      <c r="AO31" s="41">
        <f>STEEL!AO31-STEEL_SEC!AO31</f>
        <v>0</v>
      </c>
      <c r="AP31" s="41">
        <f>STEEL!AP31-STEEL_SEC!AP31</f>
        <v>0</v>
      </c>
      <c r="AQ31" s="41">
        <f>STEEL!AQ31-STEEL_SEC!AQ31</f>
        <v>0</v>
      </c>
      <c r="AR31" s="41">
        <f>STEEL!AR31-STEEL_SEC!AR31</f>
        <v>0</v>
      </c>
      <c r="AS31" s="41">
        <f>STEEL!AS31-STEEL_SEC!AS31</f>
        <v>0</v>
      </c>
      <c r="AT31" s="41">
        <f>STEEL!AT31-STEEL_SEC!AT31</f>
        <v>0</v>
      </c>
      <c r="AU31" s="41">
        <f>STEEL!AU31-STEEL_SEC!AU31</f>
        <v>0</v>
      </c>
      <c r="AV31" s="41">
        <f>STEEL!AV31-STEEL_SEC!AV31</f>
        <v>0</v>
      </c>
      <c r="AW31" s="41">
        <f>STEEL!AW31-STEEL_SEC!AW31</f>
        <v>0</v>
      </c>
      <c r="AX31" s="41">
        <f>STEEL!AX31-STEEL_SEC!AX31</f>
        <v>0</v>
      </c>
      <c r="AY31" s="41">
        <f>STEEL!AY31-STEEL_SEC!AY31</f>
        <v>0</v>
      </c>
      <c r="AZ31" s="41">
        <f>STEEL!AZ31-STEEL_SEC!AZ31</f>
        <v>0</v>
      </c>
      <c r="BA31" s="41">
        <f>STEEL!BA31-STEEL_SEC!BA31</f>
        <v>0</v>
      </c>
      <c r="BB31" s="41"/>
      <c r="BC31" s="41"/>
      <c r="BD31" s="41"/>
    </row>
    <row r="32" spans="1:56">
      <c r="A32" s="57" t="s">
        <v>17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>
        <f>STEEL!AA32-STEEL_SEC!AA32</f>
        <v>0</v>
      </c>
      <c r="AB32" s="41">
        <f>STEEL!AB32-STEEL_SEC!AB32</f>
        <v>0</v>
      </c>
      <c r="AC32" s="41">
        <f>STEEL!AC32-STEEL_SEC!AC32</f>
        <v>0</v>
      </c>
      <c r="AD32" s="41">
        <f>STEEL!AD32-STEEL_SEC!AD32</f>
        <v>0</v>
      </c>
      <c r="AE32" s="41">
        <f>STEEL!AE32-STEEL_SEC!AE32</f>
        <v>0</v>
      </c>
      <c r="AF32" s="41">
        <f>STEEL!AF32-STEEL_SEC!AF32</f>
        <v>0</v>
      </c>
      <c r="AG32" s="41">
        <f>STEEL!AG32-STEEL_SEC!AG32</f>
        <v>0</v>
      </c>
      <c r="AH32" s="41">
        <f>STEEL!AH32-STEEL_SEC!AH32</f>
        <v>0</v>
      </c>
      <c r="AI32" s="41">
        <f>STEEL!AI32-STEEL_SEC!AI32</f>
        <v>0</v>
      </c>
      <c r="AJ32" s="41">
        <f>STEEL!AJ32-STEEL_SEC!AJ32</f>
        <v>0</v>
      </c>
      <c r="AK32" s="41">
        <f>STEEL!AK32-STEEL_SEC!AK32</f>
        <v>0</v>
      </c>
      <c r="AL32" s="41">
        <f>STEEL!AL32-STEEL_SEC!AL32</f>
        <v>0</v>
      </c>
      <c r="AM32" s="41">
        <f>STEEL!AM32-STEEL_SEC!AM32</f>
        <v>0</v>
      </c>
      <c r="AN32" s="41">
        <f>STEEL!AN32-STEEL_SEC!AN32</f>
        <v>0</v>
      </c>
      <c r="AO32" s="41">
        <f>STEEL!AO32-STEEL_SEC!AO32</f>
        <v>0</v>
      </c>
      <c r="AP32" s="41">
        <f>STEEL!AP32-STEEL_SEC!AP32</f>
        <v>0</v>
      </c>
      <c r="AQ32" s="41">
        <f>STEEL!AQ32-STEEL_SEC!AQ32</f>
        <v>0</v>
      </c>
      <c r="AR32" s="41">
        <f>STEEL!AR32-STEEL_SEC!AR32</f>
        <v>0</v>
      </c>
      <c r="AS32" s="41">
        <f>STEEL!AS32-STEEL_SEC!AS32</f>
        <v>0</v>
      </c>
      <c r="AT32" s="41">
        <f>STEEL!AT32-STEEL_SEC!AT32</f>
        <v>0</v>
      </c>
      <c r="AU32" s="41">
        <f>STEEL!AU32-STEEL_SEC!AU32</f>
        <v>0</v>
      </c>
      <c r="AV32" s="41">
        <f>STEEL!AV32-STEEL_SEC!AV32</f>
        <v>0</v>
      </c>
      <c r="AW32" s="41">
        <f>STEEL!AW32-STEEL_SEC!AW32</f>
        <v>0</v>
      </c>
      <c r="AX32" s="41">
        <f>STEEL!AX32-STEEL_SEC!AX32</f>
        <v>0</v>
      </c>
      <c r="AY32" s="41">
        <f>STEEL!AY32-STEEL_SEC!AY32</f>
        <v>0</v>
      </c>
      <c r="AZ32" s="41">
        <f>STEEL!AZ32-STEEL_SEC!AZ32</f>
        <v>0</v>
      </c>
      <c r="BA32" s="41">
        <f>STEEL!BA32-STEEL_SEC!BA32</f>
        <v>0</v>
      </c>
      <c r="BB32" s="41"/>
      <c r="BC32" s="41"/>
      <c r="BD32" s="41"/>
    </row>
    <row r="33" spans="1:56">
      <c r="A33" s="58" t="s">
        <v>84</v>
      </c>
      <c r="I33" s="41">
        <f t="shared" ref="I33:Y33" si="2">$AA33/SUM($AA$28:$AA$33)*I$27</f>
        <v>1362.983418367347</v>
      </c>
      <c r="J33" s="41">
        <f t="shared" si="2"/>
        <v>1379.9961734693877</v>
      </c>
      <c r="K33" s="41">
        <f t="shared" si="2"/>
        <v>1256.3265306122448</v>
      </c>
      <c r="L33" s="41">
        <f t="shared" si="2"/>
        <v>1512.1721938775511</v>
      </c>
      <c r="M33" s="41">
        <f t="shared" si="2"/>
        <v>1663.9783163265306</v>
      </c>
      <c r="N33" s="41">
        <f t="shared" si="2"/>
        <v>1666.595663265306</v>
      </c>
      <c r="O33" s="41">
        <f t="shared" si="2"/>
        <v>1706.5102040816325</v>
      </c>
      <c r="P33" s="41">
        <f t="shared" si="2"/>
        <v>1915.8979591836735</v>
      </c>
      <c r="Q33" s="41">
        <f t="shared" si="2"/>
        <v>1839.3405612244899</v>
      </c>
      <c r="R33" s="41">
        <f t="shared" si="2"/>
        <v>1983.2946428571429</v>
      </c>
      <c r="S33" s="41">
        <f t="shared" si="2"/>
        <v>1696.0408163265306</v>
      </c>
      <c r="T33" s="41">
        <f t="shared" si="2"/>
        <v>2175.6696428571427</v>
      </c>
      <c r="U33" s="41">
        <f t="shared" si="2"/>
        <v>2145.5701530612246</v>
      </c>
      <c r="V33" s="41">
        <f t="shared" si="2"/>
        <v>1974.1339285714284</v>
      </c>
      <c r="W33" s="41">
        <f t="shared" si="2"/>
        <v>2008.1594387755101</v>
      </c>
      <c r="X33" s="41">
        <f t="shared" si="2"/>
        <v>1951.2321428571429</v>
      </c>
      <c r="Y33" s="41">
        <f t="shared" si="2"/>
        <v>1641.0765306122448</v>
      </c>
      <c r="Z33" s="41">
        <f>$AA33/SUM($AA$28:$AA$33)*Z$27</f>
        <v>896.44132653061229</v>
      </c>
      <c r="AA33" s="41">
        <f>STEEL!AA33-STEEL_SEC!AA33</f>
        <v>513</v>
      </c>
      <c r="AB33" s="41">
        <f>STEEL!AB33-STEEL_SEC!AB33</f>
        <v>61</v>
      </c>
      <c r="AC33" s="41">
        <f>STEEL!AC33-STEEL_SEC!AC33</f>
        <v>21</v>
      </c>
      <c r="AD33" s="41">
        <f>STEEL!AD33-STEEL_SEC!AD33</f>
        <v>93</v>
      </c>
      <c r="AE33" s="41">
        <f>STEEL!AE33-STEEL_SEC!AE33</f>
        <v>568</v>
      </c>
      <c r="AF33" s="41">
        <f>STEEL!AF33-STEEL_SEC!AF33</f>
        <v>893</v>
      </c>
      <c r="AG33" s="41">
        <f>STEEL!AG33-STEEL_SEC!AG33</f>
        <v>839</v>
      </c>
      <c r="AH33" s="41">
        <f>STEEL!AH33-STEEL_SEC!AH33</f>
        <v>142</v>
      </c>
      <c r="AI33" s="41">
        <f>STEEL!AI33-STEEL_SEC!AI33</f>
        <v>592</v>
      </c>
      <c r="AJ33" s="41">
        <f>STEEL!AJ33-STEEL_SEC!AJ33</f>
        <v>485</v>
      </c>
      <c r="AK33" s="41">
        <f>STEEL!AK33-STEEL_SEC!AK33</f>
        <v>508</v>
      </c>
      <c r="AL33" s="41">
        <f>STEEL!AL33-STEEL_SEC!AL33</f>
        <v>658</v>
      </c>
      <c r="AM33" s="41">
        <f>STEEL!AM33-STEEL_SEC!AM33</f>
        <v>1025</v>
      </c>
      <c r="AN33" s="41">
        <f>STEEL!AN33-STEEL_SEC!AN33</f>
        <v>1185</v>
      </c>
      <c r="AO33" s="41">
        <f>STEEL!AO33-STEEL_SEC!AO33</f>
        <v>1662</v>
      </c>
      <c r="AP33" s="41">
        <f>STEEL!AP33-STEEL_SEC!AP33</f>
        <v>1478</v>
      </c>
      <c r="AQ33" s="41">
        <f>STEEL!AQ33-STEEL_SEC!AQ33</f>
        <v>1662</v>
      </c>
      <c r="AR33" s="41">
        <f>STEEL!AR33-STEEL_SEC!AR33</f>
        <v>1061</v>
      </c>
      <c r="AS33" s="41">
        <f>STEEL!AS33-STEEL_SEC!AS33</f>
        <v>1254</v>
      </c>
      <c r="AT33" s="41">
        <f>STEEL!AT33-STEEL_SEC!AT33</f>
        <v>1324</v>
      </c>
      <c r="AU33" s="41">
        <f>STEEL!AU33-STEEL_SEC!AU33</f>
        <v>346</v>
      </c>
      <c r="AV33" s="41">
        <f>STEEL!AV33-STEEL_SEC!AV33</f>
        <v>396</v>
      </c>
      <c r="AW33" s="41">
        <f>STEEL!AW33-STEEL_SEC!AW33</f>
        <v>583</v>
      </c>
      <c r="AX33" s="41">
        <f>STEEL!AX33-STEEL_SEC!AX33</f>
        <v>955</v>
      </c>
      <c r="AY33" s="41">
        <f>STEEL!AY33-STEEL_SEC!AY33</f>
        <v>1173</v>
      </c>
      <c r="AZ33" s="41">
        <f>STEEL!AZ33-STEEL_SEC!AZ33</f>
        <v>1477</v>
      </c>
      <c r="BA33" s="41">
        <f>STEEL!BA33-STEEL_SEC!BA33</f>
        <v>1770</v>
      </c>
      <c r="BB33" s="41"/>
      <c r="BC33" s="41"/>
      <c r="BD33" s="41"/>
    </row>
    <row r="34" spans="1:56">
      <c r="A34" t="s">
        <v>79</v>
      </c>
      <c r="AA34" s="59">
        <f>STEEL!AA34-STEEL_SEC!AA34</f>
        <v>246</v>
      </c>
      <c r="AB34" s="59">
        <f>STEEL!AB34-STEEL_SEC!AB34</f>
        <v>300</v>
      </c>
      <c r="AC34" s="59">
        <f>STEEL!AC34-STEEL_SEC!AC34</f>
        <v>332</v>
      </c>
      <c r="AD34" s="59">
        <f>STEEL!AD34-STEEL_SEC!AD34</f>
        <v>279</v>
      </c>
      <c r="AE34" s="59">
        <f>STEEL!AE34-STEEL_SEC!AE34</f>
        <v>293</v>
      </c>
      <c r="AF34" s="59">
        <f>STEEL!AF34-STEEL_SEC!AF34</f>
        <v>456</v>
      </c>
      <c r="AG34" s="59">
        <f>STEEL!AG34-STEEL_SEC!AG34</f>
        <v>468</v>
      </c>
      <c r="AH34" s="59">
        <f>STEEL!AH34-STEEL_SEC!AH34</f>
        <v>480</v>
      </c>
      <c r="AI34" s="59">
        <f>STEEL!AI34-STEEL_SEC!AI34</f>
        <v>496</v>
      </c>
      <c r="AJ34" s="59">
        <f>STEEL!AJ34-STEEL_SEC!AJ34</f>
        <v>513</v>
      </c>
      <c r="AK34" s="59">
        <f>STEEL!AK34-STEEL_SEC!AK34</f>
        <v>518</v>
      </c>
      <c r="AL34" s="59">
        <f>STEEL!AL34-STEEL_SEC!AL34</f>
        <v>518</v>
      </c>
      <c r="AM34" s="59">
        <f>STEEL!AM34-STEEL_SEC!AM34</f>
        <v>660</v>
      </c>
      <c r="AN34" s="59">
        <f>STEEL!AN34-STEEL_SEC!AN34</f>
        <v>686</v>
      </c>
      <c r="AO34" s="59">
        <f>STEEL!AO34-STEEL_SEC!AO34</f>
        <v>688</v>
      </c>
      <c r="AP34" s="59">
        <f>STEEL!AP34-STEEL_SEC!AP34</f>
        <v>694</v>
      </c>
      <c r="AQ34" s="59"/>
      <c r="AR34" s="59"/>
      <c r="AS34" s="59"/>
      <c r="AT34" s="59">
        <f>STEEL!AT34-STEEL_SEC!AT34</f>
        <v>0</v>
      </c>
      <c r="AU34" s="59">
        <f>STEEL!AU34-STEEL_SEC!AU34</f>
        <v>0</v>
      </c>
      <c r="AV34" s="59">
        <f>STEEL!AV34-STEEL_SEC!AV34</f>
        <v>0</v>
      </c>
      <c r="AW34" s="59">
        <f>STEEL!AW34-STEEL_SEC!AW34</f>
        <v>0</v>
      </c>
      <c r="AX34" s="59">
        <f>STEEL!AX34-STEEL_SEC!AX34</f>
        <v>0</v>
      </c>
      <c r="AY34" s="59">
        <f>STEEL!AY34-STEEL_SEC!AY34</f>
        <v>0</v>
      </c>
      <c r="AZ34" s="59">
        <f>STEEL!AZ34-STEEL_SEC!AZ34</f>
        <v>0</v>
      </c>
      <c r="BA34" s="59">
        <f>STEEL!BA34-STEEL_SEC!BA34</f>
        <v>0</v>
      </c>
      <c r="BB34" s="59">
        <f>STEEL!BB34-STEEL_SEC!BB34</f>
        <v>0</v>
      </c>
      <c r="BC34" s="59"/>
      <c r="BD34" s="59"/>
    </row>
    <row r="35" spans="1:56">
      <c r="A35" s="36" t="s">
        <v>76</v>
      </c>
      <c r="AA35" s="59"/>
      <c r="AB35" s="59"/>
      <c r="AC35" s="59">
        <f>STEEL!AC35-STEEL_SEC!AC35</f>
        <v>3</v>
      </c>
      <c r="AD35" s="59">
        <f>STEEL!AD35-STEEL_SEC!AD35</f>
        <v>2</v>
      </c>
      <c r="AE35" s="59">
        <f>STEEL!AE35-STEEL_SEC!AE35</f>
        <v>3</v>
      </c>
      <c r="AF35" s="59">
        <f>STEEL!AF35-STEEL_SEC!AF35</f>
        <v>3</v>
      </c>
      <c r="AG35" s="59">
        <f>STEEL!AG35-STEEL_SEC!AG35</f>
        <v>2</v>
      </c>
      <c r="AH35" s="59">
        <f>STEEL!AH35-STEEL_SEC!AH35</f>
        <v>1</v>
      </c>
      <c r="AI35" s="59"/>
      <c r="AJ35" s="59"/>
      <c r="AK35" s="59"/>
      <c r="AL35" s="59"/>
      <c r="AM35" s="59"/>
      <c r="AN35" s="59"/>
      <c r="AZ35" s="59">
        <f>STEEL!AZ35-STEEL_SEC!AZ35</f>
        <v>0</v>
      </c>
      <c r="BA35" s="59">
        <f>STEEL!BA35-STEEL_SEC!BA35</f>
        <v>0</v>
      </c>
      <c r="BB35" s="59">
        <f>STEEL!BB35-STEEL_SEC!BB35</f>
        <v>0</v>
      </c>
      <c r="BC35" s="59"/>
      <c r="BD35" s="59"/>
    </row>
    <row r="36" spans="1:56">
      <c r="A36" s="36" t="s">
        <v>80</v>
      </c>
      <c r="AA36" s="59">
        <f>STEEL!AA36-STEEL_SEC!AA36</f>
        <v>3</v>
      </c>
      <c r="AB36" s="59">
        <f>STEEL!AB36-STEEL_SEC!AB36</f>
        <v>2</v>
      </c>
      <c r="AC36" s="59">
        <f>STEEL!AC36-STEEL_SEC!AC36</f>
        <v>1</v>
      </c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Z36" s="59">
        <f>STEEL!AZ36-STEEL_SEC!AZ36</f>
        <v>0</v>
      </c>
      <c r="BA36" s="59">
        <f>STEEL!BA36-STEEL_SEC!BA36</f>
        <v>0</v>
      </c>
      <c r="BB36" s="59">
        <f>STEEL!BB36-STEEL_SEC!BB36</f>
        <v>0</v>
      </c>
      <c r="BC36" s="59"/>
      <c r="BD36" s="59"/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E5D5-7D49-404B-B7C2-994A375947C0}">
  <dimension ref="A1:V23"/>
  <sheetViews>
    <sheetView zoomScale="85" zoomScaleNormal="85" workbookViewId="0">
      <pane xSplit="1" ySplit="1" topLeftCell="B2" activePane="bottomRight" state="frozen"/>
      <selection activeCell="T4" sqref="T4"/>
      <selection pane="topRight" activeCell="T4" sqref="T4"/>
      <selection pane="bottomLeft" activeCell="T4" sqref="T4"/>
      <selection pane="bottomRight"/>
    </sheetView>
  </sheetViews>
  <sheetFormatPr defaultColWidth="11" defaultRowHeight="14.4"/>
  <cols>
    <col min="1" max="1" width="14.6640625" customWidth="1"/>
    <col min="2" max="4" width="7.33203125" customWidth="1"/>
    <col min="5" max="23" width="7" customWidth="1"/>
  </cols>
  <sheetData>
    <row r="1" spans="1:22">
      <c r="A1" t="s">
        <v>67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0</v>
      </c>
      <c r="B2">
        <f>Chlorine_capacity!B2*Info_chlorine!$C$8</f>
        <v>44</v>
      </c>
      <c r="E2">
        <f>Chlorine_capacity!E2*Info_chlorine!$C$8</f>
        <v>48</v>
      </c>
      <c r="F2">
        <f>Chlorine_capacity!F2*Info_chlorine!$C$8</f>
        <v>52</v>
      </c>
      <c r="G2">
        <f>Chlorine_capacity!G2*Info_chlorine!$C$8</f>
        <v>52</v>
      </c>
      <c r="H2">
        <f>Chlorine_capacity!H2*Info_chlorine!$C$8</f>
        <v>52</v>
      </c>
      <c r="I2">
        <f>Chlorine_capacity!I2*Info_chlorine!$C$8</f>
        <v>52</v>
      </c>
      <c r="J2">
        <f>Chlorine_capacity!J2*Info_chlorine!$C$8</f>
        <v>56</v>
      </c>
      <c r="K2">
        <f>Chlorine_capacity!K2*Info_chlorine!$C$8</f>
        <v>56</v>
      </c>
      <c r="L2">
        <f>Chlorine_capacity!L2*Info_chlorine!$C$8</f>
        <v>56</v>
      </c>
      <c r="M2">
        <f>Chlorine_capacity!M2*Info_chlorine!$C$8</f>
        <v>56</v>
      </c>
      <c r="N2">
        <f>Chlorine_capacity!N2*Info_chlorine!$C$8</f>
        <v>56</v>
      </c>
      <c r="O2">
        <f>Chlorine_capacity!O2*Info_chlorine!$C$8</f>
        <v>56</v>
      </c>
      <c r="P2">
        <f>Chlorine_capacity!P2*Info_chlorine!$C$8</f>
        <v>56</v>
      </c>
      <c r="Q2">
        <f>Chlorine_capacity!Q2*Info_chlorine!$C$8</f>
        <v>59.2</v>
      </c>
      <c r="R2">
        <f>Chlorine_capacity!R2*Info_chlorine!$C$8</f>
        <v>59.2</v>
      </c>
      <c r="S2">
        <f>Chlorine_capacity!S2*Info_chlorine!$C$8</f>
        <v>59.2</v>
      </c>
      <c r="T2">
        <f>Chlorine_capacity!T2*Info_chlorine!$C$8</f>
        <v>60</v>
      </c>
      <c r="U2">
        <f>Chlorine_capacity!U2*Info_chlorine!$C$8</f>
        <v>60</v>
      </c>
      <c r="V2">
        <f>Chlorine_capacity!V2*Info_chlorine!$C$8</f>
        <v>60</v>
      </c>
    </row>
    <row r="3" spans="1:22">
      <c r="A3" t="s">
        <v>71</v>
      </c>
      <c r="B3">
        <f>Chlorine_capacity!B3*Info_chlorine!$C$8</f>
        <v>625.6</v>
      </c>
      <c r="E3">
        <f>Chlorine_capacity!E3*Info_chlorine!$C$8</f>
        <v>603.20000000000005</v>
      </c>
      <c r="F3">
        <f>Chlorine_capacity!F3*Info_chlorine!$C$8</f>
        <v>604.80000000000007</v>
      </c>
      <c r="G3">
        <f>Chlorine_capacity!G3*Info_chlorine!$C$8</f>
        <v>720</v>
      </c>
      <c r="H3">
        <f>Chlorine_capacity!H3*Info_chlorine!$C$8</f>
        <v>840</v>
      </c>
      <c r="I3">
        <f>Chlorine_capacity!I3*Info_chlorine!$C$8</f>
        <v>840</v>
      </c>
      <c r="J3">
        <f>Chlorine_capacity!J3*Info_chlorine!$C$8</f>
        <v>838.40000000000009</v>
      </c>
      <c r="K3">
        <f>Chlorine_capacity!K3*Info_chlorine!$C$8</f>
        <v>806.40000000000009</v>
      </c>
      <c r="L3">
        <f>Chlorine_capacity!L3*Info_chlorine!$C$8</f>
        <v>838.40000000000009</v>
      </c>
      <c r="M3">
        <f>Chlorine_capacity!M3*Info_chlorine!$C$8</f>
        <v>866.40000000000009</v>
      </c>
      <c r="N3">
        <f>Chlorine_capacity!N3*Info_chlorine!$C$8</f>
        <v>827.2</v>
      </c>
      <c r="O3">
        <f>Chlorine_capacity!O3*Info_chlorine!$C$8</f>
        <v>887.2</v>
      </c>
      <c r="P3">
        <f>Chlorine_capacity!P3*Info_chlorine!$C$8</f>
        <v>827.2</v>
      </c>
      <c r="Q3">
        <f>Chlorine_capacity!Q3*Info_chlorine!$C$8</f>
        <v>827.2</v>
      </c>
      <c r="R3">
        <f>Chlorine_capacity!R3*Info_chlorine!$C$8</f>
        <v>825.6</v>
      </c>
      <c r="S3">
        <f>Chlorine_capacity!S3*Info_chlorine!$C$8</f>
        <v>859.2</v>
      </c>
      <c r="T3">
        <f>Chlorine_capacity!T3*Info_chlorine!$C$8</f>
        <v>859.2</v>
      </c>
      <c r="U3">
        <f>Chlorine_capacity!U3*Info_chlorine!$C$8</f>
        <v>859.2</v>
      </c>
      <c r="V3">
        <f>Chlorine_capacity!V3*Info_chlorine!$C$8</f>
        <v>859.2</v>
      </c>
    </row>
    <row r="4" spans="1:22">
      <c r="A4" t="s">
        <v>72</v>
      </c>
      <c r="I4">
        <f>Chlorine_capacity!I4*Info_chlorine!$C$8</f>
        <v>99.2</v>
      </c>
      <c r="J4">
        <f>Chlorine_capacity!J4*Info_chlorine!$C$8</f>
        <v>99.2</v>
      </c>
      <c r="K4">
        <f>Chlorine_capacity!K4*Info_chlorine!$C$8</f>
        <v>99.2</v>
      </c>
      <c r="T4" s="108">
        <f>J4</f>
        <v>99.2</v>
      </c>
    </row>
    <row r="5" spans="1:22" ht="14.4" customHeight="1">
      <c r="A5" t="s">
        <v>74</v>
      </c>
      <c r="B5">
        <f>Chlorine_capacity!B5*Info_chlorine!$C$8</f>
        <v>146.4</v>
      </c>
      <c r="E5">
        <f>Chlorine_capacity!E5*Info_chlorine!$C$8</f>
        <v>157.60000000000002</v>
      </c>
      <c r="F5">
        <f>Chlorine_capacity!F5*Info_chlorine!$C$8</f>
        <v>156.80000000000001</v>
      </c>
      <c r="G5">
        <f>Chlorine_capacity!G5*Info_chlorine!$C$8</f>
        <v>156.80000000000001</v>
      </c>
      <c r="H5">
        <f>Chlorine_capacity!H5*Info_chlorine!$C$8</f>
        <v>156.80000000000001</v>
      </c>
      <c r="I5">
        <f>Chlorine_capacity!I5*Info_chlorine!$C$8</f>
        <v>156.80000000000001</v>
      </c>
      <c r="J5">
        <f>Chlorine_capacity!J5*Info_chlorine!$C$8</f>
        <v>156.80000000000001</v>
      </c>
      <c r="K5">
        <f>Chlorine_capacity!K5*Info_chlorine!$C$8</f>
        <v>156.80000000000001</v>
      </c>
      <c r="L5">
        <f>Chlorine_capacity!L5*Info_chlorine!$C$8</f>
        <v>156.80000000000001</v>
      </c>
      <c r="M5">
        <f>Chlorine_capacity!M5*Info_chlorine!$C$8</f>
        <v>156.80000000000001</v>
      </c>
      <c r="N5">
        <f>Chlorine_capacity!N5*Info_chlorine!$C$8</f>
        <v>156.80000000000001</v>
      </c>
      <c r="O5">
        <f>Chlorine_capacity!O5*Info_chlorine!$C$8</f>
        <v>156.80000000000001</v>
      </c>
      <c r="P5">
        <f>Chlorine_capacity!P5*Info_chlorine!$C$8</f>
        <v>156.80000000000001</v>
      </c>
      <c r="Q5">
        <f>Chlorine_capacity!Q5*Info_chlorine!$C$8</f>
        <v>156.80000000000001</v>
      </c>
      <c r="R5">
        <f>Chlorine_capacity!R5*Info_chlorine!$C$8</f>
        <v>156.80000000000001</v>
      </c>
      <c r="S5">
        <f>Chlorine_capacity!S5*Info_chlorine!$C$8</f>
        <v>65.600000000000009</v>
      </c>
      <c r="T5">
        <f>Chlorine_capacity!T5*Info_chlorine!$C$8</f>
        <v>65.600000000000009</v>
      </c>
      <c r="U5">
        <f>Chlorine_capacity!U5*Info_chlorine!$C$8</f>
        <v>55.2</v>
      </c>
      <c r="V5">
        <f>Chlorine_capacity!V5*Info_chlorine!$C$8</f>
        <v>55.2</v>
      </c>
    </row>
    <row r="6" spans="1:22">
      <c r="A6" t="s">
        <v>77</v>
      </c>
      <c r="B6">
        <f>Chlorine_capacity!B6*Info_chlorine!$C$8</f>
        <v>92</v>
      </c>
      <c r="E6">
        <f>Chlorine_capacity!E6*Info_chlorine!$C$8</f>
        <v>94.4</v>
      </c>
      <c r="F6">
        <f>Chlorine_capacity!F6*Info_chlorine!$C$8</f>
        <v>94.4</v>
      </c>
      <c r="G6">
        <f>Chlorine_capacity!G6*Info_chlorine!$C$8</f>
        <v>94.4</v>
      </c>
      <c r="H6">
        <f>Chlorine_capacity!H6*Info_chlorine!$C$8</f>
        <v>94.4</v>
      </c>
      <c r="I6">
        <f>Chlorine_capacity!I6*Info_chlorine!$C$8</f>
        <v>94.4</v>
      </c>
      <c r="J6">
        <f>Chlorine_capacity!J6*Info_chlorine!$C$8</f>
        <v>94.4</v>
      </c>
      <c r="K6">
        <f>Chlorine_capacity!K6*Info_chlorine!$C$8</f>
        <v>92</v>
      </c>
      <c r="L6">
        <f>Chlorine_capacity!L6*Info_chlorine!$C$8</f>
        <v>92</v>
      </c>
      <c r="M6">
        <f>Chlorine_capacity!M6*Info_chlorine!$C$8</f>
        <v>92</v>
      </c>
      <c r="N6">
        <f>Chlorine_capacity!N6*Info_chlorine!$C$8</f>
        <v>92</v>
      </c>
      <c r="O6">
        <f>Chlorine_capacity!O6*Info_chlorine!$C$8</f>
        <v>92</v>
      </c>
      <c r="P6">
        <f>Chlorine_capacity!P6*Info_chlorine!$C$8</f>
        <v>92</v>
      </c>
      <c r="Q6">
        <f>Chlorine_capacity!Q6*Info_chlorine!$C$8</f>
        <v>92</v>
      </c>
      <c r="R6">
        <f>Chlorine_capacity!R6*Info_chlorine!$C$8</f>
        <v>92</v>
      </c>
      <c r="S6">
        <f>Chlorine_capacity!S6*Info_chlorine!$C$8</f>
        <v>60</v>
      </c>
      <c r="T6">
        <f>Chlorine_capacity!T6*Info_chlorine!$C$8</f>
        <v>60</v>
      </c>
      <c r="U6">
        <f>Chlorine_capacity!U6*Info_chlorine!$C$8</f>
        <v>60</v>
      </c>
      <c r="V6">
        <f>Chlorine_capacity!V6*Info_chlorine!$C$8</f>
        <v>60</v>
      </c>
    </row>
    <row r="7" spans="1:22">
      <c r="A7" t="s">
        <v>1</v>
      </c>
      <c r="B7">
        <f>Chlorine_capacity!B7*Info_chlorine!$C$8</f>
        <v>1348.8000000000002</v>
      </c>
      <c r="E7">
        <f>Chlorine_capacity!E7*Info_chlorine!$C$8</f>
        <v>1387.6000000000001</v>
      </c>
      <c r="F7">
        <f>Chlorine_capacity!F7*Info_chlorine!$C$8</f>
        <v>1388</v>
      </c>
      <c r="G7">
        <f>Chlorine_capacity!G7*Info_chlorine!$C$8</f>
        <v>1388</v>
      </c>
      <c r="H7">
        <f>Chlorine_capacity!H7*Info_chlorine!$C$8</f>
        <v>1224.8</v>
      </c>
      <c r="I7">
        <f>Chlorine_capacity!I7*Info_chlorine!$C$8</f>
        <v>1172.8</v>
      </c>
      <c r="J7">
        <f>Chlorine_capacity!J7*Info_chlorine!$C$8</f>
        <v>1240</v>
      </c>
      <c r="K7">
        <f>Chlorine_capacity!K7*Info_chlorine!$C$8</f>
        <v>1212.8</v>
      </c>
      <c r="L7">
        <f>Chlorine_capacity!L7*Info_chlorine!$C$8</f>
        <v>1212.8</v>
      </c>
      <c r="M7">
        <f>Chlorine_capacity!M7*Info_chlorine!$C$8</f>
        <v>1207.2</v>
      </c>
      <c r="N7">
        <f>Chlorine_capacity!N7*Info_chlorine!$C$8</f>
        <v>1135.2</v>
      </c>
      <c r="O7">
        <f>Chlorine_capacity!O7*Info_chlorine!$C$8</f>
        <v>1184.8</v>
      </c>
      <c r="P7">
        <f>Chlorine_capacity!P7*Info_chlorine!$C$8</f>
        <v>1184</v>
      </c>
      <c r="Q7">
        <f>Chlorine_capacity!Q7*Info_chlorine!$C$8</f>
        <v>1160.8</v>
      </c>
      <c r="R7">
        <f>Chlorine_capacity!R7*Info_chlorine!$C$8</f>
        <v>1160.8</v>
      </c>
      <c r="S7">
        <f>Chlorine_capacity!S7*Info_chlorine!$C$8</f>
        <v>1083.2</v>
      </c>
      <c r="T7">
        <f>Chlorine_capacity!T7*Info_chlorine!$C$8</f>
        <v>1096</v>
      </c>
      <c r="U7">
        <f>Chlorine_capacity!U7*Info_chlorine!$C$8</f>
        <v>1101.6000000000001</v>
      </c>
      <c r="V7">
        <f>Chlorine_capacity!V7*Info_chlorine!$C$8</f>
        <v>1101.6000000000001</v>
      </c>
    </row>
    <row r="8" spans="1:22">
      <c r="A8" t="s">
        <v>2</v>
      </c>
      <c r="B8">
        <f>Chlorine_capacity!B8*Info_chlorine!$C$8</f>
        <v>3173.6000000000004</v>
      </c>
      <c r="E8">
        <f>Chlorine_capacity!E8*Info_chlorine!$C$8</f>
        <v>3792.8</v>
      </c>
      <c r="F8">
        <f>Chlorine_capacity!F8*Info_chlorine!$C$8</f>
        <v>3904</v>
      </c>
      <c r="G8">
        <f>Chlorine_capacity!G8*Info_chlorine!$C$8</f>
        <v>4030.4</v>
      </c>
      <c r="H8">
        <f>Chlorine_capacity!H8*Info_chlorine!$C$8</f>
        <v>4030.4</v>
      </c>
      <c r="I8">
        <f>Chlorine_capacity!I8*Info_chlorine!$C$8</f>
        <v>4089.6000000000004</v>
      </c>
      <c r="J8">
        <f>Chlorine_capacity!J8*Info_chlorine!$C$8</f>
        <v>4117.6000000000004</v>
      </c>
      <c r="K8">
        <f>Chlorine_capacity!K8*Info_chlorine!$C$8</f>
        <v>4100.8</v>
      </c>
      <c r="L8">
        <f>Chlorine_capacity!L8*Info_chlorine!$C$8</f>
        <v>4100.8</v>
      </c>
      <c r="M8">
        <f>Chlorine_capacity!M8*Info_chlorine!$C$8</f>
        <v>4120.8</v>
      </c>
      <c r="N8">
        <f>Chlorine_capacity!N8*Info_chlorine!$C$8</f>
        <v>4141.6000000000004</v>
      </c>
      <c r="O8">
        <f>Chlorine_capacity!O8*Info_chlorine!$C$8</f>
        <v>4062.4</v>
      </c>
      <c r="P8">
        <f>Chlorine_capacity!P8*Info_chlorine!$C$8</f>
        <v>4090.4</v>
      </c>
      <c r="Q8">
        <f>Chlorine_capacity!Q8*Info_chlorine!$C$8</f>
        <v>4187.2</v>
      </c>
      <c r="R8">
        <f>Chlorine_capacity!R8*Info_chlorine!$C$8</f>
        <v>4158.4000000000005</v>
      </c>
      <c r="S8">
        <f>Chlorine_capacity!S8*Info_chlorine!$C$8</f>
        <v>4006.4</v>
      </c>
      <c r="T8">
        <f>Chlorine_capacity!T8*Info_chlorine!$C$8</f>
        <v>4183.2</v>
      </c>
      <c r="U8">
        <f>Chlorine_capacity!U8*Info_chlorine!$C$8</f>
        <v>4308.8</v>
      </c>
      <c r="V8">
        <f>Chlorine_capacity!V8*Info_chlorine!$C$8</f>
        <v>4312</v>
      </c>
    </row>
    <row r="9" spans="1:22">
      <c r="A9" t="s">
        <v>3</v>
      </c>
      <c r="B9">
        <f>Chlorine_capacity!B9*Info_chlorine!$C$8</f>
        <v>29.6</v>
      </c>
      <c r="E9">
        <f>Chlorine_capacity!E9*Info_chlorine!$C$8</f>
        <v>32</v>
      </c>
      <c r="F9">
        <f>Chlorine_capacity!F9*Info_chlorine!$C$8</f>
        <v>32</v>
      </c>
      <c r="G9">
        <f>Chlorine_capacity!G9*Info_chlorine!$C$8</f>
        <v>32</v>
      </c>
      <c r="H9">
        <f>Chlorine_capacity!H9*Info_chlorine!$C$8</f>
        <v>32</v>
      </c>
      <c r="I9">
        <f>Chlorine_capacity!I9*Info_chlorine!$C$8</f>
        <v>32</v>
      </c>
      <c r="J9">
        <f>Chlorine_capacity!J9*Info_chlorine!$C$8</f>
        <v>32</v>
      </c>
      <c r="K9">
        <f>Chlorine_capacity!K9*Info_chlorine!$C$8</f>
        <v>32</v>
      </c>
      <c r="L9">
        <f>Chlorine_capacity!L9*Info_chlorine!$C$8</f>
        <v>51.2</v>
      </c>
      <c r="M9">
        <f>Chlorine_capacity!M9*Info_chlorine!$C$8</f>
        <v>51.2</v>
      </c>
      <c r="N9">
        <f>Chlorine_capacity!N9*Info_chlorine!$C$8</f>
        <v>51.2</v>
      </c>
      <c r="O9">
        <f>Chlorine_capacity!O9*Info_chlorine!$C$8</f>
        <v>19.200000000000003</v>
      </c>
      <c r="P9">
        <f>Chlorine_capacity!P9*Info_chlorine!$C$8</f>
        <v>19.200000000000003</v>
      </c>
      <c r="Q9">
        <f>Chlorine_capacity!Q9*Info_chlorine!$C$8</f>
        <v>19.200000000000003</v>
      </c>
      <c r="R9">
        <f>Chlorine_capacity!R9*Info_chlorine!$C$8</f>
        <v>24</v>
      </c>
      <c r="S9">
        <f>Chlorine_capacity!S9*Info_chlorine!$C$8</f>
        <v>8</v>
      </c>
      <c r="T9">
        <f>Chlorine_capacity!T9*Info_chlorine!$C$8</f>
        <v>8</v>
      </c>
      <c r="U9">
        <f>Chlorine_capacity!U9*Info_chlorine!$C$8</f>
        <v>8</v>
      </c>
      <c r="V9">
        <f>Chlorine_capacity!V9*Info_chlorine!$C$8</f>
        <v>8</v>
      </c>
    </row>
    <row r="10" spans="1:22">
      <c r="A10" t="s">
        <v>4</v>
      </c>
      <c r="B10">
        <f>Chlorine_capacity!B10*Info_chlorine!$C$8</f>
        <v>100</v>
      </c>
      <c r="E10">
        <f>Chlorine_capacity!E10*Info_chlorine!$C$8</f>
        <v>109.60000000000001</v>
      </c>
      <c r="F10">
        <f>Chlorine_capacity!F10*Info_chlorine!$C$8</f>
        <v>109.60000000000001</v>
      </c>
      <c r="G10">
        <f>Chlorine_capacity!G10*Info_chlorine!$C$8</f>
        <v>109.60000000000001</v>
      </c>
      <c r="H10">
        <f>Chlorine_capacity!H10*Info_chlorine!$C$8</f>
        <v>240.8</v>
      </c>
      <c r="I10">
        <f>Chlorine_capacity!I10*Info_chlorine!$C$8</f>
        <v>240.8</v>
      </c>
      <c r="J10">
        <f>Chlorine_capacity!J10*Info_chlorine!$C$8</f>
        <v>239.20000000000002</v>
      </c>
      <c r="K10">
        <f>Chlorine_capacity!K10*Info_chlorine!$C$8</f>
        <v>232.8</v>
      </c>
      <c r="L10">
        <f>Chlorine_capacity!L10*Info_chlorine!$C$8</f>
        <v>232.8</v>
      </c>
      <c r="M10">
        <f>Chlorine_capacity!M10*Info_chlorine!$C$8</f>
        <v>232.8</v>
      </c>
      <c r="N10">
        <f>Chlorine_capacity!N10*Info_chlorine!$C$8</f>
        <v>232.8</v>
      </c>
      <c r="O10">
        <f>Chlorine_capacity!O10*Info_chlorine!$C$8</f>
        <v>258.40000000000003</v>
      </c>
      <c r="P10">
        <f>Chlorine_capacity!P10*Info_chlorine!$C$8</f>
        <v>258.40000000000003</v>
      </c>
      <c r="Q10">
        <f>Chlorine_capacity!Q10*Info_chlorine!$C$8</f>
        <v>258.40000000000003</v>
      </c>
      <c r="R10">
        <f>Chlorine_capacity!R10*Info_chlorine!$C$8</f>
        <v>258.40000000000003</v>
      </c>
      <c r="S10">
        <f>Chlorine_capacity!S10*Info_chlorine!$C$8</f>
        <v>335.20000000000005</v>
      </c>
      <c r="T10">
        <f>Chlorine_capacity!T10*Info_chlorine!$C$8</f>
        <v>384</v>
      </c>
      <c r="U10">
        <f>Chlorine_capacity!U10*Info_chlorine!$C$8</f>
        <v>384</v>
      </c>
      <c r="V10">
        <f>Chlorine_capacity!V10*Info_chlorine!$C$8</f>
        <v>384</v>
      </c>
    </row>
    <row r="11" spans="1:22">
      <c r="A11" t="s">
        <v>78</v>
      </c>
      <c r="B11">
        <f>Chlorine_capacity!B11*Info_chlorine!$C$8</f>
        <v>4.8000000000000007</v>
      </c>
      <c r="E11">
        <f>Chlorine_capacity!E11*Info_chlorine!$C$8</f>
        <v>4.8000000000000007</v>
      </c>
      <c r="F11">
        <f>Chlorine_capacity!F11*Info_chlorine!$C$8</f>
        <v>4.8000000000000007</v>
      </c>
      <c r="G11">
        <f>Chlorine_capacity!G11*Info_chlorine!$C$8</f>
        <v>4.8000000000000007</v>
      </c>
      <c r="H11">
        <f>Chlorine_capacity!H11*Info_chlorine!$C$8</f>
        <v>4.8000000000000007</v>
      </c>
      <c r="I11">
        <f>Chlorine_capacity!I11*Info_chlorine!$C$8</f>
        <v>7.2</v>
      </c>
      <c r="J11">
        <f>Chlorine_capacity!J11*Info_chlorine!$C$8</f>
        <v>4.8000000000000007</v>
      </c>
      <c r="K11">
        <f>Chlorine_capacity!K11*Info_chlorine!$C$8</f>
        <v>7.2</v>
      </c>
      <c r="L11">
        <f>Chlorine_capacity!L11*Info_chlorine!$C$8</f>
        <v>7.2</v>
      </c>
      <c r="M11">
        <f>Chlorine_capacity!M11*Info_chlorine!$C$8</f>
        <v>7.2</v>
      </c>
      <c r="N11">
        <f>Chlorine_capacity!N11*Info_chlorine!$C$8</f>
        <v>7.2</v>
      </c>
      <c r="O11">
        <f>Chlorine_capacity!O11*Info_chlorine!$C$8</f>
        <v>7.2</v>
      </c>
      <c r="P11">
        <f>Chlorine_capacity!P11*Info_chlorine!$C$8</f>
        <v>7.2</v>
      </c>
      <c r="Q11">
        <f>Chlorine_capacity!Q11*Info_chlorine!$C$8</f>
        <v>7.2</v>
      </c>
      <c r="R11">
        <f>Chlorine_capacity!R11*Info_chlorine!$C$8</f>
        <v>7.2</v>
      </c>
      <c r="S11">
        <f>Chlorine_capacity!S11*Info_chlorine!$C$8</f>
        <v>7.2</v>
      </c>
      <c r="T11">
        <f>Chlorine_capacity!T11*Info_chlorine!$C$8</f>
        <v>8.8000000000000007</v>
      </c>
      <c r="U11">
        <f>Chlorine_capacity!U11*Info_chlorine!$C$8</f>
        <v>8.8000000000000007</v>
      </c>
      <c r="V11">
        <f>Chlorine_capacity!V11*Info_chlorine!$C$8</f>
        <v>8</v>
      </c>
    </row>
    <row r="12" spans="1:22">
      <c r="A12" t="s">
        <v>6</v>
      </c>
      <c r="B12">
        <f>Chlorine_capacity!B12*Info_chlorine!$C$8</f>
        <v>785.6</v>
      </c>
      <c r="E12">
        <f>Chlorine_capacity!E12*Info_chlorine!$C$8</f>
        <v>746.40000000000009</v>
      </c>
      <c r="F12">
        <f>Chlorine_capacity!F12*Info_chlorine!$C$8</f>
        <v>743.2</v>
      </c>
      <c r="G12">
        <f>Chlorine_capacity!G12*Info_chlorine!$C$8</f>
        <v>566.4</v>
      </c>
      <c r="H12">
        <f>Chlorine_capacity!H12*Info_chlorine!$C$8</f>
        <v>566.4</v>
      </c>
      <c r="I12">
        <f>Chlorine_capacity!I12*Info_chlorine!$C$8</f>
        <v>586.4</v>
      </c>
      <c r="J12">
        <f>Chlorine_capacity!J12*Info_chlorine!$C$8</f>
        <v>477.6</v>
      </c>
      <c r="K12">
        <f>Chlorine_capacity!K12*Info_chlorine!$C$8</f>
        <v>307.20000000000005</v>
      </c>
      <c r="L12">
        <f>Chlorine_capacity!L12*Info_chlorine!$C$8</f>
        <v>307.20000000000005</v>
      </c>
      <c r="M12">
        <f>Chlorine_capacity!M12*Info_chlorine!$C$8</f>
        <v>307.20000000000005</v>
      </c>
      <c r="N12">
        <f>Chlorine_capacity!N12*Info_chlorine!$C$8</f>
        <v>340.8</v>
      </c>
      <c r="O12">
        <f>Chlorine_capacity!O12*Info_chlorine!$C$8</f>
        <v>240.8</v>
      </c>
      <c r="P12">
        <f>Chlorine_capacity!P12*Info_chlorine!$C$8</f>
        <v>240.8</v>
      </c>
      <c r="Q12">
        <f>Chlorine_capacity!Q12*Info_chlorine!$C$8</f>
        <v>240.8</v>
      </c>
      <c r="R12">
        <f>Chlorine_capacity!R12*Info_chlorine!$C$8</f>
        <v>253.60000000000002</v>
      </c>
      <c r="S12">
        <f>Chlorine_capacity!S12*Info_chlorine!$C$8</f>
        <v>233.60000000000002</v>
      </c>
      <c r="T12">
        <f>Chlorine_capacity!T12*Info_chlorine!$C$8</f>
        <v>237.60000000000002</v>
      </c>
      <c r="U12">
        <f>Chlorine_capacity!U12*Info_chlorine!$C$8</f>
        <v>249.60000000000002</v>
      </c>
      <c r="V12">
        <f>Chlorine_capacity!V12*Info_chlorine!$C$8</f>
        <v>269.60000000000002</v>
      </c>
    </row>
    <row r="13" spans="1:22" ht="14.4" customHeight="1">
      <c r="A13" t="s">
        <v>7</v>
      </c>
      <c r="B13">
        <f>Chlorine_capacity!B13*Info_chlorine!$C$8</f>
        <v>499.20000000000005</v>
      </c>
      <c r="E13">
        <f>Chlorine_capacity!E13*Info_chlorine!$C$8</f>
        <v>568.80000000000007</v>
      </c>
      <c r="F13">
        <f>Chlorine_capacity!F13*Info_chlorine!$C$8</f>
        <v>589.6</v>
      </c>
      <c r="G13">
        <f>Chlorine_capacity!G13*Info_chlorine!$C$8</f>
        <v>636.80000000000007</v>
      </c>
      <c r="H13">
        <f>Chlorine_capacity!H13*Info_chlorine!$C$8</f>
        <v>664</v>
      </c>
      <c r="I13">
        <f>Chlorine_capacity!I13*Info_chlorine!$C$8</f>
        <v>664</v>
      </c>
      <c r="J13">
        <f>Chlorine_capacity!J13*Info_chlorine!$C$8</f>
        <v>664.80000000000007</v>
      </c>
      <c r="K13">
        <f>Chlorine_capacity!K13*Info_chlorine!$C$8</f>
        <v>664.80000000000007</v>
      </c>
      <c r="L13">
        <f>Chlorine_capacity!L13*Info_chlorine!$C$8</f>
        <v>664.80000000000007</v>
      </c>
      <c r="M13">
        <f>Chlorine_capacity!M13*Info_chlorine!$C$8</f>
        <v>675.2</v>
      </c>
      <c r="N13">
        <f>Chlorine_capacity!N13*Info_chlorine!$C$8</f>
        <v>677.6</v>
      </c>
      <c r="O13">
        <f>Chlorine_capacity!O13*Info_chlorine!$C$8</f>
        <v>677.6</v>
      </c>
      <c r="P13">
        <f>Chlorine_capacity!P13*Info_chlorine!$C$8</f>
        <v>677.6</v>
      </c>
      <c r="Q13">
        <f>Chlorine_capacity!Q13*Info_chlorine!$C$8</f>
        <v>677.6</v>
      </c>
      <c r="R13">
        <f>Chlorine_capacity!R13*Info_chlorine!$C$8</f>
        <v>677.6</v>
      </c>
      <c r="S13">
        <f>Chlorine_capacity!S13*Info_chlorine!$C$8</f>
        <v>677.6</v>
      </c>
      <c r="T13">
        <f>Chlorine_capacity!T13*Info_chlorine!$C$8</f>
        <v>677.6</v>
      </c>
      <c r="U13">
        <f>Chlorine_capacity!U13*Info_chlorine!$C$8</f>
        <v>677.6</v>
      </c>
      <c r="V13">
        <f>Chlorine_capacity!V13*Info_chlorine!$C$8</f>
        <v>677.6</v>
      </c>
    </row>
    <row r="14" spans="1:22">
      <c r="A14" t="s">
        <v>8</v>
      </c>
      <c r="B14">
        <f>Chlorine_capacity!B14*Info_chlorine!$C$8</f>
        <v>144</v>
      </c>
      <c r="E14">
        <f>Chlorine_capacity!E14*Info_chlorine!$C$8</f>
        <v>152.80000000000001</v>
      </c>
      <c r="F14">
        <f>Chlorine_capacity!F14*Info_chlorine!$C$8</f>
        <v>152.80000000000001</v>
      </c>
      <c r="G14">
        <f>Chlorine_capacity!G14*Info_chlorine!$C$8</f>
        <v>252</v>
      </c>
      <c r="H14">
        <f>Chlorine_capacity!H14*Info_chlorine!$C$8</f>
        <v>252</v>
      </c>
      <c r="I14">
        <f>Chlorine_capacity!I14*Info_chlorine!$C$8</f>
        <v>252</v>
      </c>
      <c r="J14">
        <f>Chlorine_capacity!J14*Info_chlorine!$C$8</f>
        <v>252</v>
      </c>
      <c r="K14">
        <f>Chlorine_capacity!K14*Info_chlorine!$C$8</f>
        <v>252</v>
      </c>
      <c r="L14">
        <f>Chlorine_capacity!L14*Info_chlorine!$C$8</f>
        <v>252</v>
      </c>
      <c r="M14">
        <f>Chlorine_capacity!M14*Info_chlorine!$C$8</f>
        <v>252</v>
      </c>
      <c r="N14">
        <f>Chlorine_capacity!N14*Info_chlorine!$C$8</f>
        <v>252</v>
      </c>
      <c r="O14">
        <f>Chlorine_capacity!O14*Info_chlorine!$C$8</f>
        <v>252</v>
      </c>
      <c r="P14">
        <f>Chlorine_capacity!P14*Info_chlorine!$C$8</f>
        <v>252.8</v>
      </c>
      <c r="Q14">
        <f>Chlorine_capacity!Q14*Info_chlorine!$C$8</f>
        <v>268.8</v>
      </c>
      <c r="R14">
        <f>Chlorine_capacity!R14*Info_chlorine!$C$8</f>
        <v>268.8</v>
      </c>
      <c r="S14">
        <f>Chlorine_capacity!S14*Info_chlorine!$C$8</f>
        <v>269.60000000000002</v>
      </c>
      <c r="T14">
        <f>Chlorine_capacity!T14*Info_chlorine!$C$8</f>
        <v>265.60000000000002</v>
      </c>
      <c r="U14">
        <f>Chlorine_capacity!U14*Info_chlorine!$C$8</f>
        <v>292.8</v>
      </c>
      <c r="V14">
        <f>Chlorine_capacity!V14*Info_chlorine!$C$8</f>
        <v>292.8</v>
      </c>
    </row>
    <row r="15" spans="1:22">
      <c r="A15" t="s">
        <v>9</v>
      </c>
      <c r="B15">
        <f>Chlorine_capacity!B15*Info_chlorine!$C$8</f>
        <v>280</v>
      </c>
      <c r="E15">
        <f>Chlorine_capacity!E15*Info_chlorine!$C$8</f>
        <v>364</v>
      </c>
      <c r="F15">
        <f>Chlorine_capacity!F15*Info_chlorine!$C$8</f>
        <v>371.20000000000005</v>
      </c>
      <c r="G15">
        <f>Chlorine_capacity!G15*Info_chlorine!$C$8</f>
        <v>353.6</v>
      </c>
      <c r="H15">
        <f>Chlorine_capacity!H15*Info_chlorine!$C$8</f>
        <v>353.6</v>
      </c>
      <c r="I15">
        <f>Chlorine_capacity!I15*Info_chlorine!$C$8</f>
        <v>353.6</v>
      </c>
      <c r="J15">
        <f>Chlorine_capacity!J15*Info_chlorine!$C$8</f>
        <v>319.20000000000005</v>
      </c>
      <c r="K15">
        <f>Chlorine_capacity!K15*Info_chlorine!$C$8</f>
        <v>324.8</v>
      </c>
      <c r="L15">
        <f>Chlorine_capacity!L15*Info_chlorine!$C$8</f>
        <v>329.6</v>
      </c>
      <c r="M15">
        <f>Chlorine_capacity!M15*Info_chlorine!$C$8</f>
        <v>329.6</v>
      </c>
      <c r="N15">
        <f>Chlorine_capacity!N15*Info_chlorine!$C$8</f>
        <v>271.2</v>
      </c>
      <c r="O15">
        <f>Chlorine_capacity!O15*Info_chlorine!$C$8</f>
        <v>271.2</v>
      </c>
      <c r="P15">
        <f>Chlorine_capacity!P15*Info_chlorine!$C$8</f>
        <v>276</v>
      </c>
      <c r="Q15">
        <f>Chlorine_capacity!Q15*Info_chlorine!$C$8</f>
        <v>295.2</v>
      </c>
      <c r="R15">
        <f>Chlorine_capacity!R15*Info_chlorine!$C$8</f>
        <v>291.2</v>
      </c>
      <c r="S15">
        <f>Chlorine_capacity!S15*Info_chlorine!$C$8</f>
        <v>291.2</v>
      </c>
      <c r="T15">
        <f>Chlorine_capacity!T15*Info_chlorine!$C$8</f>
        <v>324</v>
      </c>
      <c r="U15">
        <f>Chlorine_capacity!U15*Info_chlorine!$C$8</f>
        <v>304.8</v>
      </c>
      <c r="V15">
        <f>Chlorine_capacity!V15*Info_chlorine!$C$8</f>
        <v>304.8</v>
      </c>
    </row>
    <row r="16" spans="1:22">
      <c r="A16" t="s">
        <v>83</v>
      </c>
      <c r="B16">
        <f>Chlorine_capacity!B16*Info_chlorine!$C$8</f>
        <v>71.2</v>
      </c>
      <c r="E16">
        <f>Chlorine_capacity!E16*Info_chlorine!$C$8</f>
        <v>77.600000000000009</v>
      </c>
      <c r="F16">
        <f>Chlorine_capacity!F16*Info_chlorine!$C$8</f>
        <v>77.600000000000009</v>
      </c>
      <c r="G16">
        <f>Chlorine_capacity!G16*Info_chlorine!$C$8</f>
        <v>77.600000000000009</v>
      </c>
      <c r="H16">
        <f>Chlorine_capacity!H16*Info_chlorine!$C$8</f>
        <v>77.600000000000009</v>
      </c>
      <c r="I16">
        <f>Chlorine_capacity!I16*Info_chlorine!$C$8</f>
        <v>77.600000000000009</v>
      </c>
      <c r="J16">
        <f>Chlorine_capacity!J16*Info_chlorine!$C$8</f>
        <v>77.600000000000009</v>
      </c>
      <c r="K16">
        <f>Chlorine_capacity!K16*Info_chlorine!$C$8</f>
        <v>113.60000000000001</v>
      </c>
      <c r="L16">
        <f>Chlorine_capacity!L16*Info_chlorine!$C$8</f>
        <v>113.60000000000001</v>
      </c>
      <c r="M16">
        <f>Chlorine_capacity!M16*Info_chlorine!$C$8</f>
        <v>113.60000000000001</v>
      </c>
      <c r="N16">
        <f>Chlorine_capacity!N16*Info_chlorine!$C$8</f>
        <v>113.60000000000001</v>
      </c>
      <c r="O16">
        <f>Chlorine_capacity!O16*Info_chlorine!$C$8</f>
        <v>113.60000000000001</v>
      </c>
      <c r="P16">
        <f>Chlorine_capacity!P16*Info_chlorine!$C$8</f>
        <v>97.600000000000009</v>
      </c>
      <c r="Q16">
        <f>Chlorine_capacity!Q16*Info_chlorine!$C$8</f>
        <v>97.600000000000009</v>
      </c>
      <c r="R16">
        <f>Chlorine_capacity!R16*Info_chlorine!$C$8</f>
        <v>97.600000000000009</v>
      </c>
      <c r="S16">
        <f>Chlorine_capacity!S16*Info_chlorine!$C$8</f>
        <v>113.60000000000001</v>
      </c>
      <c r="T16">
        <f>Chlorine_capacity!T16*Info_chlorine!$C$8</f>
        <v>113.60000000000001</v>
      </c>
      <c r="U16">
        <f>Chlorine_capacity!U16*Info_chlorine!$C$8</f>
        <v>113.60000000000001</v>
      </c>
      <c r="V16">
        <f>Chlorine_capacity!V16*Info_chlorine!$C$8</f>
        <v>113.60000000000001</v>
      </c>
    </row>
    <row r="17" spans="1:22">
      <c r="A17" t="s">
        <v>10</v>
      </c>
      <c r="I17">
        <f>Chlorine_capacity!I17*Info_chlorine!$C$8</f>
        <v>296</v>
      </c>
      <c r="J17">
        <f>Chlorine_capacity!J17*Info_chlorine!$C$8</f>
        <v>293.60000000000002</v>
      </c>
      <c r="K17">
        <f>Chlorine_capacity!K17*Info_chlorine!$C$8</f>
        <v>320</v>
      </c>
      <c r="L17">
        <f>Chlorine_capacity!L17*Info_chlorine!$C$8</f>
        <v>318.40000000000003</v>
      </c>
      <c r="M17">
        <f>Chlorine_capacity!M17*Info_chlorine!$C$8</f>
        <v>318.40000000000003</v>
      </c>
      <c r="N17">
        <f>Chlorine_capacity!N17*Info_chlorine!$C$8</f>
        <v>307.20000000000005</v>
      </c>
      <c r="O17">
        <f>Chlorine_capacity!O17*Info_chlorine!$C$8</f>
        <v>307.20000000000005</v>
      </c>
      <c r="P17">
        <f>Chlorine_capacity!P17*Info_chlorine!$C$8</f>
        <v>160.80000000000001</v>
      </c>
      <c r="Q17">
        <f>Chlorine_capacity!Q17*Info_chlorine!$C$8</f>
        <v>160.80000000000001</v>
      </c>
      <c r="R17">
        <f>Chlorine_capacity!R17*Info_chlorine!$C$8</f>
        <v>160.80000000000001</v>
      </c>
      <c r="S17">
        <f>Chlorine_capacity!S17*Info_chlorine!$C$8</f>
        <v>160.80000000000001</v>
      </c>
      <c r="T17">
        <f>Chlorine_capacity!T17*Info_chlorine!$C$8</f>
        <v>165.60000000000002</v>
      </c>
      <c r="U17">
        <f>Chlorine_capacity!U17*Info_chlorine!$C$8</f>
        <v>161.60000000000002</v>
      </c>
      <c r="V17">
        <f>Chlorine_capacity!V17*Info_chlorine!$C$8</f>
        <v>166.4</v>
      </c>
    </row>
    <row r="18" spans="1:22" ht="14.4" customHeight="1">
      <c r="A18" t="s">
        <v>19</v>
      </c>
      <c r="B18">
        <f>Chlorine_capacity!B18*Info_chlorine!$C$8</f>
        <v>60.800000000000004</v>
      </c>
      <c r="E18">
        <f>Chlorine_capacity!E18*Info_chlorine!$C$8</f>
        <v>60.800000000000004</v>
      </c>
      <c r="F18">
        <f>Chlorine_capacity!F18*Info_chlorine!$C$8</f>
        <v>60.800000000000004</v>
      </c>
      <c r="G18">
        <f>Chlorine_capacity!G18*Info_chlorine!$C$8</f>
        <v>60.800000000000004</v>
      </c>
      <c r="H18">
        <f>Chlorine_capacity!H18*Info_chlorine!$C$8</f>
        <v>60.800000000000004</v>
      </c>
      <c r="I18">
        <f>Chlorine_capacity!I18*Info_chlorine!$C$8</f>
        <v>60.800000000000004</v>
      </c>
      <c r="J18">
        <f>Chlorine_capacity!J18*Info_chlorine!$C$8</f>
        <v>60.800000000000004</v>
      </c>
      <c r="K18">
        <f>Chlorine_capacity!K18*Info_chlorine!$C$8</f>
        <v>60.800000000000004</v>
      </c>
      <c r="M18">
        <f>Chlorine_capacity!M18*Info_chlorine!$C$8</f>
        <v>60.800000000000004</v>
      </c>
      <c r="N18">
        <f>Chlorine_capacity!N18*Info_chlorine!$C$8</f>
        <v>60.800000000000004</v>
      </c>
      <c r="O18">
        <f>Chlorine_capacity!O18*Info_chlorine!$C$8</f>
        <v>60.800000000000004</v>
      </c>
      <c r="P18">
        <f>Chlorine_capacity!P18*Info_chlorine!$C$8</f>
        <v>60.800000000000004</v>
      </c>
      <c r="Q18">
        <f>Chlorine_capacity!Q18*Info_chlorine!$C$8</f>
        <v>60.800000000000004</v>
      </c>
      <c r="R18">
        <f>Chlorine_capacity!R18*Info_chlorine!$C$8</f>
        <v>60.800000000000004</v>
      </c>
      <c r="S18">
        <f>Chlorine_capacity!S18*Info_chlorine!$C$8</f>
        <v>60.800000000000004</v>
      </c>
      <c r="T18">
        <f>Chlorine_capacity!T18*Info_chlorine!$C$8</f>
        <v>60.800000000000004</v>
      </c>
      <c r="U18">
        <f>Chlorine_capacity!U18*Info_chlorine!$C$8</f>
        <v>56</v>
      </c>
      <c r="V18">
        <f>Chlorine_capacity!V18*Info_chlorine!$C$8</f>
        <v>56</v>
      </c>
    </row>
    <row r="19" spans="1:22">
      <c r="A19" t="s">
        <v>18</v>
      </c>
      <c r="E19">
        <f>Chlorine_capacity!E19*Info_chlorine!$C$8</f>
        <v>12</v>
      </c>
      <c r="F19">
        <f>Chlorine_capacity!F19*Info_chlorine!$C$8</f>
        <v>12</v>
      </c>
      <c r="G19">
        <f>Chlorine_capacity!G19*Info_chlorine!$C$8</f>
        <v>12</v>
      </c>
      <c r="H19">
        <f>Chlorine_capacity!H19*Info_chlorine!$C$8</f>
        <v>12</v>
      </c>
      <c r="I19">
        <f>Chlorine_capacity!I19*Info_chlorine!$C$8</f>
        <v>12</v>
      </c>
      <c r="J19">
        <f>Chlorine_capacity!J19*Info_chlorine!$C$8</f>
        <v>12</v>
      </c>
      <c r="K19">
        <f>Chlorine_capacity!K19*Info_chlorine!$C$8</f>
        <v>12.8</v>
      </c>
      <c r="L19">
        <f>Chlorine_capacity!L19*Info_chlorine!$C$8</f>
        <v>12.8</v>
      </c>
      <c r="M19">
        <f>Chlorine_capacity!M19*Info_chlorine!$C$8</f>
        <v>12.8</v>
      </c>
      <c r="N19">
        <f>Chlorine_capacity!N19*Info_chlorine!$C$8</f>
        <v>12.8</v>
      </c>
      <c r="O19">
        <f>Chlorine_capacity!O19*Info_chlorine!$C$8</f>
        <v>12.8</v>
      </c>
      <c r="P19">
        <f>Chlorine_capacity!P19*Info_chlorine!$C$8</f>
        <v>12.8</v>
      </c>
      <c r="Q19">
        <f>Chlorine_capacity!Q19*Info_chlorine!$C$8</f>
        <v>12.8</v>
      </c>
      <c r="R19">
        <f>Chlorine_capacity!R19*Info_chlorine!$C$8</f>
        <v>12.8</v>
      </c>
      <c r="S19">
        <f>Chlorine_capacity!S19*Info_chlorine!$C$8</f>
        <v>12.8</v>
      </c>
      <c r="T19">
        <f>Chlorine_capacity!T19*Info_chlorine!$C$8</f>
        <v>12.8</v>
      </c>
      <c r="U19">
        <f>Chlorine_capacity!U19*Info_chlorine!$C$8</f>
        <v>12.8</v>
      </c>
      <c r="V19">
        <f>Chlorine_capacity!V19*Info_chlorine!$C$8</f>
        <v>12.8</v>
      </c>
    </row>
    <row r="20" spans="1:22">
      <c r="A20" t="s">
        <v>11</v>
      </c>
      <c r="B20">
        <f>Chlorine_capacity!B20*Info_chlorine!$C$8</f>
        <v>641.20000000000005</v>
      </c>
      <c r="E20">
        <f>Chlorine_capacity!E20*Info_chlorine!$C$8</f>
        <v>665.6</v>
      </c>
      <c r="F20">
        <f>Chlorine_capacity!F20*Info_chlorine!$C$8</f>
        <v>661.6</v>
      </c>
      <c r="G20">
        <f>Chlorine_capacity!G20*Info_chlorine!$C$8</f>
        <v>661.6</v>
      </c>
      <c r="H20">
        <f>Chlorine_capacity!H20*Info_chlorine!$C$8</f>
        <v>661.6</v>
      </c>
      <c r="I20">
        <f>Chlorine_capacity!I20*Info_chlorine!$C$8</f>
        <v>661.6</v>
      </c>
      <c r="J20">
        <f>Chlorine_capacity!J20*Info_chlorine!$C$8</f>
        <v>661.6</v>
      </c>
      <c r="K20">
        <f>Chlorine_capacity!K20*Info_chlorine!$C$8</f>
        <v>665.6</v>
      </c>
      <c r="L20">
        <f>Chlorine_capacity!L20*Info_chlorine!$C$8</f>
        <v>595.20000000000005</v>
      </c>
      <c r="M20">
        <f>Chlorine_capacity!M20*Info_chlorine!$C$8</f>
        <v>595.20000000000005</v>
      </c>
      <c r="N20">
        <f>Chlorine_capacity!N20*Info_chlorine!$C$8</f>
        <v>595.20000000000005</v>
      </c>
      <c r="O20">
        <f>Chlorine_capacity!O20*Info_chlorine!$C$8</f>
        <v>573.6</v>
      </c>
      <c r="P20">
        <f>Chlorine_capacity!P20*Info_chlorine!$C$8</f>
        <v>565.6</v>
      </c>
      <c r="Q20">
        <f>Chlorine_capacity!Q20*Info_chlorine!$C$8</f>
        <v>565.6</v>
      </c>
      <c r="R20">
        <f>Chlorine_capacity!R20*Info_chlorine!$C$8</f>
        <v>583.20000000000005</v>
      </c>
      <c r="S20">
        <f>Chlorine_capacity!S20*Info_chlorine!$C$8</f>
        <v>215.20000000000002</v>
      </c>
      <c r="T20">
        <f>Chlorine_capacity!T20*Info_chlorine!$C$8</f>
        <v>252.8</v>
      </c>
      <c r="U20">
        <f>Chlorine_capacity!U20*Info_chlorine!$C$8</f>
        <v>327.20000000000005</v>
      </c>
      <c r="V20">
        <f>Chlorine_capacity!V20*Info_chlorine!$C$8</f>
        <v>327.20000000000005</v>
      </c>
    </row>
    <row r="21" spans="1:22">
      <c r="A21" t="s">
        <v>12</v>
      </c>
      <c r="B21">
        <f>Chlorine_capacity!B21*Info_chlorine!$C$8</f>
        <v>248</v>
      </c>
      <c r="E21">
        <f>Chlorine_capacity!E21*Info_chlorine!$C$8</f>
        <v>244</v>
      </c>
      <c r="F21">
        <f>Chlorine_capacity!F21*Info_chlorine!$C$8</f>
        <v>246.4</v>
      </c>
      <c r="G21">
        <f>Chlorine_capacity!G21*Info_chlorine!$C$8</f>
        <v>172</v>
      </c>
      <c r="H21">
        <f>Chlorine_capacity!H21*Info_chlorine!$C$8</f>
        <v>172</v>
      </c>
      <c r="I21">
        <f>Chlorine_capacity!I21*Info_chlorine!$C$8</f>
        <v>172</v>
      </c>
      <c r="J21">
        <f>Chlorine_capacity!J21*Info_chlorine!$C$8</f>
        <v>172</v>
      </c>
      <c r="K21">
        <f>Chlorine_capacity!K21*Info_chlorine!$C$8</f>
        <v>172</v>
      </c>
      <c r="L21">
        <f>Chlorine_capacity!L21*Info_chlorine!$C$8</f>
        <v>96</v>
      </c>
      <c r="M21">
        <f>Chlorine_capacity!M21*Info_chlorine!$C$8</f>
        <v>96</v>
      </c>
      <c r="N21">
        <f>Chlorine_capacity!N21*Info_chlorine!$C$8</f>
        <v>96</v>
      </c>
      <c r="O21">
        <f>Chlorine_capacity!O21*Info_chlorine!$C$8</f>
        <v>96</v>
      </c>
      <c r="P21">
        <f>Chlorine_capacity!P21*Info_chlorine!$C$8</f>
        <v>96</v>
      </c>
      <c r="Q21">
        <f>Chlorine_capacity!Q21*Info_chlorine!$C$8</f>
        <v>96</v>
      </c>
      <c r="R21">
        <f>Chlorine_capacity!R21*Info_chlorine!$C$8</f>
        <v>96</v>
      </c>
      <c r="S21">
        <f>Chlorine_capacity!S21*Info_chlorine!$C$8</f>
        <v>96</v>
      </c>
      <c r="T21">
        <f>Chlorine_capacity!T21*Info_chlorine!$C$8</f>
        <v>98.4</v>
      </c>
      <c r="U21">
        <f>Chlorine_capacity!U21*Info_chlorine!$C$8</f>
        <v>98.4</v>
      </c>
      <c r="V21">
        <f>Chlorine_capacity!V21*Info_chlorine!$C$8</f>
        <v>98.4</v>
      </c>
    </row>
    <row r="22" spans="1:22">
      <c r="A22" t="s">
        <v>13</v>
      </c>
      <c r="B22">
        <f>Chlorine_capacity!B22*Info_chlorine!$C$8</f>
        <v>82.800000000000011</v>
      </c>
      <c r="E22">
        <f>Chlorine_capacity!E22*Info_chlorine!$C$8</f>
        <v>94.4</v>
      </c>
      <c r="F22">
        <f>Chlorine_capacity!F22*Info_chlorine!$C$8</f>
        <v>28.8</v>
      </c>
      <c r="G22">
        <f>Chlorine_capacity!G22*Info_chlorine!$C$8</f>
        <v>29.6</v>
      </c>
      <c r="H22">
        <f>Chlorine_capacity!H22*Info_chlorine!$C$8</f>
        <v>29.6</v>
      </c>
      <c r="I22">
        <f>Chlorine_capacity!I22*Info_chlorine!$C$8</f>
        <v>29.6</v>
      </c>
      <c r="J22">
        <f>Chlorine_capacity!J22*Info_chlorine!$C$8</f>
        <v>29.6</v>
      </c>
      <c r="K22">
        <f>Chlorine_capacity!K22*Info_chlorine!$C$8</f>
        <v>28.8</v>
      </c>
      <c r="L22">
        <f>Chlorine_capacity!L22*Info_chlorine!$C$8</f>
        <v>21.6</v>
      </c>
      <c r="M22">
        <f>Chlorine_capacity!M22*Info_chlorine!$C$8</f>
        <v>21.6</v>
      </c>
      <c r="N22">
        <f>Chlorine_capacity!N22*Info_chlorine!$C$8</f>
        <v>21.6</v>
      </c>
      <c r="O22">
        <f>Chlorine_capacity!O22*Info_chlorine!$C$8</f>
        <v>21.6</v>
      </c>
      <c r="P22">
        <f>Chlorine_capacity!P22*Info_chlorine!$C$8</f>
        <v>21.6</v>
      </c>
      <c r="Q22">
        <f>Chlorine_capacity!Q22*Info_chlorine!$C$8</f>
        <v>21.6</v>
      </c>
      <c r="R22">
        <f>Chlorine_capacity!R22*Info_chlorine!$C$8</f>
        <v>37.6</v>
      </c>
      <c r="S22">
        <f>Chlorine_capacity!S22*Info_chlorine!$C$8</f>
        <v>37.6</v>
      </c>
      <c r="T22">
        <f>Chlorine_capacity!T22*Info_chlorine!$C$8</f>
        <v>37.6</v>
      </c>
      <c r="U22">
        <f>Chlorine_capacity!U22*Info_chlorine!$C$8</f>
        <v>37.6</v>
      </c>
      <c r="V22">
        <f>Chlorine_capacity!V22*Info_chlorine!$C$8</f>
        <v>37.6</v>
      </c>
    </row>
    <row r="23" spans="1:22">
      <c r="A23" t="s">
        <v>14</v>
      </c>
      <c r="B23">
        <f>Chlorine_capacity!B23*Info_chlorine!$C$8</f>
        <v>872.80000000000007</v>
      </c>
      <c r="E23">
        <f>Chlorine_capacity!E23*Info_chlorine!$C$8</f>
        <v>714.40000000000009</v>
      </c>
      <c r="F23">
        <f>Chlorine_capacity!F23*Info_chlorine!$C$8</f>
        <v>713.6</v>
      </c>
      <c r="G23">
        <f>Chlorine_capacity!G23*Info_chlorine!$C$8</f>
        <v>619.20000000000005</v>
      </c>
      <c r="H23">
        <f>Chlorine_capacity!H23*Info_chlorine!$C$8</f>
        <v>619.20000000000005</v>
      </c>
      <c r="I23">
        <f>Chlorine_capacity!I23*Info_chlorine!$C$8</f>
        <v>619.20000000000005</v>
      </c>
      <c r="J23">
        <f>Chlorine_capacity!J23*Info_chlorine!$C$8</f>
        <v>602.4</v>
      </c>
      <c r="K23">
        <f>Chlorine_capacity!K23*Info_chlorine!$C$8</f>
        <v>547.20000000000005</v>
      </c>
      <c r="L23">
        <f>Chlorine_capacity!L23*Info_chlorine!$C$8</f>
        <v>547.20000000000005</v>
      </c>
      <c r="M23">
        <f>Chlorine_capacity!M23*Info_chlorine!$C$8</f>
        <v>571.20000000000005</v>
      </c>
      <c r="N23">
        <f>Chlorine_capacity!N23*Info_chlorine!$C$8</f>
        <v>583.20000000000005</v>
      </c>
      <c r="O23">
        <f>Chlorine_capacity!O23*Info_chlorine!$C$8</f>
        <v>583.20000000000005</v>
      </c>
      <c r="P23">
        <f>Chlorine_capacity!P23*Info_chlorine!$C$8</f>
        <v>583.20000000000005</v>
      </c>
      <c r="Q23">
        <f>Chlorine_capacity!Q23*Info_chlorine!$C$8</f>
        <v>583.20000000000005</v>
      </c>
      <c r="R23">
        <f>Chlorine_capacity!R23*Info_chlorine!$C$8</f>
        <v>361.6</v>
      </c>
      <c r="S23">
        <f>Chlorine_capacity!S23*Info_chlorine!$C$8</f>
        <v>361.6</v>
      </c>
      <c r="T23">
        <f>Chlorine_capacity!T23*Info_chlorine!$C$8</f>
        <v>384.8</v>
      </c>
      <c r="U23">
        <f>Chlorine_capacity!U23*Info_chlorine!$C$8</f>
        <v>384.8</v>
      </c>
      <c r="V23">
        <f>Chlorine_capacity!V23*Info_chlorine!$C$8</f>
        <v>392.8</v>
      </c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BF92-CEEE-488A-9BA5-09C7DB484E1B}">
  <dimension ref="A1:J11"/>
  <sheetViews>
    <sheetView workbookViewId="0">
      <selection activeCell="T4" sqref="T4"/>
    </sheetView>
  </sheetViews>
  <sheetFormatPr defaultColWidth="11" defaultRowHeight="14.4"/>
  <cols>
    <col min="1" max="1" width="21.88671875" bestFit="1" customWidth="1"/>
    <col min="3" max="3" width="39" bestFit="1" customWidth="1"/>
    <col min="5" max="5" width="49.33203125" bestFit="1" customWidth="1"/>
    <col min="6" max="6" width="20.44140625" customWidth="1"/>
  </cols>
  <sheetData>
    <row r="1" spans="1:10">
      <c r="A1" t="s">
        <v>22</v>
      </c>
      <c r="B1" s="8" t="s">
        <v>110</v>
      </c>
    </row>
    <row r="2" spans="1:10">
      <c r="B2" s="8"/>
    </row>
    <row r="3" spans="1:10">
      <c r="C3" t="s">
        <v>223</v>
      </c>
      <c r="D3" t="s">
        <v>44</v>
      </c>
      <c r="E3" t="s">
        <v>86</v>
      </c>
      <c r="F3" t="s">
        <v>45</v>
      </c>
      <c r="G3" t="s">
        <v>224</v>
      </c>
      <c r="H3" t="s">
        <v>50</v>
      </c>
      <c r="I3" t="s">
        <v>46</v>
      </c>
      <c r="J3" t="s">
        <v>225</v>
      </c>
    </row>
    <row r="4" spans="1:10">
      <c r="A4" t="s">
        <v>23</v>
      </c>
      <c r="B4" t="s">
        <v>24</v>
      </c>
      <c r="C4" t="s">
        <v>226</v>
      </c>
      <c r="D4" t="s">
        <v>227</v>
      </c>
      <c r="E4" t="s">
        <v>228</v>
      </c>
      <c r="F4" s="109" t="s">
        <v>229</v>
      </c>
      <c r="H4" t="s">
        <v>230</v>
      </c>
      <c r="I4">
        <v>2020</v>
      </c>
    </row>
    <row r="5" spans="1:10">
      <c r="B5" t="s">
        <v>25</v>
      </c>
      <c r="C5" t="s">
        <v>231</v>
      </c>
      <c r="D5" t="s">
        <v>227</v>
      </c>
      <c r="E5" t="s">
        <v>232</v>
      </c>
      <c r="F5" s="109" t="s">
        <v>233</v>
      </c>
      <c r="H5" t="s">
        <v>234</v>
      </c>
      <c r="I5">
        <v>2020</v>
      </c>
    </row>
    <row r="6" spans="1:10">
      <c r="B6" t="s">
        <v>161</v>
      </c>
      <c r="C6" t="s">
        <v>235</v>
      </c>
      <c r="D6" t="s">
        <v>227</v>
      </c>
      <c r="F6" s="1" t="s">
        <v>236</v>
      </c>
      <c r="H6" t="s">
        <v>234</v>
      </c>
      <c r="I6" t="s">
        <v>237</v>
      </c>
    </row>
    <row r="8" spans="1:10">
      <c r="A8" t="s">
        <v>174</v>
      </c>
      <c r="B8" t="s">
        <v>27</v>
      </c>
      <c r="C8" s="110">
        <v>0.8</v>
      </c>
      <c r="D8" t="s">
        <v>238</v>
      </c>
    </row>
    <row r="10" spans="1:10">
      <c r="A10" t="s">
        <v>239</v>
      </c>
      <c r="B10" t="s">
        <v>162</v>
      </c>
      <c r="C10" t="s">
        <v>240</v>
      </c>
    </row>
    <row r="11" spans="1:10">
      <c r="A11" s="8"/>
      <c r="B11" t="s">
        <v>241</v>
      </c>
      <c r="C11" t="s">
        <v>242</v>
      </c>
    </row>
  </sheetData>
  <hyperlinks>
    <hyperlink ref="F4" r:id="rId1" xr:uid="{8262D0E3-A835-4488-9A2D-6A6A5CF53D4F}"/>
    <hyperlink ref="F5" r:id="rId2" xr:uid="{22EBC590-AA84-4A72-8D03-B86B42978B40}"/>
    <hyperlink ref="F6" r:id="rId3" xr:uid="{0E24BECF-FF5C-4ADB-BEC4-9B107F42C147}"/>
  </hyperlinks>
  <pageMargins left="0.7" right="0.7" top="0.78740157499999996" bottom="0.78740157499999996" header="0.3" footer="0.3"/>
  <pageSetup paperSize="9" firstPageNumber="4294967295" orientation="portrait" useFirstPageNumber="1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C7A6-DC42-4B99-9E31-ABCADA3C4D4C}">
  <dimension ref="A1:V23"/>
  <sheetViews>
    <sheetView workbookViewId="0"/>
  </sheetViews>
  <sheetFormatPr defaultColWidth="11" defaultRowHeight="14.4"/>
  <cols>
    <col min="1" max="1" width="14.6640625" customWidth="1"/>
    <col min="2" max="4" width="7.33203125" customWidth="1"/>
    <col min="5" max="23" width="7" customWidth="1"/>
  </cols>
  <sheetData>
    <row r="1" spans="1:22">
      <c r="A1" t="s">
        <v>68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0</v>
      </c>
      <c r="B2">
        <v>55</v>
      </c>
      <c r="E2">
        <v>60</v>
      </c>
      <c r="F2">
        <v>65</v>
      </c>
      <c r="G2">
        <v>65</v>
      </c>
      <c r="H2">
        <v>65</v>
      </c>
      <c r="I2">
        <v>65</v>
      </c>
      <c r="J2">
        <v>70</v>
      </c>
      <c r="K2">
        <v>70</v>
      </c>
      <c r="L2">
        <v>70</v>
      </c>
      <c r="M2">
        <v>70</v>
      </c>
      <c r="N2">
        <v>70</v>
      </c>
      <c r="O2">
        <v>70</v>
      </c>
      <c r="P2">
        <v>70</v>
      </c>
      <c r="Q2">
        <v>74</v>
      </c>
      <c r="R2">
        <v>74</v>
      </c>
      <c r="S2">
        <v>74</v>
      </c>
      <c r="T2">
        <v>75</v>
      </c>
      <c r="U2">
        <v>75</v>
      </c>
      <c r="V2">
        <v>75</v>
      </c>
    </row>
    <row r="3" spans="1:22">
      <c r="A3" t="s">
        <v>71</v>
      </c>
      <c r="B3">
        <f>100+230+202+250</f>
        <v>782</v>
      </c>
      <c r="E3">
        <v>754</v>
      </c>
      <c r="F3">
        <v>756</v>
      </c>
      <c r="G3">
        <v>900</v>
      </c>
      <c r="H3">
        <v>1050</v>
      </c>
      <c r="I3">
        <v>1050</v>
      </c>
      <c r="J3">
        <v>1048</v>
      </c>
      <c r="K3">
        <v>1008</v>
      </c>
      <c r="L3">
        <v>1048</v>
      </c>
      <c r="M3">
        <v>1083</v>
      </c>
      <c r="N3">
        <v>1034</v>
      </c>
      <c r="O3">
        <v>1109</v>
      </c>
      <c r="P3">
        <v>1034</v>
      </c>
      <c r="Q3">
        <v>1034</v>
      </c>
      <c r="R3">
        <v>1032</v>
      </c>
      <c r="S3">
        <v>1074</v>
      </c>
      <c r="T3">
        <v>1074</v>
      </c>
      <c r="U3">
        <v>1074</v>
      </c>
      <c r="V3">
        <v>1074</v>
      </c>
    </row>
    <row r="4" spans="1:22">
      <c r="A4" t="s">
        <v>72</v>
      </c>
      <c r="I4">
        <v>124</v>
      </c>
      <c r="J4">
        <v>124</v>
      </c>
      <c r="K4">
        <v>124</v>
      </c>
    </row>
    <row r="5" spans="1:22" ht="14.4" customHeight="1">
      <c r="A5" t="s">
        <v>74</v>
      </c>
      <c r="B5">
        <v>183</v>
      </c>
      <c r="E5">
        <v>197</v>
      </c>
      <c r="F5">
        <v>196</v>
      </c>
      <c r="G5">
        <v>196</v>
      </c>
      <c r="H5">
        <v>196</v>
      </c>
      <c r="I5">
        <v>196</v>
      </c>
      <c r="J5">
        <v>196</v>
      </c>
      <c r="K5">
        <v>196</v>
      </c>
      <c r="L5">
        <v>196</v>
      </c>
      <c r="M5">
        <v>196</v>
      </c>
      <c r="N5">
        <v>196</v>
      </c>
      <c r="O5">
        <v>196</v>
      </c>
      <c r="P5">
        <v>196</v>
      </c>
      <c r="Q5">
        <v>196</v>
      </c>
      <c r="R5">
        <v>196</v>
      </c>
      <c r="S5">
        <v>82</v>
      </c>
      <c r="T5">
        <v>82</v>
      </c>
      <c r="U5">
        <v>69</v>
      </c>
      <c r="V5">
        <v>69</v>
      </c>
    </row>
    <row r="6" spans="1:22">
      <c r="A6" t="s">
        <v>77</v>
      </c>
      <c r="B6">
        <v>115</v>
      </c>
      <c r="E6">
        <v>118</v>
      </c>
      <c r="F6">
        <v>118</v>
      </c>
      <c r="G6">
        <v>118</v>
      </c>
      <c r="H6">
        <v>118</v>
      </c>
      <c r="I6">
        <v>118</v>
      </c>
      <c r="J6">
        <v>118</v>
      </c>
      <c r="K6">
        <v>115</v>
      </c>
      <c r="L6">
        <v>115</v>
      </c>
      <c r="M6">
        <v>115</v>
      </c>
      <c r="N6">
        <v>115</v>
      </c>
      <c r="O6">
        <v>115</v>
      </c>
      <c r="P6">
        <v>115</v>
      </c>
      <c r="Q6">
        <v>115</v>
      </c>
      <c r="R6">
        <v>115</v>
      </c>
      <c r="S6">
        <v>75</v>
      </c>
      <c r="T6">
        <v>75</v>
      </c>
      <c r="U6">
        <v>75</v>
      </c>
      <c r="V6">
        <v>75</v>
      </c>
    </row>
    <row r="7" spans="1:22">
      <c r="A7" t="s">
        <v>1</v>
      </c>
      <c r="B7">
        <v>1686</v>
      </c>
      <c r="E7">
        <v>1734.5</v>
      </c>
      <c r="F7">
        <v>1735</v>
      </c>
      <c r="G7">
        <v>1735</v>
      </c>
      <c r="H7">
        <v>1531</v>
      </c>
      <c r="I7">
        <v>1466</v>
      </c>
      <c r="J7">
        <v>1550</v>
      </c>
      <c r="K7">
        <v>1516</v>
      </c>
      <c r="L7">
        <v>1516</v>
      </c>
      <c r="M7">
        <v>1509</v>
      </c>
      <c r="N7">
        <v>1419</v>
      </c>
      <c r="O7">
        <v>1481</v>
      </c>
      <c r="P7">
        <v>1480</v>
      </c>
      <c r="Q7">
        <v>1451</v>
      </c>
      <c r="R7">
        <v>1451</v>
      </c>
      <c r="S7">
        <v>1354</v>
      </c>
      <c r="T7">
        <v>1370</v>
      </c>
      <c r="U7">
        <v>1377</v>
      </c>
      <c r="V7">
        <v>1377</v>
      </c>
    </row>
    <row r="8" spans="1:22">
      <c r="A8" t="s">
        <v>2</v>
      </c>
      <c r="B8">
        <v>3967</v>
      </c>
      <c r="E8">
        <v>4741</v>
      </c>
      <c r="F8">
        <v>4880</v>
      </c>
      <c r="G8">
        <v>5038</v>
      </c>
      <c r="H8">
        <v>5038</v>
      </c>
      <c r="I8">
        <v>5112</v>
      </c>
      <c r="J8">
        <v>5147</v>
      </c>
      <c r="K8">
        <v>5126</v>
      </c>
      <c r="L8">
        <v>5126</v>
      </c>
      <c r="M8">
        <v>5151</v>
      </c>
      <c r="N8">
        <v>5177</v>
      </c>
      <c r="O8">
        <v>5078</v>
      </c>
      <c r="P8">
        <v>5113</v>
      </c>
      <c r="Q8">
        <v>5234</v>
      </c>
      <c r="R8">
        <v>5198</v>
      </c>
      <c r="S8">
        <v>5008</v>
      </c>
      <c r="T8">
        <v>5229</v>
      </c>
      <c r="U8">
        <v>5386</v>
      </c>
      <c r="V8">
        <v>5390</v>
      </c>
    </row>
    <row r="9" spans="1:22">
      <c r="A9" t="s">
        <v>3</v>
      </c>
      <c r="B9">
        <v>37</v>
      </c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64</v>
      </c>
      <c r="M9">
        <v>64</v>
      </c>
      <c r="N9">
        <v>64</v>
      </c>
      <c r="O9">
        <v>24</v>
      </c>
      <c r="P9">
        <v>24</v>
      </c>
      <c r="Q9">
        <v>24</v>
      </c>
      <c r="R9">
        <v>30</v>
      </c>
      <c r="S9">
        <v>10</v>
      </c>
      <c r="T9">
        <v>10</v>
      </c>
      <c r="U9">
        <v>10</v>
      </c>
      <c r="V9">
        <v>10</v>
      </c>
    </row>
    <row r="10" spans="1:22">
      <c r="A10" t="s">
        <v>4</v>
      </c>
      <c r="B10">
        <v>125</v>
      </c>
      <c r="E10">
        <v>137</v>
      </c>
      <c r="F10">
        <v>137</v>
      </c>
      <c r="G10">
        <v>137</v>
      </c>
      <c r="H10">
        <v>301</v>
      </c>
      <c r="I10">
        <v>301</v>
      </c>
      <c r="J10">
        <v>299</v>
      </c>
      <c r="K10">
        <v>291</v>
      </c>
      <c r="L10">
        <v>291</v>
      </c>
      <c r="M10">
        <v>291</v>
      </c>
      <c r="N10">
        <v>291</v>
      </c>
      <c r="O10">
        <v>323</v>
      </c>
      <c r="P10">
        <v>323</v>
      </c>
      <c r="Q10">
        <v>323</v>
      </c>
      <c r="R10">
        <v>323</v>
      </c>
      <c r="S10">
        <v>419</v>
      </c>
      <c r="T10">
        <v>480</v>
      </c>
      <c r="U10">
        <v>480</v>
      </c>
      <c r="V10">
        <v>480</v>
      </c>
    </row>
    <row r="11" spans="1:22">
      <c r="A11" t="s">
        <v>78</v>
      </c>
      <c r="B11">
        <v>6</v>
      </c>
      <c r="E11">
        <v>6</v>
      </c>
      <c r="F11">
        <v>6</v>
      </c>
      <c r="G11">
        <v>6</v>
      </c>
      <c r="H11">
        <v>6</v>
      </c>
      <c r="I11">
        <v>9</v>
      </c>
      <c r="J11">
        <v>6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11</v>
      </c>
      <c r="U11">
        <v>11</v>
      </c>
      <c r="V11">
        <v>10</v>
      </c>
    </row>
    <row r="12" spans="1:22">
      <c r="A12" t="s">
        <v>6</v>
      </c>
      <c r="B12">
        <v>982</v>
      </c>
      <c r="E12">
        <v>933</v>
      </c>
      <c r="F12">
        <v>929</v>
      </c>
      <c r="G12">
        <v>708</v>
      </c>
      <c r="H12">
        <v>708</v>
      </c>
      <c r="I12">
        <v>733</v>
      </c>
      <c r="J12">
        <v>597</v>
      </c>
      <c r="K12">
        <v>384</v>
      </c>
      <c r="L12">
        <v>384</v>
      </c>
      <c r="M12">
        <v>384</v>
      </c>
      <c r="N12">
        <v>426</v>
      </c>
      <c r="O12">
        <v>301</v>
      </c>
      <c r="P12">
        <v>301</v>
      </c>
      <c r="Q12">
        <v>301</v>
      </c>
      <c r="R12">
        <v>317</v>
      </c>
      <c r="S12">
        <v>292</v>
      </c>
      <c r="T12">
        <v>297</v>
      </c>
      <c r="U12">
        <v>312</v>
      </c>
      <c r="V12">
        <v>337</v>
      </c>
    </row>
    <row r="13" spans="1:22" ht="14.4" customHeight="1">
      <c r="A13" t="s">
        <v>7</v>
      </c>
      <c r="B13">
        <v>624</v>
      </c>
      <c r="E13">
        <v>711</v>
      </c>
      <c r="F13">
        <v>737</v>
      </c>
      <c r="G13">
        <v>796</v>
      </c>
      <c r="H13">
        <v>830</v>
      </c>
      <c r="I13">
        <v>830</v>
      </c>
      <c r="J13">
        <v>831</v>
      </c>
      <c r="K13">
        <v>831</v>
      </c>
      <c r="L13">
        <v>831</v>
      </c>
      <c r="M13">
        <v>844</v>
      </c>
      <c r="N13">
        <v>847</v>
      </c>
      <c r="O13">
        <v>847</v>
      </c>
      <c r="P13">
        <v>847</v>
      </c>
      <c r="Q13">
        <v>847</v>
      </c>
      <c r="R13">
        <v>847</v>
      </c>
      <c r="S13">
        <v>847</v>
      </c>
      <c r="T13">
        <v>847</v>
      </c>
      <c r="U13">
        <v>847</v>
      </c>
      <c r="V13">
        <v>847</v>
      </c>
    </row>
    <row r="14" spans="1:22">
      <c r="A14" t="s">
        <v>8</v>
      </c>
      <c r="B14">
        <v>180</v>
      </c>
      <c r="E14">
        <v>191</v>
      </c>
      <c r="F14">
        <v>191</v>
      </c>
      <c r="G14">
        <v>315</v>
      </c>
      <c r="H14">
        <v>315</v>
      </c>
      <c r="I14">
        <v>315</v>
      </c>
      <c r="J14">
        <v>315</v>
      </c>
      <c r="K14">
        <v>315</v>
      </c>
      <c r="L14">
        <v>315</v>
      </c>
      <c r="M14">
        <v>315</v>
      </c>
      <c r="N14">
        <v>315</v>
      </c>
      <c r="O14">
        <v>315</v>
      </c>
      <c r="P14">
        <v>316</v>
      </c>
      <c r="Q14">
        <v>336</v>
      </c>
      <c r="R14">
        <v>336</v>
      </c>
      <c r="S14">
        <v>337</v>
      </c>
      <c r="T14">
        <v>332</v>
      </c>
      <c r="U14">
        <v>366</v>
      </c>
      <c r="V14">
        <v>366</v>
      </c>
    </row>
    <row r="15" spans="1:22">
      <c r="A15" t="s">
        <v>9</v>
      </c>
      <c r="B15">
        <v>350</v>
      </c>
      <c r="E15">
        <v>455</v>
      </c>
      <c r="F15">
        <v>464</v>
      </c>
      <c r="G15">
        <v>442</v>
      </c>
      <c r="H15">
        <v>442</v>
      </c>
      <c r="I15">
        <v>442</v>
      </c>
      <c r="J15">
        <v>399</v>
      </c>
      <c r="K15">
        <v>406</v>
      </c>
      <c r="L15">
        <v>412</v>
      </c>
      <c r="M15">
        <v>412</v>
      </c>
      <c r="N15">
        <v>339</v>
      </c>
      <c r="O15">
        <v>339</v>
      </c>
      <c r="P15">
        <v>345</v>
      </c>
      <c r="Q15">
        <v>369</v>
      </c>
      <c r="R15">
        <v>364</v>
      </c>
      <c r="S15">
        <v>364</v>
      </c>
      <c r="T15">
        <v>405</v>
      </c>
      <c r="U15">
        <v>381</v>
      </c>
      <c r="V15">
        <v>381</v>
      </c>
    </row>
    <row r="16" spans="1:22">
      <c r="A16" t="s">
        <v>83</v>
      </c>
      <c r="B16">
        <v>89</v>
      </c>
      <c r="E16">
        <v>97</v>
      </c>
      <c r="F16">
        <v>97</v>
      </c>
      <c r="G16">
        <v>97</v>
      </c>
      <c r="H16">
        <v>97</v>
      </c>
      <c r="I16">
        <v>97</v>
      </c>
      <c r="J16">
        <v>97</v>
      </c>
      <c r="K16">
        <v>142</v>
      </c>
      <c r="L16">
        <v>142</v>
      </c>
      <c r="M16">
        <v>142</v>
      </c>
      <c r="N16">
        <v>142</v>
      </c>
      <c r="O16">
        <v>142</v>
      </c>
      <c r="P16">
        <v>122</v>
      </c>
      <c r="Q16">
        <v>122</v>
      </c>
      <c r="R16">
        <v>122</v>
      </c>
      <c r="S16">
        <v>142</v>
      </c>
      <c r="T16">
        <v>142</v>
      </c>
      <c r="U16">
        <v>142</v>
      </c>
      <c r="V16">
        <v>142</v>
      </c>
    </row>
    <row r="17" spans="1:22">
      <c r="A17" t="s">
        <v>10</v>
      </c>
      <c r="I17">
        <v>370</v>
      </c>
      <c r="J17">
        <v>367</v>
      </c>
      <c r="K17">
        <v>400</v>
      </c>
      <c r="L17">
        <v>398</v>
      </c>
      <c r="M17">
        <v>398</v>
      </c>
      <c r="N17">
        <v>384</v>
      </c>
      <c r="O17">
        <v>384</v>
      </c>
      <c r="P17">
        <v>201</v>
      </c>
      <c r="Q17">
        <v>201</v>
      </c>
      <c r="R17">
        <v>201</v>
      </c>
      <c r="S17">
        <v>201</v>
      </c>
      <c r="T17">
        <v>207</v>
      </c>
      <c r="U17">
        <v>202</v>
      </c>
      <c r="V17">
        <v>208</v>
      </c>
    </row>
    <row r="18" spans="1:22" ht="14.4" customHeight="1">
      <c r="A18" t="s">
        <v>19</v>
      </c>
      <c r="B18">
        <v>76</v>
      </c>
      <c r="E18">
        <v>76</v>
      </c>
      <c r="F18">
        <v>76</v>
      </c>
      <c r="G18">
        <v>76</v>
      </c>
      <c r="H18">
        <v>76</v>
      </c>
      <c r="I18">
        <v>76</v>
      </c>
      <c r="J18">
        <v>76</v>
      </c>
      <c r="K18">
        <v>76</v>
      </c>
      <c r="M18">
        <v>76</v>
      </c>
      <c r="N18">
        <v>76</v>
      </c>
      <c r="O18">
        <v>76</v>
      </c>
      <c r="P18">
        <v>76</v>
      </c>
      <c r="Q18">
        <v>76</v>
      </c>
      <c r="R18">
        <v>76</v>
      </c>
      <c r="S18">
        <v>76</v>
      </c>
      <c r="T18">
        <v>76</v>
      </c>
      <c r="U18">
        <v>70</v>
      </c>
      <c r="V18">
        <v>70</v>
      </c>
    </row>
    <row r="19" spans="1:22">
      <c r="A19" t="s">
        <v>18</v>
      </c>
      <c r="E19">
        <v>15</v>
      </c>
      <c r="F19">
        <v>15</v>
      </c>
      <c r="G19">
        <v>15</v>
      </c>
      <c r="H19">
        <v>15</v>
      </c>
      <c r="I19">
        <v>15</v>
      </c>
      <c r="J19">
        <v>15</v>
      </c>
      <c r="K19">
        <v>16</v>
      </c>
      <c r="L19">
        <v>16</v>
      </c>
      <c r="M19">
        <v>16</v>
      </c>
      <c r="N19">
        <v>16</v>
      </c>
      <c r="O19">
        <v>16</v>
      </c>
      <c r="P19">
        <v>16</v>
      </c>
      <c r="Q19">
        <v>16</v>
      </c>
      <c r="R19">
        <v>16</v>
      </c>
      <c r="S19">
        <v>16</v>
      </c>
      <c r="T19">
        <v>16</v>
      </c>
      <c r="U19">
        <v>16</v>
      </c>
      <c r="V19">
        <v>16</v>
      </c>
    </row>
    <row r="20" spans="1:22">
      <c r="A20" t="s">
        <v>11</v>
      </c>
      <c r="B20">
        <v>801.5</v>
      </c>
      <c r="E20">
        <v>832</v>
      </c>
      <c r="F20">
        <v>827</v>
      </c>
      <c r="G20">
        <v>827</v>
      </c>
      <c r="H20">
        <v>827</v>
      </c>
      <c r="I20">
        <v>827</v>
      </c>
      <c r="J20">
        <v>827</v>
      </c>
      <c r="K20">
        <v>832</v>
      </c>
      <c r="L20">
        <v>744</v>
      </c>
      <c r="M20">
        <v>744</v>
      </c>
      <c r="N20">
        <v>744</v>
      </c>
      <c r="O20">
        <v>717</v>
      </c>
      <c r="P20">
        <v>707</v>
      </c>
      <c r="Q20">
        <v>707</v>
      </c>
      <c r="R20">
        <v>729</v>
      </c>
      <c r="S20">
        <v>269</v>
      </c>
      <c r="T20">
        <v>316</v>
      </c>
      <c r="U20">
        <v>409</v>
      </c>
      <c r="V20">
        <v>409</v>
      </c>
    </row>
    <row r="21" spans="1:22">
      <c r="A21" t="s">
        <v>12</v>
      </c>
      <c r="B21">
        <v>310</v>
      </c>
      <c r="E21">
        <v>305</v>
      </c>
      <c r="F21">
        <v>308</v>
      </c>
      <c r="G21">
        <v>215</v>
      </c>
      <c r="H21">
        <v>215</v>
      </c>
      <c r="I21">
        <v>215</v>
      </c>
      <c r="J21">
        <v>215</v>
      </c>
      <c r="K21">
        <v>215</v>
      </c>
      <c r="L21">
        <v>120</v>
      </c>
      <c r="M21">
        <v>120</v>
      </c>
      <c r="N21">
        <v>120</v>
      </c>
      <c r="O21">
        <v>120</v>
      </c>
      <c r="P21">
        <v>120</v>
      </c>
      <c r="Q21">
        <v>120</v>
      </c>
      <c r="R21">
        <v>120</v>
      </c>
      <c r="S21">
        <v>120</v>
      </c>
      <c r="T21">
        <v>123</v>
      </c>
      <c r="U21">
        <v>123</v>
      </c>
      <c r="V21">
        <v>123</v>
      </c>
    </row>
    <row r="22" spans="1:22">
      <c r="A22" t="s">
        <v>13</v>
      </c>
      <c r="B22">
        <v>103.5</v>
      </c>
      <c r="E22">
        <v>118</v>
      </c>
      <c r="F22">
        <v>36</v>
      </c>
      <c r="G22">
        <v>37</v>
      </c>
      <c r="H22">
        <v>37</v>
      </c>
      <c r="I22">
        <v>37</v>
      </c>
      <c r="J22">
        <v>37</v>
      </c>
      <c r="K22">
        <v>36</v>
      </c>
      <c r="L22">
        <v>27</v>
      </c>
      <c r="M22">
        <v>27</v>
      </c>
      <c r="N22">
        <v>27</v>
      </c>
      <c r="O22">
        <v>27</v>
      </c>
      <c r="P22">
        <v>27</v>
      </c>
      <c r="Q22">
        <v>27</v>
      </c>
      <c r="R22">
        <v>47</v>
      </c>
      <c r="S22">
        <v>47</v>
      </c>
      <c r="T22">
        <v>47</v>
      </c>
      <c r="U22">
        <v>47</v>
      </c>
      <c r="V22">
        <v>47</v>
      </c>
    </row>
    <row r="23" spans="1:22">
      <c r="A23" t="s">
        <v>14</v>
      </c>
      <c r="B23">
        <v>1091</v>
      </c>
      <c r="E23">
        <v>893</v>
      </c>
      <c r="F23">
        <v>892</v>
      </c>
      <c r="G23">
        <v>774</v>
      </c>
      <c r="H23">
        <v>774</v>
      </c>
      <c r="I23">
        <v>774</v>
      </c>
      <c r="J23">
        <v>753</v>
      </c>
      <c r="K23">
        <v>684</v>
      </c>
      <c r="L23">
        <v>684</v>
      </c>
      <c r="M23">
        <v>714</v>
      </c>
      <c r="N23">
        <v>729</v>
      </c>
      <c r="O23">
        <v>729</v>
      </c>
      <c r="P23">
        <v>729</v>
      </c>
      <c r="Q23">
        <v>729</v>
      </c>
      <c r="R23">
        <v>452</v>
      </c>
      <c r="S23">
        <v>452</v>
      </c>
      <c r="T23">
        <v>481</v>
      </c>
      <c r="U23">
        <v>481</v>
      </c>
      <c r="V23">
        <v>491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D2FB-F4AC-45C2-BA42-A39860BE4ADE}">
  <dimension ref="A1:E39"/>
  <sheetViews>
    <sheetView zoomScaleNormal="100" workbookViewId="0"/>
  </sheetViews>
  <sheetFormatPr defaultColWidth="10.33203125" defaultRowHeight="13.8"/>
  <cols>
    <col min="1" max="1" width="10.33203125" style="112"/>
    <col min="2" max="2" width="13.6640625" style="117" bestFit="1" customWidth="1"/>
    <col min="3" max="4" width="10.33203125" style="112"/>
    <col min="5" max="5" width="10.6640625" style="112" bestFit="1" customWidth="1"/>
    <col min="6" max="16384" width="10.33203125" style="112"/>
  </cols>
  <sheetData>
    <row r="1" spans="1:5">
      <c r="A1" s="111" t="s">
        <v>67</v>
      </c>
      <c r="B1" s="111">
        <v>2018</v>
      </c>
    </row>
    <row r="2" spans="1:5">
      <c r="A2" s="111" t="s">
        <v>1</v>
      </c>
      <c r="B2" s="113">
        <v>785.25210533333336</v>
      </c>
      <c r="E2" s="114"/>
    </row>
    <row r="3" spans="1:5">
      <c r="A3" s="111" t="s">
        <v>7</v>
      </c>
      <c r="B3" s="113">
        <v>1800</v>
      </c>
      <c r="E3" s="114"/>
    </row>
    <row r="4" spans="1:5">
      <c r="A4" s="111" t="s">
        <v>2</v>
      </c>
      <c r="B4" s="113">
        <v>2583.0129166666666</v>
      </c>
      <c r="E4" s="114"/>
    </row>
    <row r="5" spans="1:5">
      <c r="A5" s="111" t="s">
        <v>6</v>
      </c>
      <c r="B5" s="113">
        <v>304.97899999999998</v>
      </c>
      <c r="E5" s="114"/>
    </row>
    <row r="6" spans="1:5">
      <c r="A6" s="111" t="s">
        <v>14</v>
      </c>
      <c r="B6" s="113">
        <v>313.39298350000001</v>
      </c>
      <c r="E6" s="114"/>
    </row>
    <row r="7" spans="1:5">
      <c r="A7" s="111" t="s">
        <v>78</v>
      </c>
      <c r="B7" s="113">
        <v>0</v>
      </c>
      <c r="E7" s="114"/>
    </row>
    <row r="8" spans="1:5">
      <c r="A8" s="111" t="s">
        <v>75</v>
      </c>
      <c r="B8" s="113">
        <v>0.22306799999999999</v>
      </c>
      <c r="E8" s="114"/>
    </row>
    <row r="9" spans="1:5">
      <c r="A9" s="111" t="s">
        <v>3</v>
      </c>
      <c r="B9" s="113">
        <v>52.975622000000001</v>
      </c>
      <c r="E9" s="114"/>
    </row>
    <row r="10" spans="1:5">
      <c r="A10" s="111" t="s">
        <v>83</v>
      </c>
      <c r="B10" s="113">
        <v>0</v>
      </c>
      <c r="E10" s="114"/>
    </row>
    <row r="11" spans="1:5">
      <c r="A11" s="111" t="s">
        <v>11</v>
      </c>
      <c r="B11" s="113">
        <v>417.7713333333333</v>
      </c>
      <c r="E11" s="114"/>
    </row>
    <row r="12" spans="1:5">
      <c r="A12" s="111" t="s">
        <v>71</v>
      </c>
      <c r="B12" s="113">
        <v>830</v>
      </c>
      <c r="E12" s="114"/>
    </row>
    <row r="13" spans="1:5">
      <c r="A13" s="111" t="s">
        <v>243</v>
      </c>
      <c r="B13" s="113">
        <v>0</v>
      </c>
      <c r="E13" s="114"/>
    </row>
    <row r="14" spans="1:5">
      <c r="A14" s="111" t="s">
        <v>5</v>
      </c>
      <c r="B14" s="113">
        <v>0</v>
      </c>
      <c r="E14" s="114"/>
    </row>
    <row r="15" spans="1:5">
      <c r="A15" s="111" t="s">
        <v>8</v>
      </c>
      <c r="B15" s="113">
        <v>0</v>
      </c>
      <c r="E15" s="114"/>
    </row>
    <row r="16" spans="1:5">
      <c r="A16" s="111" t="s">
        <v>12</v>
      </c>
      <c r="B16" s="113">
        <v>0</v>
      </c>
      <c r="E16" s="114"/>
    </row>
    <row r="17" spans="1:5">
      <c r="A17" s="111" t="s">
        <v>77</v>
      </c>
      <c r="B17" s="113">
        <v>0</v>
      </c>
      <c r="E17" s="114"/>
    </row>
    <row r="18" spans="1:5">
      <c r="A18" s="111" t="s">
        <v>0</v>
      </c>
      <c r="B18" s="113">
        <v>400</v>
      </c>
      <c r="E18" s="114"/>
    </row>
    <row r="19" spans="1:5">
      <c r="A19" s="111" t="s">
        <v>82</v>
      </c>
      <c r="B19" s="113">
        <v>0</v>
      </c>
      <c r="E19" s="114"/>
    </row>
    <row r="20" spans="1:5">
      <c r="A20" s="111" t="s">
        <v>76</v>
      </c>
      <c r="B20" s="113">
        <v>50.676299999999998</v>
      </c>
      <c r="E20" s="114"/>
    </row>
    <row r="21" spans="1:5">
      <c r="A21" s="111" t="s">
        <v>79</v>
      </c>
      <c r="B21" s="113">
        <v>0</v>
      </c>
      <c r="E21" s="114"/>
    </row>
    <row r="22" spans="1:5">
      <c r="A22" s="111" t="s">
        <v>80</v>
      </c>
      <c r="B22" s="113">
        <v>763.54630658333338</v>
      </c>
      <c r="E22" s="114"/>
    </row>
    <row r="23" spans="1:5">
      <c r="A23" s="111" t="s">
        <v>9</v>
      </c>
      <c r="B23" s="113">
        <v>2028.4280000000001</v>
      </c>
      <c r="E23" s="114"/>
    </row>
    <row r="24" spans="1:5">
      <c r="A24" s="111" t="s">
        <v>74</v>
      </c>
      <c r="B24" s="113">
        <v>200</v>
      </c>
      <c r="E24" s="114"/>
    </row>
    <row r="25" spans="1:5">
      <c r="A25" s="111" t="s">
        <v>19</v>
      </c>
      <c r="B25" s="113">
        <v>399.19603999999998</v>
      </c>
      <c r="E25" s="114"/>
    </row>
    <row r="26" spans="1:5">
      <c r="A26" s="111" t="s">
        <v>4</v>
      </c>
      <c r="B26" s="113">
        <v>300</v>
      </c>
      <c r="E26" s="114"/>
    </row>
    <row r="27" spans="1:5">
      <c r="A27" s="111" t="s">
        <v>10</v>
      </c>
      <c r="B27" s="113">
        <v>750.92127200000004</v>
      </c>
      <c r="E27" s="114"/>
    </row>
    <row r="28" spans="1:5">
      <c r="A28" s="111" t="s">
        <v>72</v>
      </c>
      <c r="B28" s="113">
        <v>320</v>
      </c>
      <c r="E28" s="114"/>
    </row>
    <row r="29" spans="1:5">
      <c r="A29" s="111" t="s">
        <v>18</v>
      </c>
      <c r="B29" s="113">
        <v>0</v>
      </c>
      <c r="E29" s="114"/>
    </row>
    <row r="30" spans="1:5">
      <c r="A30" s="111" t="s">
        <v>16</v>
      </c>
      <c r="B30" s="113">
        <v>325.59424999999999</v>
      </c>
      <c r="E30" s="114"/>
    </row>
    <row r="31" spans="1:5">
      <c r="A31" s="111" t="s">
        <v>15</v>
      </c>
      <c r="B31" s="113">
        <v>0</v>
      </c>
      <c r="E31" s="114"/>
    </row>
    <row r="32" spans="1:5">
      <c r="A32" s="111" t="s">
        <v>102</v>
      </c>
      <c r="B32" s="113">
        <v>0</v>
      </c>
      <c r="E32" s="114"/>
    </row>
    <row r="33" spans="1:5">
      <c r="A33" s="111" t="s">
        <v>17</v>
      </c>
      <c r="B33" s="113">
        <v>0</v>
      </c>
      <c r="E33" s="114"/>
    </row>
    <row r="34" spans="1:5">
      <c r="A34" s="111" t="s">
        <v>84</v>
      </c>
      <c r="B34" s="113">
        <v>70</v>
      </c>
      <c r="E34" s="114"/>
    </row>
    <row r="35" spans="1:5">
      <c r="A35" s="111" t="s">
        <v>244</v>
      </c>
      <c r="B35" s="113">
        <v>12038.68814575</v>
      </c>
      <c r="E35" s="114"/>
    </row>
    <row r="36" spans="1:5">
      <c r="A36" s="111" t="s">
        <v>245</v>
      </c>
      <c r="B36" s="113">
        <v>12560.920309666666</v>
      </c>
      <c r="E36" s="114"/>
    </row>
    <row r="37" spans="1:5">
      <c r="A37" s="111" t="s">
        <v>73</v>
      </c>
      <c r="B37" s="113">
        <v>0</v>
      </c>
      <c r="E37" s="114"/>
    </row>
    <row r="38" spans="1:5" ht="14.4">
      <c r="A38" s="115"/>
      <c r="B38" s="116"/>
    </row>
    <row r="39" spans="1:5">
      <c r="A39" s="117"/>
      <c r="B39" s="113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CDD1-4549-4A8D-97A9-066F2654718F}">
  <dimension ref="A1:N17"/>
  <sheetViews>
    <sheetView zoomScale="85" zoomScaleNormal="85" workbookViewId="0">
      <selection activeCell="D13" sqref="D13"/>
    </sheetView>
  </sheetViews>
  <sheetFormatPr defaultColWidth="11.44140625" defaultRowHeight="13.8"/>
  <cols>
    <col min="1" max="1" width="20.44140625" style="112" bestFit="1" customWidth="1"/>
    <col min="2" max="2" width="18.33203125" style="112" customWidth="1"/>
    <col min="3" max="3" width="33.5546875" style="112" bestFit="1" customWidth="1"/>
    <col min="4" max="4" width="9.6640625" style="112" bestFit="1" customWidth="1"/>
    <col min="5" max="5" width="48" style="112" customWidth="1"/>
    <col min="6" max="6" width="47" style="112" customWidth="1"/>
    <col min="7" max="16384" width="11.44140625" style="112"/>
  </cols>
  <sheetData>
    <row r="1" spans="1:14">
      <c r="A1" s="117" t="s">
        <v>22</v>
      </c>
      <c r="B1" s="117" t="s">
        <v>246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</row>
    <row r="3" spans="1:14">
      <c r="A3" s="117"/>
      <c r="B3" s="117"/>
      <c r="C3" s="117" t="s">
        <v>43</v>
      </c>
      <c r="D3" s="117" t="s">
        <v>44</v>
      </c>
      <c r="E3" s="117" t="s">
        <v>247</v>
      </c>
      <c r="F3" s="117" t="s">
        <v>86</v>
      </c>
      <c r="G3" s="117" t="s">
        <v>45</v>
      </c>
      <c r="H3" s="117" t="s">
        <v>46</v>
      </c>
      <c r="I3" s="117" t="s">
        <v>248</v>
      </c>
      <c r="J3" s="117" t="s">
        <v>249</v>
      </c>
      <c r="K3" s="117" t="s">
        <v>50</v>
      </c>
      <c r="L3" s="117" t="s">
        <v>250</v>
      </c>
      <c r="M3" s="117" t="s">
        <v>251</v>
      </c>
      <c r="N3" s="117" t="s">
        <v>252</v>
      </c>
    </row>
    <row r="4" spans="1:14" ht="24.75" customHeight="1">
      <c r="A4" s="117" t="s">
        <v>69</v>
      </c>
      <c r="B4" s="117" t="s">
        <v>24</v>
      </c>
      <c r="C4" s="117" t="s">
        <v>253</v>
      </c>
      <c r="D4" s="117" t="s">
        <v>206</v>
      </c>
      <c r="E4" s="117" t="s">
        <v>254</v>
      </c>
      <c r="F4" s="118" t="s">
        <v>255</v>
      </c>
      <c r="G4" s="119" t="s">
        <v>256</v>
      </c>
      <c r="H4" s="117"/>
      <c r="I4" s="117"/>
      <c r="J4" s="120">
        <v>44047.700798611113</v>
      </c>
      <c r="K4" s="120">
        <v>44122.527391655094</v>
      </c>
      <c r="L4" s="117"/>
      <c r="M4" s="117" t="s">
        <v>257</v>
      </c>
      <c r="N4" s="117" t="s">
        <v>258</v>
      </c>
    </row>
    <row r="5" spans="1:14" ht="14.4">
      <c r="A5" s="117"/>
      <c r="B5" s="121" t="s">
        <v>259</v>
      </c>
      <c r="C5" s="117"/>
      <c r="D5" s="117"/>
      <c r="E5" s="117"/>
      <c r="F5" s="118"/>
      <c r="G5" s="119"/>
      <c r="H5" s="117"/>
      <c r="I5" s="117"/>
      <c r="J5" s="120"/>
      <c r="K5" s="120"/>
      <c r="L5" s="117"/>
      <c r="M5" s="117"/>
      <c r="N5" s="117"/>
    </row>
    <row r="6" spans="1:14">
      <c r="A6" s="117"/>
      <c r="B6" s="117" t="s">
        <v>25</v>
      </c>
      <c r="C6" s="117" t="s">
        <v>260</v>
      </c>
      <c r="D6" s="117" t="s">
        <v>261</v>
      </c>
      <c r="E6" s="117" t="s">
        <v>262</v>
      </c>
      <c r="F6" s="117" t="s">
        <v>263</v>
      </c>
      <c r="G6" s="119" t="s">
        <v>264</v>
      </c>
      <c r="H6" s="117"/>
      <c r="I6" s="117"/>
      <c r="J6" s="117"/>
      <c r="K6" s="117" t="s">
        <v>265</v>
      </c>
      <c r="L6" s="119" t="s">
        <v>266</v>
      </c>
      <c r="M6" s="117"/>
      <c r="N6" s="117"/>
    </row>
    <row r="7" spans="1:14">
      <c r="A7" s="117"/>
      <c r="B7" s="117"/>
      <c r="C7" s="117"/>
      <c r="D7" s="117"/>
      <c r="E7" s="117"/>
      <c r="F7" s="117"/>
      <c r="G7" s="119"/>
      <c r="H7" s="117"/>
      <c r="I7" s="117"/>
      <c r="J7" s="117"/>
      <c r="K7" s="117"/>
      <c r="L7" s="117"/>
      <c r="M7" s="117"/>
      <c r="N7" s="117"/>
    </row>
    <row r="8" spans="1:14">
      <c r="A8" s="117" t="s">
        <v>122</v>
      </c>
      <c r="B8" s="117" t="s">
        <v>27</v>
      </c>
      <c r="C8" s="117" t="s">
        <v>267</v>
      </c>
      <c r="D8" s="117"/>
      <c r="E8" s="117"/>
      <c r="F8" s="117"/>
      <c r="G8" s="119"/>
      <c r="H8" s="117"/>
      <c r="I8" s="117"/>
      <c r="J8" s="117"/>
      <c r="K8" s="117"/>
      <c r="L8" s="117"/>
      <c r="M8" s="117"/>
      <c r="N8" s="117"/>
    </row>
    <row r="9" spans="1:14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</row>
    <row r="10" spans="1:14">
      <c r="A10" s="117" t="s">
        <v>137</v>
      </c>
      <c r="B10" s="117" t="s">
        <v>138</v>
      </c>
      <c r="C10" s="117" t="s">
        <v>268</v>
      </c>
      <c r="D10" s="117" t="s">
        <v>269</v>
      </c>
      <c r="E10" s="117" t="s">
        <v>270</v>
      </c>
      <c r="F10" s="117" t="s">
        <v>271</v>
      </c>
      <c r="G10" s="119" t="s">
        <v>272</v>
      </c>
      <c r="H10" s="117">
        <v>2007</v>
      </c>
      <c r="I10" s="117" t="s">
        <v>273</v>
      </c>
      <c r="J10" s="117"/>
      <c r="K10" s="117"/>
      <c r="L10" s="117"/>
      <c r="M10" s="117"/>
      <c r="N10" s="117"/>
    </row>
    <row r="11" spans="1:14">
      <c r="A11" s="117"/>
      <c r="B11" s="117" t="s">
        <v>141</v>
      </c>
      <c r="C11" s="117" t="s">
        <v>274</v>
      </c>
      <c r="D11" s="117" t="s">
        <v>275</v>
      </c>
      <c r="E11" s="117" t="s">
        <v>276</v>
      </c>
      <c r="F11" s="117"/>
      <c r="G11" s="119" t="s">
        <v>277</v>
      </c>
      <c r="H11" s="117"/>
      <c r="I11" s="117"/>
      <c r="J11" s="117"/>
      <c r="K11" s="117"/>
      <c r="L11" s="117"/>
      <c r="M11" s="117"/>
      <c r="N11" s="117"/>
    </row>
    <row r="12" spans="1:14">
      <c r="A12" s="117"/>
      <c r="B12" s="117" t="s">
        <v>278</v>
      </c>
      <c r="C12" s="117" t="s">
        <v>279</v>
      </c>
      <c r="D12" s="117" t="s">
        <v>280</v>
      </c>
      <c r="E12" s="117"/>
      <c r="F12" s="117"/>
      <c r="G12" s="119" t="s">
        <v>281</v>
      </c>
      <c r="H12" s="117"/>
      <c r="I12" s="117" t="s">
        <v>282</v>
      </c>
      <c r="J12" s="117"/>
      <c r="K12" s="117"/>
      <c r="L12" s="117"/>
      <c r="M12" s="117"/>
      <c r="N12" s="117"/>
    </row>
    <row r="13" spans="1:14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</row>
    <row r="14" spans="1:14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</row>
    <row r="15" spans="1:14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</row>
    <row r="16" spans="1:14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</row>
    <row r="17" spans="1:14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</row>
  </sheetData>
  <hyperlinks>
    <hyperlink ref="G10" r:id="rId1" xr:uid="{E611BFA2-7208-48C2-A645-325F3DAF3ED7}"/>
    <hyperlink ref="G12" r:id="rId2" xr:uid="{6756A126-31B8-475D-90B8-983F7156C986}"/>
    <hyperlink ref="G6" r:id="rId3" xr:uid="{8EB7C207-5D73-4643-91C2-EC3D97DC9299}"/>
    <hyperlink ref="G11" r:id="rId4" xr:uid="{0F4D1288-9C8B-4316-BD0B-5D93BDC6B9B8}"/>
    <hyperlink ref="G4" r:id="rId5" xr:uid="{9B613347-17CA-4766-ACC7-1A19833506B8}"/>
    <hyperlink ref="L6" r:id="rId6" display="http://minerals.usgs.gov/" xr:uid="{DB54AD62-FB17-4E5B-810B-F4237CAA4B43}"/>
  </hyperlink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BE2A-2586-4DC4-A6A9-40B0DFFA3A7C}">
  <dimension ref="A1:AB50"/>
  <sheetViews>
    <sheetView topLeftCell="A3" zoomScaleNormal="100" workbookViewId="0">
      <pane xSplit="1" ySplit="8" topLeftCell="H11" activePane="bottomRight" state="frozen"/>
      <selection activeCell="D13" sqref="D13"/>
      <selection pane="topRight" activeCell="D13" sqref="D13"/>
      <selection pane="bottomLeft" activeCell="D13" sqref="D13"/>
      <selection pane="bottomRight" activeCell="N25" sqref="N25"/>
    </sheetView>
  </sheetViews>
  <sheetFormatPr defaultColWidth="10.33203125" defaultRowHeight="13.8"/>
  <cols>
    <col min="1" max="1" width="10.33203125" style="112"/>
    <col min="2" max="2" width="12.6640625" style="112" bestFit="1" customWidth="1"/>
    <col min="3" max="9" width="10.33203125" style="112"/>
    <col min="10" max="13" width="0" style="112" hidden="1" customWidth="1"/>
    <col min="14" max="14" width="10.33203125" style="112"/>
    <col min="15" max="15" width="11.109375" style="112" bestFit="1" customWidth="1"/>
    <col min="16" max="16" width="10.33203125" style="112"/>
    <col min="17" max="17" width="12.6640625" style="112" bestFit="1" customWidth="1"/>
    <col min="18" max="20" width="10.33203125" style="112"/>
    <col min="21" max="21" width="12.6640625" style="112" bestFit="1" customWidth="1"/>
    <col min="22" max="23" width="11.109375" style="112" bestFit="1" customWidth="1"/>
    <col min="24" max="25" width="13.6640625" style="112" bestFit="1" customWidth="1"/>
    <col min="26" max="26" width="12.6640625" style="112" bestFit="1" customWidth="1"/>
    <col min="27" max="27" width="15.33203125" style="112" bestFit="1" customWidth="1"/>
    <col min="28" max="28" width="12.44140625" style="112" bestFit="1" customWidth="1"/>
    <col min="29" max="16384" width="10.33203125" style="112"/>
  </cols>
  <sheetData>
    <row r="1" spans="1:28">
      <c r="A1" s="117" t="s">
        <v>283</v>
      </c>
    </row>
    <row r="3" spans="1:28">
      <c r="A3" s="117" t="s">
        <v>284</v>
      </c>
      <c r="B3" s="120">
        <v>44047.700798611113</v>
      </c>
    </row>
    <row r="4" spans="1:28">
      <c r="A4" s="117" t="s">
        <v>285</v>
      </c>
      <c r="B4" s="120">
        <v>44122.527391655094</v>
      </c>
    </row>
    <row r="5" spans="1:28">
      <c r="A5" s="117" t="s">
        <v>286</v>
      </c>
      <c r="B5" s="117" t="s">
        <v>206</v>
      </c>
    </row>
    <row r="7" spans="1:28">
      <c r="A7" s="117" t="s">
        <v>287</v>
      </c>
      <c r="B7" s="117" t="s">
        <v>288</v>
      </c>
    </row>
    <row r="8" spans="1:28">
      <c r="A8" s="117" t="s">
        <v>289</v>
      </c>
      <c r="B8" s="117" t="s">
        <v>290</v>
      </c>
    </row>
    <row r="10" spans="1:28">
      <c r="A10" s="111" t="s">
        <v>291</v>
      </c>
      <c r="B10" s="111" t="s">
        <v>292</v>
      </c>
      <c r="C10" s="111" t="s">
        <v>293</v>
      </c>
      <c r="D10" s="111" t="s">
        <v>294</v>
      </c>
      <c r="E10" s="111" t="s">
        <v>295</v>
      </c>
      <c r="F10" s="111" t="s">
        <v>296</v>
      </c>
      <c r="G10" s="111" t="s">
        <v>297</v>
      </c>
      <c r="H10" s="111" t="s">
        <v>298</v>
      </c>
      <c r="I10" s="111" t="s">
        <v>299</v>
      </c>
      <c r="J10" s="111" t="s">
        <v>300</v>
      </c>
      <c r="K10" s="111" t="s">
        <v>301</v>
      </c>
      <c r="L10" s="111" t="s">
        <v>302</v>
      </c>
      <c r="M10" s="111" t="s">
        <v>303</v>
      </c>
      <c r="N10" s="111" t="s">
        <v>304</v>
      </c>
      <c r="O10" s="111" t="s">
        <v>305</v>
      </c>
      <c r="P10" s="111" t="s">
        <v>306</v>
      </c>
      <c r="Q10" s="111" t="s">
        <v>307</v>
      </c>
      <c r="R10" s="111" t="s">
        <v>308</v>
      </c>
      <c r="S10" s="111" t="s">
        <v>309</v>
      </c>
      <c r="T10" s="111" t="s">
        <v>310</v>
      </c>
      <c r="U10" s="111" t="s">
        <v>311</v>
      </c>
      <c r="V10" s="111" t="s">
        <v>312</v>
      </c>
      <c r="W10" s="111" t="s">
        <v>313</v>
      </c>
      <c r="X10" s="111" t="s">
        <v>314</v>
      </c>
      <c r="Y10" s="111" t="s">
        <v>315</v>
      </c>
      <c r="Z10" s="111" t="s">
        <v>316</v>
      </c>
    </row>
    <row r="11" spans="1:28">
      <c r="A11" s="111" t="s">
        <v>1</v>
      </c>
      <c r="B11" s="122">
        <v>1480420000</v>
      </c>
      <c r="C11" s="122">
        <v>1559081000</v>
      </c>
      <c r="D11" s="122">
        <v>1520179000</v>
      </c>
      <c r="E11" s="122">
        <v>1499941000</v>
      </c>
      <c r="F11" s="122">
        <v>1445592000</v>
      </c>
      <c r="G11" s="123" t="s">
        <v>317</v>
      </c>
      <c r="H11" s="122">
        <v>1373331000</v>
      </c>
      <c r="I11" s="122">
        <v>1370593000</v>
      </c>
      <c r="J11" s="123" t="s">
        <v>317</v>
      </c>
      <c r="K11" s="123" t="s">
        <v>317</v>
      </c>
      <c r="L11" s="123" t="s">
        <v>317</v>
      </c>
      <c r="M11" s="123" t="s">
        <v>317</v>
      </c>
      <c r="N11" s="123" t="s">
        <v>317</v>
      </c>
      <c r="O11" s="122">
        <v>545994000</v>
      </c>
      <c r="P11" s="122">
        <v>916247000</v>
      </c>
      <c r="Q11" s="122">
        <v>838278000</v>
      </c>
      <c r="R11" s="122">
        <v>902697000</v>
      </c>
      <c r="S11" s="122">
        <v>869877000</v>
      </c>
      <c r="T11" s="122">
        <v>881143000</v>
      </c>
      <c r="U11" s="122">
        <v>752024368</v>
      </c>
      <c r="V11" s="122">
        <v>771366980</v>
      </c>
      <c r="W11" s="122">
        <v>764535000</v>
      </c>
      <c r="X11" s="122">
        <v>751639660</v>
      </c>
      <c r="Y11" s="122">
        <v>916813000</v>
      </c>
      <c r="Z11" s="122">
        <v>512410256</v>
      </c>
      <c r="AA11" s="124">
        <f>AVERAGE(O11:Z11)</f>
        <v>785252105.33333337</v>
      </c>
    </row>
    <row r="12" spans="1:28">
      <c r="A12" s="111" t="s">
        <v>7</v>
      </c>
      <c r="B12" s="122">
        <v>2524000000</v>
      </c>
      <c r="C12" s="122">
        <v>2359000000</v>
      </c>
      <c r="D12" s="122">
        <v>2499000000</v>
      </c>
      <c r="E12" s="122">
        <v>2575000000</v>
      </c>
      <c r="F12" s="122">
        <v>2596000000</v>
      </c>
      <c r="G12" s="122">
        <v>2652000000</v>
      </c>
      <c r="H12" s="122">
        <v>2349167000</v>
      </c>
      <c r="I12" s="122">
        <v>2216830000</v>
      </c>
      <c r="J12" s="123" t="s">
        <v>317</v>
      </c>
      <c r="K12" s="123" t="s">
        <v>317</v>
      </c>
      <c r="L12" s="123" t="s">
        <v>317</v>
      </c>
      <c r="M12" s="123" t="s">
        <v>317</v>
      </c>
      <c r="N12" s="123" t="s">
        <v>317</v>
      </c>
      <c r="O12" s="123" t="s">
        <v>317</v>
      </c>
      <c r="P12" s="123" t="s">
        <v>317</v>
      </c>
      <c r="Q12" s="123" t="s">
        <v>317</v>
      </c>
      <c r="R12" s="123" t="s">
        <v>317</v>
      </c>
      <c r="S12" s="123" t="s">
        <v>317</v>
      </c>
      <c r="T12" s="123" t="s">
        <v>317</v>
      </c>
      <c r="U12" s="123" t="s">
        <v>317</v>
      </c>
      <c r="V12" s="123" t="s">
        <v>317</v>
      </c>
      <c r="W12" s="123" t="s">
        <v>317</v>
      </c>
      <c r="X12" s="123" t="s">
        <v>317</v>
      </c>
      <c r="Y12" s="123" t="s">
        <v>317</v>
      </c>
      <c r="Z12" s="123" t="s">
        <v>317</v>
      </c>
      <c r="AA12" s="124">
        <v>1800000000</v>
      </c>
    </row>
    <row r="13" spans="1:28">
      <c r="A13" s="111" t="s">
        <v>2</v>
      </c>
      <c r="B13" s="122">
        <v>2518443000</v>
      </c>
      <c r="C13" s="122">
        <v>2485251000</v>
      </c>
      <c r="D13" s="122">
        <v>2470985000</v>
      </c>
      <c r="E13" s="122">
        <v>2492006000</v>
      </c>
      <c r="F13" s="122">
        <v>2405848000</v>
      </c>
      <c r="G13" s="122">
        <v>2562951000</v>
      </c>
      <c r="H13" s="122">
        <v>2522226000</v>
      </c>
      <c r="I13" s="122">
        <v>2560306000</v>
      </c>
      <c r="J13" s="123" t="s">
        <v>317</v>
      </c>
      <c r="K13" s="123" t="s">
        <v>317</v>
      </c>
      <c r="L13" s="123" t="s">
        <v>317</v>
      </c>
      <c r="M13" s="123" t="s">
        <v>317</v>
      </c>
      <c r="N13" s="123" t="s">
        <v>317</v>
      </c>
      <c r="O13" s="122">
        <v>2819259000</v>
      </c>
      <c r="P13" s="122">
        <v>2362550000</v>
      </c>
      <c r="Q13" s="122">
        <v>2677309000</v>
      </c>
      <c r="R13" s="122">
        <v>2697583000</v>
      </c>
      <c r="S13" s="122">
        <v>2695983000</v>
      </c>
      <c r="T13" s="122">
        <v>2757029000</v>
      </c>
      <c r="U13" s="122">
        <v>2540156000</v>
      </c>
      <c r="V13" s="122">
        <v>2371836000</v>
      </c>
      <c r="W13" s="122">
        <v>2501782000</v>
      </c>
      <c r="X13" s="122">
        <v>2577110000</v>
      </c>
      <c r="Y13" s="122">
        <v>2580231000</v>
      </c>
      <c r="Z13" s="122">
        <v>2415327000</v>
      </c>
      <c r="AA13" s="124">
        <f t="shared" ref="AA13:AA47" si="0">AVERAGE(O13:Z13)</f>
        <v>2583012916.6666665</v>
      </c>
    </row>
    <row r="14" spans="1:28">
      <c r="A14" s="111" t="s">
        <v>6</v>
      </c>
      <c r="B14" s="123" t="s">
        <v>317</v>
      </c>
      <c r="C14" s="123" t="s">
        <v>317</v>
      </c>
      <c r="D14" s="123" t="s">
        <v>317</v>
      </c>
      <c r="E14" s="123" t="s">
        <v>317</v>
      </c>
      <c r="F14" s="123" t="s">
        <v>317</v>
      </c>
      <c r="G14" s="123" t="s">
        <v>317</v>
      </c>
      <c r="H14" s="123" t="s">
        <v>317</v>
      </c>
      <c r="I14" s="122">
        <v>570520000</v>
      </c>
      <c r="J14" s="123" t="s">
        <v>317</v>
      </c>
      <c r="K14" s="123" t="s">
        <v>317</v>
      </c>
      <c r="L14" s="123" t="s">
        <v>317</v>
      </c>
      <c r="M14" s="123" t="s">
        <v>317</v>
      </c>
      <c r="N14" s="123" t="s">
        <v>317</v>
      </c>
      <c r="O14" s="122">
        <v>492878000</v>
      </c>
      <c r="P14" s="122">
        <v>472442000</v>
      </c>
      <c r="Q14" s="122">
        <v>671257000</v>
      </c>
      <c r="R14" s="122">
        <v>70594000</v>
      </c>
      <c r="S14" s="122">
        <v>115012000</v>
      </c>
      <c r="T14" s="123" t="s">
        <v>317</v>
      </c>
      <c r="U14" s="123" t="s">
        <v>317</v>
      </c>
      <c r="V14" s="123" t="s">
        <v>317</v>
      </c>
      <c r="W14" s="122">
        <v>7691000</v>
      </c>
      <c r="X14" s="123" t="s">
        <v>317</v>
      </c>
      <c r="Y14" s="123" t="s">
        <v>317</v>
      </c>
      <c r="Z14" s="123" t="s">
        <v>317</v>
      </c>
      <c r="AA14" s="124">
        <f>AVERAGE(O14:Z14)</f>
        <v>304979000</v>
      </c>
      <c r="AB14" s="124"/>
    </row>
    <row r="15" spans="1:28">
      <c r="A15" s="111" t="s">
        <v>14</v>
      </c>
      <c r="B15" s="123" t="s">
        <v>317</v>
      </c>
      <c r="C15" s="123" t="s">
        <v>317</v>
      </c>
      <c r="D15" s="123" t="s">
        <v>317</v>
      </c>
      <c r="E15" s="122">
        <v>0</v>
      </c>
      <c r="F15" s="123" t="s">
        <v>317</v>
      </c>
      <c r="G15" s="123" t="s">
        <v>317</v>
      </c>
      <c r="H15" s="123" t="s">
        <v>317</v>
      </c>
      <c r="I15" s="123" t="s">
        <v>317</v>
      </c>
      <c r="J15" s="123" t="s">
        <v>317</v>
      </c>
      <c r="K15" s="123" t="s">
        <v>317</v>
      </c>
      <c r="L15" s="123" t="s">
        <v>317</v>
      </c>
      <c r="M15" s="123" t="s">
        <v>317</v>
      </c>
      <c r="N15" s="123" t="s">
        <v>317</v>
      </c>
      <c r="O15" s="123" t="s">
        <v>317</v>
      </c>
      <c r="P15" s="123" t="s">
        <v>317</v>
      </c>
      <c r="Q15" s="123" t="s">
        <v>317</v>
      </c>
      <c r="R15" s="123" t="s">
        <v>317</v>
      </c>
      <c r="S15" s="123" t="s">
        <v>317</v>
      </c>
      <c r="T15" s="123" t="s">
        <v>317</v>
      </c>
      <c r="U15" s="122">
        <v>626785967</v>
      </c>
      <c r="V15" s="123" t="s">
        <v>317</v>
      </c>
      <c r="W15" s="123" t="s">
        <v>317</v>
      </c>
      <c r="X15" s="122">
        <v>0</v>
      </c>
      <c r="Y15" s="123" t="s">
        <v>317</v>
      </c>
      <c r="Z15" s="123" t="s">
        <v>317</v>
      </c>
      <c r="AA15" s="124">
        <f t="shared" si="0"/>
        <v>313392983.5</v>
      </c>
    </row>
    <row r="16" spans="1:28">
      <c r="A16" s="111" t="s">
        <v>78</v>
      </c>
      <c r="B16" s="123" t="s">
        <v>317</v>
      </c>
      <c r="C16" s="123" t="s">
        <v>317</v>
      </c>
      <c r="D16" s="123" t="s">
        <v>317</v>
      </c>
      <c r="E16" s="123" t="s">
        <v>317</v>
      </c>
      <c r="F16" s="123" t="s">
        <v>317</v>
      </c>
      <c r="G16" s="123" t="s">
        <v>317</v>
      </c>
      <c r="H16" s="123" t="s">
        <v>317</v>
      </c>
      <c r="I16" s="123" t="s">
        <v>317</v>
      </c>
      <c r="J16" s="123" t="s">
        <v>317</v>
      </c>
      <c r="K16" s="123" t="s">
        <v>317</v>
      </c>
      <c r="L16" s="123" t="s">
        <v>317</v>
      </c>
      <c r="M16" s="123" t="s">
        <v>317</v>
      </c>
      <c r="N16" s="123" t="s">
        <v>317</v>
      </c>
      <c r="O16" s="123" t="s">
        <v>317</v>
      </c>
      <c r="P16" s="122">
        <v>0</v>
      </c>
      <c r="Q16" s="122">
        <v>0</v>
      </c>
      <c r="R16" s="122">
        <v>0</v>
      </c>
      <c r="S16" s="122">
        <v>0</v>
      </c>
      <c r="T16" s="122">
        <v>0</v>
      </c>
      <c r="U16" s="122">
        <v>0</v>
      </c>
      <c r="V16" s="122">
        <v>0</v>
      </c>
      <c r="W16" s="122">
        <v>0</v>
      </c>
      <c r="X16" s="122">
        <v>0</v>
      </c>
      <c r="Y16" s="122">
        <v>0</v>
      </c>
      <c r="Z16" s="122">
        <v>0</v>
      </c>
      <c r="AA16" s="124">
        <f t="shared" si="0"/>
        <v>0</v>
      </c>
    </row>
    <row r="17" spans="1:27">
      <c r="A17" s="111" t="s">
        <v>75</v>
      </c>
      <c r="B17" s="122">
        <v>0</v>
      </c>
      <c r="C17" s="122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3" t="s">
        <v>317</v>
      </c>
      <c r="K17" s="123" t="s">
        <v>317</v>
      </c>
      <c r="L17" s="123" t="s">
        <v>317</v>
      </c>
      <c r="M17" s="123" t="s">
        <v>317</v>
      </c>
      <c r="N17" s="123" t="s">
        <v>317</v>
      </c>
      <c r="O17" s="123" t="s">
        <v>317</v>
      </c>
      <c r="P17" s="123" t="s">
        <v>317</v>
      </c>
      <c r="Q17" s="123" t="s">
        <v>317</v>
      </c>
      <c r="R17" s="123" t="s">
        <v>317</v>
      </c>
      <c r="S17" s="123" t="s">
        <v>317</v>
      </c>
      <c r="T17" s="122">
        <v>245295</v>
      </c>
      <c r="U17" s="122">
        <v>282710</v>
      </c>
      <c r="V17" s="122">
        <v>266145</v>
      </c>
      <c r="W17" s="123" t="s">
        <v>317</v>
      </c>
      <c r="X17" s="122">
        <v>149890</v>
      </c>
      <c r="Y17" s="122">
        <v>171300</v>
      </c>
      <c r="Z17" s="123" t="s">
        <v>317</v>
      </c>
      <c r="AA17" s="124">
        <f t="shared" si="0"/>
        <v>223068</v>
      </c>
    </row>
    <row r="18" spans="1:27">
      <c r="A18" s="111" t="s">
        <v>3</v>
      </c>
      <c r="B18" s="123" t="s">
        <v>317</v>
      </c>
      <c r="C18" s="123" t="s">
        <v>317</v>
      </c>
      <c r="D18" s="123" t="s">
        <v>317</v>
      </c>
      <c r="E18" s="123" t="s">
        <v>317</v>
      </c>
      <c r="F18" s="123" t="s">
        <v>317</v>
      </c>
      <c r="G18" s="123" t="s">
        <v>317</v>
      </c>
      <c r="H18" s="123" t="s">
        <v>317</v>
      </c>
      <c r="I18" s="122">
        <v>0</v>
      </c>
      <c r="J18" s="123" t="s">
        <v>317</v>
      </c>
      <c r="K18" s="123" t="s">
        <v>317</v>
      </c>
      <c r="L18" s="123" t="s">
        <v>317</v>
      </c>
      <c r="M18" s="123" t="s">
        <v>317</v>
      </c>
      <c r="N18" s="123" t="s">
        <v>317</v>
      </c>
      <c r="O18" s="122">
        <v>0</v>
      </c>
      <c r="P18" s="122">
        <v>84707000</v>
      </c>
      <c r="Q18" s="123" t="s">
        <v>317</v>
      </c>
      <c r="R18" s="123" t="s">
        <v>317</v>
      </c>
      <c r="S18" s="123" t="s">
        <v>317</v>
      </c>
      <c r="T18" s="123" t="s">
        <v>317</v>
      </c>
      <c r="U18" s="123" t="s">
        <v>317</v>
      </c>
      <c r="V18" s="123" t="s">
        <v>317</v>
      </c>
      <c r="W18" s="122">
        <v>74219866</v>
      </c>
      <c r="X18" s="123" t="s">
        <v>317</v>
      </c>
      <c r="Y18" s="123" t="s">
        <v>317</v>
      </c>
      <c r="Z18" s="123" t="s">
        <v>317</v>
      </c>
      <c r="AA18" s="124">
        <f t="shared" si="0"/>
        <v>52975622</v>
      </c>
    </row>
    <row r="19" spans="1:27">
      <c r="A19" s="111" t="s">
        <v>83</v>
      </c>
      <c r="B19" s="123" t="s">
        <v>317</v>
      </c>
      <c r="C19" s="123" t="s">
        <v>317</v>
      </c>
      <c r="D19" s="123" t="s">
        <v>317</v>
      </c>
      <c r="E19" s="123" t="s">
        <v>317</v>
      </c>
      <c r="F19" s="123" t="s">
        <v>317</v>
      </c>
      <c r="G19" s="122">
        <v>299091000</v>
      </c>
      <c r="H19" s="122">
        <v>245176000</v>
      </c>
      <c r="I19" s="122">
        <v>231509000</v>
      </c>
      <c r="J19" s="123" t="s">
        <v>317</v>
      </c>
      <c r="K19" s="123" t="s">
        <v>317</v>
      </c>
      <c r="L19" s="123" t="s">
        <v>317</v>
      </c>
      <c r="M19" s="123" t="s">
        <v>317</v>
      </c>
      <c r="N19" s="123" t="s">
        <v>317</v>
      </c>
      <c r="O19" s="122">
        <v>222460000</v>
      </c>
      <c r="P19" s="122">
        <v>95678370</v>
      </c>
      <c r="Q19" s="122">
        <v>0</v>
      </c>
      <c r="R19" s="122">
        <v>0</v>
      </c>
      <c r="S19" s="122">
        <v>0</v>
      </c>
      <c r="T19" s="122">
        <v>0</v>
      </c>
      <c r="U19" s="122">
        <v>0</v>
      </c>
      <c r="V19" s="122">
        <v>0</v>
      </c>
      <c r="W19" s="122">
        <v>0</v>
      </c>
      <c r="X19" s="122">
        <v>0</v>
      </c>
      <c r="Y19" s="122">
        <v>0</v>
      </c>
      <c r="Z19" s="123" t="s">
        <v>317</v>
      </c>
      <c r="AA19" s="124">
        <v>0</v>
      </c>
    </row>
    <row r="20" spans="1:27">
      <c r="A20" s="111" t="s">
        <v>11</v>
      </c>
      <c r="B20" s="123" t="s">
        <v>317</v>
      </c>
      <c r="C20" s="123" t="s">
        <v>317</v>
      </c>
      <c r="D20" s="123" t="s">
        <v>317</v>
      </c>
      <c r="E20" s="123" t="s">
        <v>317</v>
      </c>
      <c r="F20" s="123" t="s">
        <v>317</v>
      </c>
      <c r="G20" s="123" t="s">
        <v>317</v>
      </c>
      <c r="H20" s="123" t="s">
        <v>317</v>
      </c>
      <c r="I20" s="123" t="s">
        <v>317</v>
      </c>
      <c r="J20" s="123" t="s">
        <v>317</v>
      </c>
      <c r="K20" s="123" t="s">
        <v>317</v>
      </c>
      <c r="L20" s="123" t="s">
        <v>317</v>
      </c>
      <c r="M20" s="123" t="s">
        <v>317</v>
      </c>
      <c r="N20" s="123" t="s">
        <v>317</v>
      </c>
      <c r="O20" s="123" t="s">
        <v>317</v>
      </c>
      <c r="P20" s="123" t="s">
        <v>317</v>
      </c>
      <c r="Q20" s="123" t="s">
        <v>317</v>
      </c>
      <c r="R20" s="122">
        <v>515797000</v>
      </c>
      <c r="S20" s="123" t="s">
        <v>317</v>
      </c>
      <c r="T20" s="123" t="s">
        <v>317</v>
      </c>
      <c r="U20" s="123" t="s">
        <v>317</v>
      </c>
      <c r="V20" s="123" t="s">
        <v>317</v>
      </c>
      <c r="W20" s="123" t="s">
        <v>317</v>
      </c>
      <c r="X20" s="123" t="s">
        <v>317</v>
      </c>
      <c r="Y20" s="122">
        <v>371162000</v>
      </c>
      <c r="Z20" s="122">
        <v>366355000</v>
      </c>
      <c r="AA20" s="124">
        <f t="shared" si="0"/>
        <v>417771333.33333331</v>
      </c>
    </row>
    <row r="21" spans="1:27">
      <c r="A21" s="111" t="s">
        <v>71</v>
      </c>
      <c r="B21" s="123" t="s">
        <v>317</v>
      </c>
      <c r="C21" s="123" t="s">
        <v>317</v>
      </c>
      <c r="D21" s="123" t="s">
        <v>317</v>
      </c>
      <c r="E21" s="123" t="s">
        <v>317</v>
      </c>
      <c r="F21" s="123" t="s">
        <v>317</v>
      </c>
      <c r="G21" s="123" t="s">
        <v>317</v>
      </c>
      <c r="H21" s="123" t="s">
        <v>317</v>
      </c>
      <c r="I21" s="123" t="s">
        <v>317</v>
      </c>
      <c r="J21" s="123" t="s">
        <v>317</v>
      </c>
      <c r="K21" s="123" t="s">
        <v>317</v>
      </c>
      <c r="L21" s="123" t="s">
        <v>317</v>
      </c>
      <c r="M21" s="123" t="s">
        <v>317</v>
      </c>
      <c r="N21" s="123" t="s">
        <v>317</v>
      </c>
      <c r="O21" s="123" t="s">
        <v>317</v>
      </c>
      <c r="P21" s="123" t="s">
        <v>317</v>
      </c>
      <c r="Q21" s="123" t="s">
        <v>317</v>
      </c>
      <c r="R21" s="123" t="s">
        <v>317</v>
      </c>
      <c r="S21" s="123" t="s">
        <v>317</v>
      </c>
      <c r="T21" s="123" t="s">
        <v>317</v>
      </c>
      <c r="U21" s="123" t="s">
        <v>317</v>
      </c>
      <c r="V21" s="123" t="s">
        <v>317</v>
      </c>
      <c r="W21" s="123" t="s">
        <v>317</v>
      </c>
      <c r="X21" s="123" t="s">
        <v>317</v>
      </c>
      <c r="Y21" s="123" t="s">
        <v>317</v>
      </c>
      <c r="Z21" s="123" t="s">
        <v>317</v>
      </c>
      <c r="AA21" s="112">
        <v>830000000</v>
      </c>
    </row>
    <row r="22" spans="1:27">
      <c r="A22" s="111" t="s">
        <v>243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3" t="s">
        <v>317</v>
      </c>
      <c r="K22" s="123" t="s">
        <v>317</v>
      </c>
      <c r="L22" s="123" t="s">
        <v>317</v>
      </c>
      <c r="M22" s="123" t="s">
        <v>317</v>
      </c>
      <c r="N22" s="123" t="s">
        <v>317</v>
      </c>
      <c r="O22" s="122">
        <v>0</v>
      </c>
      <c r="P22" s="122">
        <v>0</v>
      </c>
      <c r="Q22" s="122">
        <v>0</v>
      </c>
      <c r="R22" s="122">
        <v>0</v>
      </c>
      <c r="S22" s="122">
        <v>0</v>
      </c>
      <c r="T22" s="122">
        <v>0</v>
      </c>
      <c r="U22" s="122">
        <v>0</v>
      </c>
      <c r="V22" s="122">
        <v>0</v>
      </c>
      <c r="W22" s="122">
        <v>0</v>
      </c>
      <c r="X22" s="122">
        <v>0</v>
      </c>
      <c r="Y22" s="122">
        <v>0</v>
      </c>
      <c r="Z22" s="122">
        <v>0</v>
      </c>
      <c r="AA22" s="124">
        <f t="shared" si="0"/>
        <v>0</v>
      </c>
    </row>
    <row r="23" spans="1:27">
      <c r="A23" s="111" t="s">
        <v>5</v>
      </c>
      <c r="B23" s="123" t="s">
        <v>317</v>
      </c>
      <c r="C23" s="123" t="s">
        <v>317</v>
      </c>
      <c r="D23" s="123" t="s">
        <v>317</v>
      </c>
      <c r="E23" s="123" t="s">
        <v>317</v>
      </c>
      <c r="F23" s="123" t="s">
        <v>317</v>
      </c>
      <c r="G23" s="123" t="s">
        <v>317</v>
      </c>
      <c r="H23" s="123" t="s">
        <v>317</v>
      </c>
      <c r="I23" s="123" t="s">
        <v>317</v>
      </c>
      <c r="J23" s="123" t="s">
        <v>317</v>
      </c>
      <c r="K23" s="123" t="s">
        <v>317</v>
      </c>
      <c r="L23" s="123" t="s">
        <v>317</v>
      </c>
      <c r="M23" s="123" t="s">
        <v>317</v>
      </c>
      <c r="N23" s="123" t="s">
        <v>317</v>
      </c>
      <c r="O23" s="122">
        <v>0</v>
      </c>
      <c r="P23" s="122">
        <v>0</v>
      </c>
      <c r="Q23" s="122">
        <v>0</v>
      </c>
      <c r="R23" s="122">
        <v>0</v>
      </c>
      <c r="S23" s="122">
        <v>0</v>
      </c>
      <c r="T23" s="122">
        <v>0</v>
      </c>
      <c r="U23" s="122">
        <v>0</v>
      </c>
      <c r="V23" s="122">
        <v>0</v>
      </c>
      <c r="W23" s="122">
        <v>0</v>
      </c>
      <c r="X23" s="122">
        <v>0</v>
      </c>
      <c r="Y23" s="122">
        <v>0</v>
      </c>
      <c r="Z23" s="122">
        <v>0</v>
      </c>
      <c r="AA23" s="124">
        <f t="shared" si="0"/>
        <v>0</v>
      </c>
    </row>
    <row r="24" spans="1:27">
      <c r="A24" s="111" t="s">
        <v>8</v>
      </c>
      <c r="B24" s="123" t="s">
        <v>317</v>
      </c>
      <c r="C24" s="123" t="s">
        <v>317</v>
      </c>
      <c r="D24" s="123" t="s">
        <v>317</v>
      </c>
      <c r="E24" s="122">
        <v>0</v>
      </c>
      <c r="F24" s="122">
        <v>0</v>
      </c>
      <c r="G24" s="123" t="s">
        <v>317</v>
      </c>
      <c r="H24" s="123" t="s">
        <v>317</v>
      </c>
      <c r="I24" s="123" t="s">
        <v>317</v>
      </c>
      <c r="J24" s="123" t="s">
        <v>317</v>
      </c>
      <c r="K24" s="123" t="s">
        <v>317</v>
      </c>
      <c r="L24" s="123" t="s">
        <v>317</v>
      </c>
      <c r="M24" s="123" t="s">
        <v>317</v>
      </c>
      <c r="N24" s="123" t="s">
        <v>317</v>
      </c>
      <c r="O24" s="122">
        <v>0</v>
      </c>
      <c r="P24" s="122">
        <v>0</v>
      </c>
      <c r="Q24" s="122">
        <v>0</v>
      </c>
      <c r="R24" s="122">
        <v>0</v>
      </c>
      <c r="S24" s="122">
        <v>0</v>
      </c>
      <c r="T24" s="122">
        <v>0</v>
      </c>
      <c r="U24" s="122">
        <v>0</v>
      </c>
      <c r="V24" s="122">
        <v>0</v>
      </c>
      <c r="W24" s="122">
        <v>0</v>
      </c>
      <c r="X24" s="122">
        <v>0</v>
      </c>
      <c r="Y24" s="122">
        <v>0</v>
      </c>
      <c r="Z24" s="122">
        <v>0</v>
      </c>
      <c r="AA24" s="124">
        <f t="shared" si="0"/>
        <v>0</v>
      </c>
    </row>
    <row r="25" spans="1:27">
      <c r="A25" s="111" t="s">
        <v>12</v>
      </c>
      <c r="B25" s="122">
        <v>0</v>
      </c>
      <c r="C25" s="122">
        <v>0</v>
      </c>
      <c r="D25" s="122">
        <v>100</v>
      </c>
      <c r="E25" s="122">
        <v>0</v>
      </c>
      <c r="F25" s="122">
        <v>0</v>
      </c>
      <c r="G25" s="122">
        <v>0</v>
      </c>
      <c r="H25" s="122">
        <v>0</v>
      </c>
      <c r="I25" s="122">
        <v>0</v>
      </c>
      <c r="J25" s="123" t="s">
        <v>317</v>
      </c>
      <c r="K25" s="123" t="s">
        <v>317</v>
      </c>
      <c r="L25" s="123" t="s">
        <v>317</v>
      </c>
      <c r="M25" s="123" t="s">
        <v>317</v>
      </c>
      <c r="N25" s="123" t="s">
        <v>317</v>
      </c>
      <c r="O25" s="122">
        <v>0</v>
      </c>
      <c r="P25" s="122">
        <v>0</v>
      </c>
      <c r="Q25" s="122">
        <v>0</v>
      </c>
      <c r="R25" s="122">
        <v>0</v>
      </c>
      <c r="S25" s="122">
        <v>0</v>
      </c>
      <c r="T25" s="122">
        <v>0</v>
      </c>
      <c r="U25" s="122">
        <v>0</v>
      </c>
      <c r="V25" s="123" t="s">
        <v>317</v>
      </c>
      <c r="W25" s="123" t="s">
        <v>317</v>
      </c>
      <c r="X25" s="123" t="s">
        <v>317</v>
      </c>
      <c r="Y25" s="123" t="s">
        <v>317</v>
      </c>
      <c r="Z25" s="123" t="s">
        <v>317</v>
      </c>
      <c r="AA25" s="124">
        <f t="shared" si="0"/>
        <v>0</v>
      </c>
    </row>
    <row r="26" spans="1:27">
      <c r="A26" s="111" t="s">
        <v>77</v>
      </c>
      <c r="B26" s="123" t="s">
        <v>317</v>
      </c>
      <c r="C26" s="123" t="s">
        <v>317</v>
      </c>
      <c r="D26" s="122">
        <v>0</v>
      </c>
      <c r="E26" s="123" t="s">
        <v>317</v>
      </c>
      <c r="F26" s="123" t="s">
        <v>317</v>
      </c>
      <c r="G26" s="122">
        <v>141000</v>
      </c>
      <c r="H26" s="123" t="s">
        <v>317</v>
      </c>
      <c r="I26" s="123" t="s">
        <v>317</v>
      </c>
      <c r="J26" s="123" t="s">
        <v>317</v>
      </c>
      <c r="K26" s="123" t="s">
        <v>317</v>
      </c>
      <c r="L26" s="123" t="s">
        <v>317</v>
      </c>
      <c r="M26" s="123" t="s">
        <v>317</v>
      </c>
      <c r="N26" s="123" t="s">
        <v>317</v>
      </c>
      <c r="O26" s="122">
        <v>0</v>
      </c>
      <c r="P26" s="122">
        <v>0</v>
      </c>
      <c r="Q26" s="122">
        <v>0</v>
      </c>
      <c r="R26" s="122">
        <v>0</v>
      </c>
      <c r="S26" s="122">
        <v>0</v>
      </c>
      <c r="T26" s="122">
        <v>0</v>
      </c>
      <c r="U26" s="122">
        <v>0</v>
      </c>
      <c r="V26" s="122">
        <v>0</v>
      </c>
      <c r="W26" s="122">
        <v>0</v>
      </c>
      <c r="X26" s="123" t="s">
        <v>317</v>
      </c>
      <c r="Y26" s="122">
        <v>0</v>
      </c>
      <c r="Z26" s="122">
        <v>0</v>
      </c>
      <c r="AA26" s="124">
        <f t="shared" si="0"/>
        <v>0</v>
      </c>
    </row>
    <row r="27" spans="1:27">
      <c r="A27" s="111" t="s">
        <v>0</v>
      </c>
      <c r="B27" s="123" t="s">
        <v>317</v>
      </c>
      <c r="C27" s="123" t="s">
        <v>317</v>
      </c>
      <c r="D27" s="123" t="s">
        <v>317</v>
      </c>
      <c r="E27" s="123" t="s">
        <v>317</v>
      </c>
      <c r="F27" s="123" t="s">
        <v>317</v>
      </c>
      <c r="G27" s="123" t="s">
        <v>317</v>
      </c>
      <c r="H27" s="123" t="s">
        <v>317</v>
      </c>
      <c r="I27" s="123" t="s">
        <v>317</v>
      </c>
      <c r="J27" s="123" t="s">
        <v>317</v>
      </c>
      <c r="K27" s="123" t="s">
        <v>317</v>
      </c>
      <c r="L27" s="123" t="s">
        <v>317</v>
      </c>
      <c r="M27" s="123" t="s">
        <v>317</v>
      </c>
      <c r="N27" s="123" t="s">
        <v>317</v>
      </c>
      <c r="O27" s="123" t="s">
        <v>317</v>
      </c>
      <c r="P27" s="123" t="s">
        <v>317</v>
      </c>
      <c r="Q27" s="123" t="s">
        <v>317</v>
      </c>
      <c r="R27" s="123" t="s">
        <v>317</v>
      </c>
      <c r="S27" s="123" t="s">
        <v>317</v>
      </c>
      <c r="T27" s="123" t="s">
        <v>317</v>
      </c>
      <c r="U27" s="123" t="s">
        <v>317</v>
      </c>
      <c r="V27" s="123" t="s">
        <v>317</v>
      </c>
      <c r="W27" s="123" t="s">
        <v>317</v>
      </c>
      <c r="X27" s="123" t="s">
        <v>317</v>
      </c>
      <c r="Y27" s="123" t="s">
        <v>317</v>
      </c>
      <c r="Z27" s="123" t="s">
        <v>317</v>
      </c>
      <c r="AA27" s="124">
        <v>400000000</v>
      </c>
    </row>
    <row r="28" spans="1:27">
      <c r="A28" s="111" t="s">
        <v>82</v>
      </c>
      <c r="B28" s="123" t="s">
        <v>317</v>
      </c>
      <c r="C28" s="123" t="s">
        <v>317</v>
      </c>
      <c r="D28" s="123" t="s">
        <v>317</v>
      </c>
      <c r="E28" s="123" t="s">
        <v>317</v>
      </c>
      <c r="F28" s="123" t="s">
        <v>317</v>
      </c>
      <c r="G28" s="123" t="s">
        <v>317</v>
      </c>
      <c r="H28" s="123" t="s">
        <v>317</v>
      </c>
      <c r="I28" s="123" t="s">
        <v>317</v>
      </c>
      <c r="J28" s="123" t="s">
        <v>317</v>
      </c>
      <c r="K28" s="123" t="s">
        <v>317</v>
      </c>
      <c r="L28" s="123" t="s">
        <v>317</v>
      </c>
      <c r="M28" s="123" t="s">
        <v>317</v>
      </c>
      <c r="N28" s="123" t="s">
        <v>317</v>
      </c>
      <c r="O28" s="122">
        <v>0</v>
      </c>
      <c r="P28" s="122">
        <v>0</v>
      </c>
      <c r="Q28" s="122">
        <v>0</v>
      </c>
      <c r="R28" s="122">
        <v>0</v>
      </c>
      <c r="S28" s="122">
        <v>0</v>
      </c>
      <c r="T28" s="122">
        <v>0</v>
      </c>
      <c r="U28" s="122">
        <v>0</v>
      </c>
      <c r="V28" s="122">
        <v>0</v>
      </c>
      <c r="W28" s="122">
        <v>0</v>
      </c>
      <c r="X28" s="122">
        <v>0</v>
      </c>
      <c r="Y28" s="122">
        <v>0</v>
      </c>
      <c r="Z28" s="122">
        <v>0</v>
      </c>
      <c r="AA28" s="124">
        <f t="shared" si="0"/>
        <v>0</v>
      </c>
    </row>
    <row r="29" spans="1:27">
      <c r="A29" s="111" t="s">
        <v>318</v>
      </c>
      <c r="B29" s="123" t="s">
        <v>317</v>
      </c>
      <c r="C29" s="123" t="s">
        <v>317</v>
      </c>
      <c r="D29" s="123" t="s">
        <v>317</v>
      </c>
      <c r="E29" s="123" t="s">
        <v>317</v>
      </c>
      <c r="F29" s="123" t="s">
        <v>317</v>
      </c>
      <c r="G29" s="123" t="s">
        <v>317</v>
      </c>
      <c r="H29" s="123" t="s">
        <v>317</v>
      </c>
      <c r="I29" s="123" t="s">
        <v>317</v>
      </c>
      <c r="J29" s="123" t="s">
        <v>317</v>
      </c>
      <c r="K29" s="123" t="s">
        <v>317</v>
      </c>
      <c r="L29" s="123" t="s">
        <v>317</v>
      </c>
      <c r="M29" s="123" t="s">
        <v>317</v>
      </c>
      <c r="N29" s="123" t="s">
        <v>317</v>
      </c>
      <c r="O29" s="123" t="s">
        <v>317</v>
      </c>
      <c r="P29" s="123" t="s">
        <v>317</v>
      </c>
      <c r="Q29" s="123" t="s">
        <v>317</v>
      </c>
      <c r="R29" s="122">
        <v>0</v>
      </c>
      <c r="S29" s="123" t="s">
        <v>317</v>
      </c>
      <c r="T29" s="123" t="s">
        <v>317</v>
      </c>
      <c r="U29" s="123" t="s">
        <v>317</v>
      </c>
      <c r="V29" s="123" t="s">
        <v>317</v>
      </c>
      <c r="W29" s="123" t="s">
        <v>317</v>
      </c>
      <c r="X29" s="123" t="s">
        <v>317</v>
      </c>
      <c r="Y29" s="123" t="s">
        <v>317</v>
      </c>
      <c r="Z29" s="123" t="s">
        <v>317</v>
      </c>
      <c r="AA29" s="124">
        <f t="shared" si="0"/>
        <v>0</v>
      </c>
    </row>
    <row r="30" spans="1:27">
      <c r="A30" s="111" t="s">
        <v>76</v>
      </c>
      <c r="B30" s="123" t="s">
        <v>317</v>
      </c>
      <c r="C30" s="123" t="s">
        <v>317</v>
      </c>
      <c r="D30" s="123" t="s">
        <v>317</v>
      </c>
      <c r="E30" s="123" t="s">
        <v>317</v>
      </c>
      <c r="F30" s="123" t="s">
        <v>317</v>
      </c>
      <c r="G30" s="123" t="s">
        <v>317</v>
      </c>
      <c r="H30" s="123" t="s">
        <v>317</v>
      </c>
      <c r="I30" s="123" t="s">
        <v>317</v>
      </c>
      <c r="J30" s="123" t="s">
        <v>317</v>
      </c>
      <c r="K30" s="123" t="s">
        <v>317</v>
      </c>
      <c r="L30" s="123" t="s">
        <v>317</v>
      </c>
      <c r="M30" s="123" t="s">
        <v>317</v>
      </c>
      <c r="N30" s="123" t="s">
        <v>317</v>
      </c>
      <c r="O30" s="122">
        <v>78090000</v>
      </c>
      <c r="P30" s="122">
        <v>8220000</v>
      </c>
      <c r="Q30" s="122">
        <v>82200</v>
      </c>
      <c r="R30" s="122">
        <v>164400</v>
      </c>
      <c r="S30" s="122">
        <v>9864000</v>
      </c>
      <c r="T30" s="122">
        <v>44799000</v>
      </c>
      <c r="U30" s="122">
        <v>0</v>
      </c>
      <c r="V30" s="122">
        <v>304140000</v>
      </c>
      <c r="W30" s="122">
        <v>162756000</v>
      </c>
      <c r="X30" s="122">
        <v>0</v>
      </c>
      <c r="Y30" s="122">
        <v>0</v>
      </c>
      <c r="Z30" s="122">
        <v>0</v>
      </c>
      <c r="AA30" s="124">
        <f t="shared" si="0"/>
        <v>50676300</v>
      </c>
    </row>
    <row r="31" spans="1:27">
      <c r="A31" s="111" t="s">
        <v>79</v>
      </c>
      <c r="B31" s="123" t="s">
        <v>317</v>
      </c>
      <c r="C31" s="123" t="s">
        <v>317</v>
      </c>
      <c r="D31" s="123" t="s">
        <v>317</v>
      </c>
      <c r="E31" s="123" t="s">
        <v>317</v>
      </c>
      <c r="F31" s="123" t="s">
        <v>317</v>
      </c>
      <c r="G31" s="123" t="s">
        <v>317</v>
      </c>
      <c r="H31" s="122">
        <v>0</v>
      </c>
      <c r="I31" s="122">
        <v>0</v>
      </c>
      <c r="J31" s="123" t="s">
        <v>317</v>
      </c>
      <c r="K31" s="123" t="s">
        <v>317</v>
      </c>
      <c r="L31" s="123" t="s">
        <v>317</v>
      </c>
      <c r="M31" s="123" t="s">
        <v>317</v>
      </c>
      <c r="N31" s="123" t="s">
        <v>317</v>
      </c>
      <c r="O31" s="122">
        <v>0</v>
      </c>
      <c r="P31" s="122">
        <v>0</v>
      </c>
      <c r="Q31" s="122">
        <v>0</v>
      </c>
      <c r="R31" s="122">
        <v>0</v>
      </c>
      <c r="S31" s="122">
        <v>0</v>
      </c>
      <c r="T31" s="122">
        <v>0</v>
      </c>
      <c r="U31" s="122">
        <v>0</v>
      </c>
      <c r="V31" s="122">
        <v>0</v>
      </c>
      <c r="W31" s="122">
        <v>0</v>
      </c>
      <c r="X31" s="122">
        <v>0</v>
      </c>
      <c r="Y31" s="122">
        <v>0</v>
      </c>
      <c r="Z31" s="122">
        <v>0</v>
      </c>
      <c r="AA31" s="124">
        <f t="shared" si="0"/>
        <v>0</v>
      </c>
    </row>
    <row r="32" spans="1:27">
      <c r="A32" s="111" t="s">
        <v>80</v>
      </c>
      <c r="B32" s="123" t="s">
        <v>317</v>
      </c>
      <c r="C32" s="123" t="s">
        <v>317</v>
      </c>
      <c r="D32" s="123" t="s">
        <v>317</v>
      </c>
      <c r="E32" s="123" t="s">
        <v>317</v>
      </c>
      <c r="F32" s="123" t="s">
        <v>317</v>
      </c>
      <c r="G32" s="123" t="s">
        <v>317</v>
      </c>
      <c r="H32" s="123" t="s">
        <v>317</v>
      </c>
      <c r="I32" s="123" t="s">
        <v>317</v>
      </c>
      <c r="J32" s="123" t="s">
        <v>317</v>
      </c>
      <c r="K32" s="123" t="s">
        <v>317</v>
      </c>
      <c r="L32" s="123" t="s">
        <v>317</v>
      </c>
      <c r="M32" s="123" t="s">
        <v>317</v>
      </c>
      <c r="N32" s="123" t="s">
        <v>317</v>
      </c>
      <c r="O32" s="122">
        <v>758956174</v>
      </c>
      <c r="P32" s="122">
        <v>472366611</v>
      </c>
      <c r="Q32" s="122">
        <v>434069952</v>
      </c>
      <c r="R32" s="122">
        <v>869499105</v>
      </c>
      <c r="S32" s="122">
        <v>918405452</v>
      </c>
      <c r="T32" s="122">
        <v>693194794</v>
      </c>
      <c r="U32" s="122">
        <v>815393834</v>
      </c>
      <c r="V32" s="122">
        <v>875928776</v>
      </c>
      <c r="W32" s="122">
        <v>752645845</v>
      </c>
      <c r="X32" s="122">
        <v>926696354</v>
      </c>
      <c r="Y32" s="122">
        <v>780374616</v>
      </c>
      <c r="Z32" s="122">
        <v>865024166</v>
      </c>
      <c r="AA32" s="124">
        <f t="shared" si="0"/>
        <v>763546306.58333337</v>
      </c>
    </row>
    <row r="33" spans="1:27">
      <c r="A33" s="111" t="s">
        <v>9</v>
      </c>
      <c r="B33" s="123" t="s">
        <v>317</v>
      </c>
      <c r="C33" s="123" t="s">
        <v>317</v>
      </c>
      <c r="D33" s="123" t="s">
        <v>317</v>
      </c>
      <c r="E33" s="123" t="s">
        <v>317</v>
      </c>
      <c r="F33" s="123" t="s">
        <v>317</v>
      </c>
      <c r="G33" s="123" t="s">
        <v>317</v>
      </c>
      <c r="H33" s="123" t="s">
        <v>317</v>
      </c>
      <c r="I33" s="122">
        <v>1361921000</v>
      </c>
      <c r="J33" s="123" t="s">
        <v>317</v>
      </c>
      <c r="K33" s="123" t="s">
        <v>317</v>
      </c>
      <c r="L33" s="123" t="s">
        <v>317</v>
      </c>
      <c r="M33" s="123" t="s">
        <v>317</v>
      </c>
      <c r="N33" s="123" t="s">
        <v>317</v>
      </c>
      <c r="O33" s="122">
        <v>1994692000</v>
      </c>
      <c r="P33" s="122">
        <v>1697410000</v>
      </c>
      <c r="Q33" s="122">
        <v>1700838000</v>
      </c>
      <c r="R33" s="122">
        <v>1917622000</v>
      </c>
      <c r="S33" s="122">
        <v>2026064000</v>
      </c>
      <c r="T33" s="122">
        <v>2044660000</v>
      </c>
      <c r="U33" s="122">
        <v>2180504000</v>
      </c>
      <c r="V33" s="122">
        <v>2235412000</v>
      </c>
      <c r="W33" s="122">
        <v>2157487000</v>
      </c>
      <c r="X33" s="122">
        <v>2285858000</v>
      </c>
      <c r="Y33" s="122">
        <v>2085228000</v>
      </c>
      <c r="Z33" s="122">
        <v>2015361000</v>
      </c>
      <c r="AA33" s="124">
        <f t="shared" si="0"/>
        <v>2028428000</v>
      </c>
    </row>
    <row r="34" spans="1:27">
      <c r="A34" s="111" t="s">
        <v>74</v>
      </c>
      <c r="B34" s="123" t="s">
        <v>317</v>
      </c>
      <c r="C34" s="123" t="s">
        <v>317</v>
      </c>
      <c r="D34" s="123" t="s">
        <v>317</v>
      </c>
      <c r="E34" s="123" t="s">
        <v>317</v>
      </c>
      <c r="F34" s="123" t="s">
        <v>317</v>
      </c>
      <c r="G34" s="123" t="s">
        <v>317</v>
      </c>
      <c r="H34" s="123" t="s">
        <v>317</v>
      </c>
      <c r="I34" s="123" t="s">
        <v>317</v>
      </c>
      <c r="J34" s="123" t="s">
        <v>317</v>
      </c>
      <c r="K34" s="123" t="s">
        <v>317</v>
      </c>
      <c r="L34" s="123" t="s">
        <v>317</v>
      </c>
      <c r="M34" s="123" t="s">
        <v>317</v>
      </c>
      <c r="N34" s="123" t="s">
        <v>317</v>
      </c>
      <c r="O34" s="123" t="s">
        <v>317</v>
      </c>
      <c r="P34" s="123" t="s">
        <v>317</v>
      </c>
      <c r="Q34" s="123" t="s">
        <v>317</v>
      </c>
      <c r="R34" s="123" t="s">
        <v>317</v>
      </c>
      <c r="S34" s="123" t="s">
        <v>317</v>
      </c>
      <c r="T34" s="123" t="s">
        <v>317</v>
      </c>
      <c r="U34" s="123" t="s">
        <v>317</v>
      </c>
      <c r="V34" s="123" t="s">
        <v>317</v>
      </c>
      <c r="W34" s="123" t="s">
        <v>317</v>
      </c>
      <c r="X34" s="123" t="s">
        <v>317</v>
      </c>
      <c r="Y34" s="123" t="s">
        <v>317</v>
      </c>
      <c r="Z34" s="123" t="s">
        <v>317</v>
      </c>
      <c r="AA34" s="124">
        <v>200000000</v>
      </c>
    </row>
    <row r="35" spans="1:27">
      <c r="A35" s="111" t="s">
        <v>19</v>
      </c>
      <c r="B35" s="123" t="s">
        <v>317</v>
      </c>
      <c r="C35" s="123" t="s">
        <v>317</v>
      </c>
      <c r="D35" s="123" t="s">
        <v>317</v>
      </c>
      <c r="E35" s="123" t="s">
        <v>317</v>
      </c>
      <c r="F35" s="123" t="s">
        <v>317</v>
      </c>
      <c r="G35" s="123" t="s">
        <v>317</v>
      </c>
      <c r="H35" s="123" t="s">
        <v>317</v>
      </c>
      <c r="I35" s="123" t="s">
        <v>317</v>
      </c>
      <c r="J35" s="123" t="s">
        <v>317</v>
      </c>
      <c r="K35" s="123" t="s">
        <v>317</v>
      </c>
      <c r="L35" s="123" t="s">
        <v>317</v>
      </c>
      <c r="M35" s="123" t="s">
        <v>317</v>
      </c>
      <c r="N35" s="123" t="s">
        <v>317</v>
      </c>
      <c r="O35" s="123" t="s">
        <v>317</v>
      </c>
      <c r="P35" s="123" t="s">
        <v>317</v>
      </c>
      <c r="Q35" s="123" t="s">
        <v>317</v>
      </c>
      <c r="R35" s="123" t="s">
        <v>317</v>
      </c>
      <c r="S35" s="123" t="s">
        <v>317</v>
      </c>
      <c r="T35" s="123" t="s">
        <v>317</v>
      </c>
      <c r="U35" s="123" t="s">
        <v>317</v>
      </c>
      <c r="V35" s="122">
        <v>405166950</v>
      </c>
      <c r="W35" s="122">
        <v>343369400</v>
      </c>
      <c r="X35" s="122">
        <v>390051400</v>
      </c>
      <c r="Y35" s="122">
        <v>439231550</v>
      </c>
      <c r="Z35" s="122">
        <v>418160900</v>
      </c>
      <c r="AA35" s="124">
        <f t="shared" si="0"/>
        <v>399196040</v>
      </c>
    </row>
    <row r="36" spans="1:27">
      <c r="A36" s="111" t="s">
        <v>4</v>
      </c>
      <c r="B36" s="123" t="s">
        <v>317</v>
      </c>
      <c r="C36" s="123" t="s">
        <v>317</v>
      </c>
      <c r="D36" s="123" t="s">
        <v>317</v>
      </c>
      <c r="E36" s="123" t="s">
        <v>317</v>
      </c>
      <c r="F36" s="123" t="s">
        <v>317</v>
      </c>
      <c r="G36" s="123" t="s">
        <v>317</v>
      </c>
      <c r="H36" s="123" t="s">
        <v>317</v>
      </c>
      <c r="I36" s="123" t="s">
        <v>317</v>
      </c>
      <c r="J36" s="123" t="s">
        <v>317</v>
      </c>
      <c r="K36" s="123" t="s">
        <v>317</v>
      </c>
      <c r="L36" s="123" t="s">
        <v>317</v>
      </c>
      <c r="M36" s="123" t="s">
        <v>317</v>
      </c>
      <c r="N36" s="123" t="s">
        <v>317</v>
      </c>
      <c r="O36" s="123" t="s">
        <v>317</v>
      </c>
      <c r="P36" s="123" t="s">
        <v>317</v>
      </c>
      <c r="Q36" s="123" t="s">
        <v>317</v>
      </c>
      <c r="R36" s="123" t="s">
        <v>317</v>
      </c>
      <c r="S36" s="123" t="s">
        <v>317</v>
      </c>
      <c r="T36" s="123" t="s">
        <v>317</v>
      </c>
      <c r="U36" s="123" t="s">
        <v>317</v>
      </c>
      <c r="V36" s="123" t="s">
        <v>317</v>
      </c>
      <c r="W36" s="123" t="s">
        <v>317</v>
      </c>
      <c r="X36" s="123" t="s">
        <v>317</v>
      </c>
      <c r="Y36" s="123" t="s">
        <v>317</v>
      </c>
      <c r="Z36" s="123" t="s">
        <v>317</v>
      </c>
      <c r="AA36" s="124">
        <v>300000000</v>
      </c>
    </row>
    <row r="37" spans="1:27">
      <c r="A37" s="111" t="s">
        <v>10</v>
      </c>
      <c r="B37" s="123" t="s">
        <v>317</v>
      </c>
      <c r="C37" s="123" t="s">
        <v>317</v>
      </c>
      <c r="D37" s="123" t="s">
        <v>317</v>
      </c>
      <c r="E37" s="123" t="s">
        <v>317</v>
      </c>
      <c r="F37" s="123" t="s">
        <v>317</v>
      </c>
      <c r="G37" s="122">
        <v>883453736</v>
      </c>
      <c r="H37" s="122">
        <v>956651083</v>
      </c>
      <c r="I37" s="122">
        <v>944632783</v>
      </c>
      <c r="J37" s="123" t="s">
        <v>317</v>
      </c>
      <c r="K37" s="123" t="s">
        <v>317</v>
      </c>
      <c r="L37" s="123" t="s">
        <v>317</v>
      </c>
      <c r="M37" s="123" t="s">
        <v>317</v>
      </c>
      <c r="N37" s="123" t="s">
        <v>317</v>
      </c>
      <c r="O37" s="122">
        <v>1147544828</v>
      </c>
      <c r="P37" s="122">
        <v>1004929816</v>
      </c>
      <c r="Q37" s="122">
        <v>1149041137</v>
      </c>
      <c r="R37" s="122">
        <v>1406286851</v>
      </c>
      <c r="S37" s="122">
        <v>1366895754</v>
      </c>
      <c r="T37" s="122">
        <v>924808021</v>
      </c>
      <c r="U37" s="122">
        <v>1032358231</v>
      </c>
      <c r="V37" s="122">
        <v>506714554</v>
      </c>
      <c r="W37" s="123" t="s">
        <v>317</v>
      </c>
      <c r="X37" s="123" t="s">
        <v>317</v>
      </c>
      <c r="Y37" s="122">
        <v>539804282</v>
      </c>
      <c r="Z37" s="123" t="s">
        <v>317</v>
      </c>
      <c r="AA37" s="124">
        <f>AVERAGE(T37:Z37)</f>
        <v>750921272</v>
      </c>
    </row>
    <row r="38" spans="1:27">
      <c r="A38" s="111" t="s">
        <v>72</v>
      </c>
      <c r="B38" s="123" t="s">
        <v>317</v>
      </c>
      <c r="C38" s="123" t="s">
        <v>317</v>
      </c>
      <c r="D38" s="123" t="s">
        <v>317</v>
      </c>
      <c r="E38" s="123" t="s">
        <v>317</v>
      </c>
      <c r="F38" s="123" t="s">
        <v>317</v>
      </c>
      <c r="G38" s="123" t="s">
        <v>317</v>
      </c>
      <c r="H38" s="122">
        <v>579930000</v>
      </c>
      <c r="I38" s="122">
        <v>368732000</v>
      </c>
      <c r="J38" s="123" t="s">
        <v>317</v>
      </c>
      <c r="K38" s="123" t="s">
        <v>317</v>
      </c>
      <c r="L38" s="123" t="s">
        <v>317</v>
      </c>
      <c r="M38" s="123" t="s">
        <v>317</v>
      </c>
      <c r="N38" s="123" t="s">
        <v>317</v>
      </c>
      <c r="O38" s="123" t="s">
        <v>317</v>
      </c>
      <c r="P38" s="123" t="s">
        <v>317</v>
      </c>
      <c r="Q38" s="123" t="s">
        <v>317</v>
      </c>
      <c r="R38" s="123" t="s">
        <v>317</v>
      </c>
      <c r="S38" s="123" t="s">
        <v>317</v>
      </c>
      <c r="T38" s="123" t="s">
        <v>317</v>
      </c>
      <c r="U38" s="123" t="s">
        <v>317</v>
      </c>
      <c r="V38" s="123" t="s">
        <v>317</v>
      </c>
      <c r="W38" s="123" t="s">
        <v>317</v>
      </c>
      <c r="X38" s="123" t="s">
        <v>317</v>
      </c>
      <c r="Y38" s="123" t="s">
        <v>317</v>
      </c>
      <c r="Z38" s="123" t="s">
        <v>317</v>
      </c>
      <c r="AA38" s="124">
        <v>320000000</v>
      </c>
    </row>
    <row r="39" spans="1:27">
      <c r="A39" s="111" t="s">
        <v>18</v>
      </c>
      <c r="B39" s="123" t="s">
        <v>317</v>
      </c>
      <c r="C39" s="123" t="s">
        <v>317</v>
      </c>
      <c r="D39" s="123" t="s">
        <v>317</v>
      </c>
      <c r="E39" s="123" t="s">
        <v>317</v>
      </c>
      <c r="F39" s="123" t="s">
        <v>317</v>
      </c>
      <c r="G39" s="123" t="s">
        <v>317</v>
      </c>
      <c r="H39" s="122">
        <v>0</v>
      </c>
      <c r="I39" s="122">
        <v>0</v>
      </c>
      <c r="J39" s="123" t="s">
        <v>317</v>
      </c>
      <c r="K39" s="123" t="s">
        <v>317</v>
      </c>
      <c r="L39" s="123" t="s">
        <v>317</v>
      </c>
      <c r="M39" s="123" t="s">
        <v>317</v>
      </c>
      <c r="N39" s="123" t="s">
        <v>317</v>
      </c>
      <c r="O39" s="122">
        <v>0</v>
      </c>
      <c r="P39" s="122">
        <v>0</v>
      </c>
      <c r="Q39" s="122">
        <v>0</v>
      </c>
      <c r="R39" s="122">
        <v>0</v>
      </c>
      <c r="S39" s="122">
        <v>0</v>
      </c>
      <c r="T39" s="122">
        <v>0</v>
      </c>
      <c r="U39" s="122">
        <v>0</v>
      </c>
      <c r="V39" s="122">
        <v>0</v>
      </c>
      <c r="W39" s="122">
        <v>0</v>
      </c>
      <c r="X39" s="122">
        <v>0</v>
      </c>
      <c r="Y39" s="122">
        <v>0</v>
      </c>
      <c r="Z39" s="122">
        <v>0</v>
      </c>
      <c r="AA39" s="124">
        <f t="shared" si="0"/>
        <v>0</v>
      </c>
    </row>
    <row r="40" spans="1:27">
      <c r="A40" s="111" t="s">
        <v>16</v>
      </c>
      <c r="B40" s="123" t="s">
        <v>317</v>
      </c>
      <c r="C40" s="123" t="s">
        <v>317</v>
      </c>
      <c r="D40" s="123" t="s">
        <v>317</v>
      </c>
      <c r="E40" s="123" t="s">
        <v>317</v>
      </c>
      <c r="F40" s="123" t="s">
        <v>317</v>
      </c>
      <c r="G40" s="123" t="s">
        <v>317</v>
      </c>
      <c r="H40" s="123" t="s">
        <v>317</v>
      </c>
      <c r="I40" s="123" t="s">
        <v>317</v>
      </c>
      <c r="J40" s="123" t="s">
        <v>317</v>
      </c>
      <c r="K40" s="123" t="s">
        <v>317</v>
      </c>
      <c r="L40" s="123" t="s">
        <v>317</v>
      </c>
      <c r="M40" s="123" t="s">
        <v>317</v>
      </c>
      <c r="N40" s="123" t="s">
        <v>317</v>
      </c>
      <c r="O40" s="122">
        <v>364830000</v>
      </c>
      <c r="P40" s="122">
        <v>307733000</v>
      </c>
      <c r="Q40" s="122">
        <v>359703000</v>
      </c>
      <c r="R40" s="122">
        <v>366949000</v>
      </c>
      <c r="S40" s="122">
        <v>341414000</v>
      </c>
      <c r="T40" s="122">
        <v>342354000</v>
      </c>
      <c r="U40" s="122">
        <v>375600000</v>
      </c>
      <c r="V40" s="122">
        <v>0</v>
      </c>
      <c r="W40" s="122">
        <v>344705000</v>
      </c>
      <c r="X40" s="122">
        <v>384412000</v>
      </c>
      <c r="Y40" s="122">
        <v>325286000</v>
      </c>
      <c r="Z40" s="122">
        <v>394145000</v>
      </c>
      <c r="AA40" s="124">
        <f t="shared" si="0"/>
        <v>325594250</v>
      </c>
    </row>
    <row r="41" spans="1:27">
      <c r="A41" s="111" t="s">
        <v>15</v>
      </c>
      <c r="B41" s="123" t="s">
        <v>317</v>
      </c>
      <c r="C41" s="123" t="s">
        <v>317</v>
      </c>
      <c r="D41" s="123" t="s">
        <v>317</v>
      </c>
      <c r="E41" s="123" t="s">
        <v>317</v>
      </c>
      <c r="F41" s="123" t="s">
        <v>317</v>
      </c>
      <c r="G41" s="123" t="s">
        <v>317</v>
      </c>
      <c r="H41" s="123" t="s">
        <v>317</v>
      </c>
      <c r="I41" s="123" t="s">
        <v>317</v>
      </c>
      <c r="J41" s="123" t="s">
        <v>317</v>
      </c>
      <c r="K41" s="123" t="s">
        <v>317</v>
      </c>
      <c r="L41" s="123" t="s">
        <v>317</v>
      </c>
      <c r="M41" s="123" t="s">
        <v>317</v>
      </c>
      <c r="N41" s="123" t="s">
        <v>317</v>
      </c>
      <c r="O41" s="123" t="s">
        <v>317</v>
      </c>
      <c r="P41" s="123" t="s">
        <v>317</v>
      </c>
      <c r="Q41" s="123" t="s">
        <v>317</v>
      </c>
      <c r="R41" s="122">
        <v>0</v>
      </c>
      <c r="S41" s="122">
        <v>0</v>
      </c>
      <c r="T41" s="122">
        <v>0</v>
      </c>
      <c r="U41" s="122">
        <v>0</v>
      </c>
      <c r="V41" s="122">
        <v>0</v>
      </c>
      <c r="W41" s="123" t="s">
        <v>317</v>
      </c>
      <c r="X41" s="122">
        <v>0</v>
      </c>
      <c r="Y41" s="122">
        <v>0</v>
      </c>
      <c r="Z41" s="122">
        <v>0</v>
      </c>
      <c r="AA41" s="124">
        <f t="shared" si="0"/>
        <v>0</v>
      </c>
    </row>
    <row r="42" spans="1:27">
      <c r="A42" s="111" t="s">
        <v>102</v>
      </c>
      <c r="B42" s="123" t="s">
        <v>317</v>
      </c>
      <c r="C42" s="123" t="s">
        <v>317</v>
      </c>
      <c r="D42" s="123" t="s">
        <v>317</v>
      </c>
      <c r="E42" s="123" t="s">
        <v>317</v>
      </c>
      <c r="F42" s="123" t="s">
        <v>317</v>
      </c>
      <c r="G42" s="123" t="s">
        <v>317</v>
      </c>
      <c r="H42" s="123" t="s">
        <v>317</v>
      </c>
      <c r="I42" s="123" t="s">
        <v>317</v>
      </c>
      <c r="J42" s="123" t="s">
        <v>317</v>
      </c>
      <c r="K42" s="123" t="s">
        <v>317</v>
      </c>
      <c r="L42" s="123" t="s">
        <v>317</v>
      </c>
      <c r="M42" s="123" t="s">
        <v>317</v>
      </c>
      <c r="N42" s="123" t="s">
        <v>317</v>
      </c>
      <c r="O42" s="123" t="s">
        <v>317</v>
      </c>
      <c r="P42" s="123" t="s">
        <v>317</v>
      </c>
      <c r="Q42" s="123" t="s">
        <v>317</v>
      </c>
      <c r="R42" s="122">
        <v>0</v>
      </c>
      <c r="S42" s="122">
        <v>0</v>
      </c>
      <c r="T42" s="122">
        <v>0</v>
      </c>
      <c r="U42" s="122">
        <v>0</v>
      </c>
      <c r="V42" s="122">
        <v>0</v>
      </c>
      <c r="W42" s="122">
        <v>0</v>
      </c>
      <c r="X42" s="122">
        <v>0</v>
      </c>
      <c r="Y42" s="122">
        <v>0</v>
      </c>
      <c r="Z42" s="122">
        <v>0</v>
      </c>
      <c r="AA42" s="124">
        <f t="shared" si="0"/>
        <v>0</v>
      </c>
    </row>
    <row r="43" spans="1:27">
      <c r="A43" s="111" t="s">
        <v>17</v>
      </c>
      <c r="B43" s="123" t="s">
        <v>317</v>
      </c>
      <c r="C43" s="123" t="s">
        <v>317</v>
      </c>
      <c r="D43" s="123" t="s">
        <v>317</v>
      </c>
      <c r="E43" s="123" t="s">
        <v>317</v>
      </c>
      <c r="F43" s="123" t="s">
        <v>317</v>
      </c>
      <c r="G43" s="123" t="s">
        <v>317</v>
      </c>
      <c r="H43" s="123" t="s">
        <v>317</v>
      </c>
      <c r="I43" s="123" t="s">
        <v>317</v>
      </c>
      <c r="J43" s="123" t="s">
        <v>317</v>
      </c>
      <c r="K43" s="123" t="s">
        <v>317</v>
      </c>
      <c r="L43" s="123" t="s">
        <v>317</v>
      </c>
      <c r="M43" s="123" t="s">
        <v>317</v>
      </c>
      <c r="N43" s="123" t="s">
        <v>317</v>
      </c>
      <c r="O43" s="123" t="s">
        <v>317</v>
      </c>
      <c r="P43" s="123" t="s">
        <v>317</v>
      </c>
      <c r="Q43" s="123" t="s">
        <v>317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4">
        <f t="shared" si="0"/>
        <v>0</v>
      </c>
    </row>
    <row r="44" spans="1:27">
      <c r="A44" s="111" t="s">
        <v>84</v>
      </c>
      <c r="B44" s="123" t="s">
        <v>317</v>
      </c>
      <c r="C44" s="123" t="s">
        <v>317</v>
      </c>
      <c r="D44" s="123" t="s">
        <v>317</v>
      </c>
      <c r="E44" s="123" t="s">
        <v>317</v>
      </c>
      <c r="F44" s="123" t="s">
        <v>317</v>
      </c>
      <c r="G44" s="123" t="s">
        <v>317</v>
      </c>
      <c r="H44" s="123" t="s">
        <v>317</v>
      </c>
      <c r="I44" s="123" t="s">
        <v>317</v>
      </c>
      <c r="J44" s="123" t="s">
        <v>317</v>
      </c>
      <c r="K44" s="123" t="s">
        <v>317</v>
      </c>
      <c r="L44" s="123" t="s">
        <v>317</v>
      </c>
      <c r="M44" s="123" t="s">
        <v>317</v>
      </c>
      <c r="N44" s="123" t="s">
        <v>317</v>
      </c>
      <c r="O44" s="123" t="s">
        <v>317</v>
      </c>
      <c r="P44" s="123" t="s">
        <v>317</v>
      </c>
      <c r="Q44" s="123" t="s">
        <v>317</v>
      </c>
      <c r="R44" s="123" t="s">
        <v>317</v>
      </c>
      <c r="S44" s="123" t="s">
        <v>317</v>
      </c>
      <c r="T44" s="123" t="s">
        <v>317</v>
      </c>
      <c r="U44" s="123" t="s">
        <v>317</v>
      </c>
      <c r="V44" s="123" t="s">
        <v>317</v>
      </c>
      <c r="W44" s="123" t="s">
        <v>317</v>
      </c>
      <c r="X44" s="123" t="s">
        <v>317</v>
      </c>
      <c r="Y44" s="122">
        <v>0</v>
      </c>
      <c r="Z44" s="122">
        <v>0</v>
      </c>
      <c r="AA44" s="124">
        <v>70000000</v>
      </c>
    </row>
    <row r="45" spans="1:27">
      <c r="A45" s="111" t="s">
        <v>244</v>
      </c>
      <c r="B45" s="123" t="s">
        <v>317</v>
      </c>
      <c r="C45" s="123" t="s">
        <v>317</v>
      </c>
      <c r="D45" s="123" t="s">
        <v>317</v>
      </c>
      <c r="E45" s="123" t="s">
        <v>317</v>
      </c>
      <c r="F45" s="123" t="s">
        <v>317</v>
      </c>
      <c r="G45" s="123" t="s">
        <v>317</v>
      </c>
      <c r="H45" s="123" t="s">
        <v>317</v>
      </c>
      <c r="I45" s="123" t="s">
        <v>317</v>
      </c>
      <c r="J45" s="123" t="s">
        <v>317</v>
      </c>
      <c r="K45" s="123" t="s">
        <v>317</v>
      </c>
      <c r="L45" s="123" t="s">
        <v>317</v>
      </c>
      <c r="M45" s="123" t="s">
        <v>317</v>
      </c>
      <c r="N45" s="123" t="s">
        <v>317</v>
      </c>
      <c r="O45" s="122">
        <v>13313869290</v>
      </c>
      <c r="P45" s="122">
        <v>11424839661</v>
      </c>
      <c r="Q45" s="122">
        <v>12585297679</v>
      </c>
      <c r="R45" s="122">
        <v>11344245865</v>
      </c>
      <c r="S45" s="122">
        <v>11320102833</v>
      </c>
      <c r="T45" s="122">
        <v>10736623841</v>
      </c>
      <c r="U45" s="122">
        <v>12236325296</v>
      </c>
      <c r="V45" s="122">
        <v>11928526672</v>
      </c>
      <c r="W45" s="122">
        <v>12846784103</v>
      </c>
      <c r="X45" s="122">
        <v>13114260140</v>
      </c>
      <c r="Y45" s="122">
        <v>11942513865</v>
      </c>
      <c r="Z45" s="122">
        <v>11670868504</v>
      </c>
      <c r="AA45" s="124">
        <f t="shared" si="0"/>
        <v>12038688145.75</v>
      </c>
    </row>
    <row r="46" spans="1:27">
      <c r="A46" s="111" t="s">
        <v>245</v>
      </c>
      <c r="B46" s="123" t="s">
        <v>317</v>
      </c>
      <c r="C46" s="123" t="s">
        <v>317</v>
      </c>
      <c r="D46" s="123" t="s">
        <v>317</v>
      </c>
      <c r="E46" s="123" t="s">
        <v>317</v>
      </c>
      <c r="F46" s="123" t="s">
        <v>317</v>
      </c>
      <c r="G46" s="123" t="s">
        <v>317</v>
      </c>
      <c r="H46" s="123" t="s">
        <v>317</v>
      </c>
      <c r="I46" s="123" t="s">
        <v>317</v>
      </c>
      <c r="J46" s="123" t="s">
        <v>317</v>
      </c>
      <c r="K46" s="123" t="s">
        <v>317</v>
      </c>
      <c r="L46" s="123" t="s">
        <v>317</v>
      </c>
      <c r="M46" s="123" t="s">
        <v>317</v>
      </c>
      <c r="N46" s="123" t="s">
        <v>317</v>
      </c>
      <c r="O46" s="122">
        <v>13913869290</v>
      </c>
      <c r="P46" s="122">
        <v>12024839661</v>
      </c>
      <c r="Q46" s="122">
        <v>13385297679</v>
      </c>
      <c r="R46" s="122">
        <v>11744245865</v>
      </c>
      <c r="S46" s="122">
        <v>11720102833</v>
      </c>
      <c r="T46" s="122">
        <v>11376623841</v>
      </c>
      <c r="U46" s="122">
        <v>12863111263</v>
      </c>
      <c r="V46" s="122">
        <v>12528526672</v>
      </c>
      <c r="W46" s="122">
        <v>13246784103</v>
      </c>
      <c r="X46" s="122">
        <v>13114260140</v>
      </c>
      <c r="Y46" s="122">
        <v>12742513865</v>
      </c>
      <c r="Z46" s="122">
        <v>12070868504</v>
      </c>
      <c r="AA46" s="124">
        <f t="shared" si="0"/>
        <v>12560920309.666666</v>
      </c>
    </row>
    <row r="47" spans="1:27">
      <c r="A47" s="111" t="s">
        <v>73</v>
      </c>
      <c r="B47" s="123" t="s">
        <v>317</v>
      </c>
      <c r="C47" s="123" t="s">
        <v>317</v>
      </c>
      <c r="D47" s="123" t="s">
        <v>317</v>
      </c>
      <c r="E47" s="123" t="s">
        <v>317</v>
      </c>
      <c r="F47" s="123" t="s">
        <v>317</v>
      </c>
      <c r="G47" s="123" t="s">
        <v>317</v>
      </c>
      <c r="H47" s="123" t="s">
        <v>317</v>
      </c>
      <c r="I47" s="123" t="s">
        <v>317</v>
      </c>
      <c r="J47" s="123" t="s">
        <v>317</v>
      </c>
      <c r="K47" s="123" t="s">
        <v>317</v>
      </c>
      <c r="L47" s="123" t="s">
        <v>317</v>
      </c>
      <c r="M47" s="123" t="s">
        <v>317</v>
      </c>
      <c r="N47" s="123" t="s">
        <v>317</v>
      </c>
      <c r="O47" s="122">
        <v>0</v>
      </c>
      <c r="P47" s="122">
        <v>0</v>
      </c>
      <c r="Q47" s="122">
        <v>0</v>
      </c>
      <c r="R47" s="122">
        <v>0</v>
      </c>
      <c r="S47" s="122">
        <v>0</v>
      </c>
      <c r="T47" s="122">
        <v>0</v>
      </c>
      <c r="U47" s="122">
        <v>0</v>
      </c>
      <c r="V47" s="122">
        <v>0</v>
      </c>
      <c r="W47" s="122">
        <v>0</v>
      </c>
      <c r="X47" s="122">
        <v>0</v>
      </c>
      <c r="Y47" s="122">
        <v>0</v>
      </c>
      <c r="Z47" s="122">
        <v>0</v>
      </c>
      <c r="AA47" s="124">
        <f t="shared" si="0"/>
        <v>0</v>
      </c>
    </row>
    <row r="49" spans="1:27">
      <c r="A49" s="117" t="s">
        <v>319</v>
      </c>
    </row>
    <row r="50" spans="1:27">
      <c r="A50" s="117" t="s">
        <v>317</v>
      </c>
      <c r="B50" s="117" t="s">
        <v>320</v>
      </c>
      <c r="AA50" s="124">
        <f>SUM(AA11:AA44)</f>
        <v>12695969197.416666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4C84-F3BE-4693-B17D-BAA0DF7B5947}">
  <dimension ref="A1:C35"/>
  <sheetViews>
    <sheetView zoomScaleNormal="100" workbookViewId="0"/>
  </sheetViews>
  <sheetFormatPr defaultColWidth="10.33203125" defaultRowHeight="13.8"/>
  <cols>
    <col min="1" max="1" width="10.33203125" style="131"/>
    <col min="2" max="2" width="10.33203125" style="156"/>
    <col min="3" max="16384" width="10.33203125" style="131"/>
  </cols>
  <sheetData>
    <row r="1" spans="1:3">
      <c r="A1" s="135" t="s">
        <v>67</v>
      </c>
      <c r="B1" s="135">
        <v>2018</v>
      </c>
    </row>
    <row r="2" spans="1:3">
      <c r="A2" s="135" t="s">
        <v>1</v>
      </c>
      <c r="B2" s="156">
        <v>13.637166000000001</v>
      </c>
      <c r="C2" s="131" t="s">
        <v>159</v>
      </c>
    </row>
    <row r="3" spans="1:3">
      <c r="A3" s="135" t="s">
        <v>7</v>
      </c>
      <c r="B3" s="156">
        <v>477.34</v>
      </c>
      <c r="C3" s="131" t="s">
        <v>159</v>
      </c>
    </row>
    <row r="4" spans="1:3">
      <c r="A4" s="135" t="s">
        <v>2</v>
      </c>
      <c r="B4" s="156">
        <v>1129.557</v>
      </c>
      <c r="C4" s="131" t="s">
        <v>159</v>
      </c>
    </row>
    <row r="5" spans="1:3">
      <c r="A5" s="135" t="s">
        <v>6</v>
      </c>
      <c r="B5" s="156">
        <v>0</v>
      </c>
      <c r="C5" s="131" t="s">
        <v>159</v>
      </c>
    </row>
    <row r="6" spans="1:3">
      <c r="A6" s="135" t="s">
        <v>14</v>
      </c>
      <c r="B6" s="156">
        <v>0.164385</v>
      </c>
      <c r="C6" s="131" t="s">
        <v>159</v>
      </c>
    </row>
    <row r="7" spans="1:3">
      <c r="A7" s="135" t="s">
        <v>78</v>
      </c>
      <c r="B7" s="156">
        <v>0</v>
      </c>
      <c r="C7" s="131" t="s">
        <v>159</v>
      </c>
    </row>
    <row r="8" spans="1:3">
      <c r="A8" s="135" t="s">
        <v>75</v>
      </c>
      <c r="B8" s="156">
        <v>0.25164999999999998</v>
      </c>
      <c r="C8" s="131" t="s">
        <v>159</v>
      </c>
    </row>
    <row r="9" spans="1:3">
      <c r="A9" s="135" t="s">
        <v>3</v>
      </c>
      <c r="B9" s="156">
        <v>0</v>
      </c>
      <c r="C9" s="131" t="s">
        <v>159</v>
      </c>
    </row>
    <row r="10" spans="1:3">
      <c r="A10" s="135" t="s">
        <v>83</v>
      </c>
      <c r="B10" s="156">
        <v>0</v>
      </c>
      <c r="C10" s="131" t="s">
        <v>159</v>
      </c>
    </row>
    <row r="11" spans="1:3">
      <c r="A11" s="135" t="s">
        <v>11</v>
      </c>
      <c r="B11" s="156">
        <v>0.8125</v>
      </c>
      <c r="C11" s="131" t="s">
        <v>159</v>
      </c>
    </row>
    <row r="12" spans="1:3">
      <c r="A12" s="135" t="s">
        <v>71</v>
      </c>
      <c r="B12" s="156">
        <v>5.480067</v>
      </c>
      <c r="C12" s="131" t="s">
        <v>159</v>
      </c>
    </row>
    <row r="13" spans="1:3">
      <c r="A13" s="135" t="s">
        <v>243</v>
      </c>
      <c r="B13" s="156">
        <v>0</v>
      </c>
      <c r="C13" s="131" t="s">
        <v>159</v>
      </c>
    </row>
    <row r="14" spans="1:3">
      <c r="A14" s="135" t="s">
        <v>5</v>
      </c>
      <c r="B14" s="156">
        <v>0</v>
      </c>
      <c r="C14" s="131" t="s">
        <v>159</v>
      </c>
    </row>
    <row r="15" spans="1:3">
      <c r="A15" s="135" t="s">
        <v>8</v>
      </c>
      <c r="B15" s="156">
        <f>900*Info_methanol!F11</f>
        <v>720</v>
      </c>
      <c r="C15" s="131" t="s">
        <v>387</v>
      </c>
    </row>
    <row r="16" spans="1:3">
      <c r="A16" s="135" t="s">
        <v>12</v>
      </c>
      <c r="B16" s="156">
        <v>0</v>
      </c>
      <c r="C16" s="131" t="s">
        <v>159</v>
      </c>
    </row>
    <row r="17" spans="1:3">
      <c r="A17" s="135" t="s">
        <v>77</v>
      </c>
      <c r="B17" s="156">
        <v>0</v>
      </c>
      <c r="C17" s="131" t="s">
        <v>159</v>
      </c>
    </row>
    <row r="18" spans="1:3">
      <c r="A18" s="135" t="s">
        <v>0</v>
      </c>
      <c r="B18" s="156">
        <v>0</v>
      </c>
      <c r="C18" s="131" t="s">
        <v>159</v>
      </c>
    </row>
    <row r="19" spans="1:3">
      <c r="A19" s="135" t="s">
        <v>82</v>
      </c>
      <c r="B19" s="156">
        <v>0</v>
      </c>
      <c r="C19" s="131" t="s">
        <v>159</v>
      </c>
    </row>
    <row r="20" spans="1:3">
      <c r="A20" s="135" t="s">
        <v>76</v>
      </c>
      <c r="B20" s="156">
        <v>0</v>
      </c>
      <c r="C20" s="131" t="s">
        <v>159</v>
      </c>
    </row>
    <row r="21" spans="1:3">
      <c r="A21" s="135" t="s">
        <v>79</v>
      </c>
      <c r="B21" s="156">
        <v>0</v>
      </c>
      <c r="C21" s="131" t="s">
        <v>159</v>
      </c>
    </row>
    <row r="22" spans="1:3">
      <c r="A22" s="135" t="s">
        <v>80</v>
      </c>
      <c r="B22" s="156">
        <v>0</v>
      </c>
      <c r="C22" s="131" t="s">
        <v>159</v>
      </c>
    </row>
    <row r="23" spans="1:3">
      <c r="A23" s="135" t="s">
        <v>9</v>
      </c>
      <c r="B23" s="156">
        <v>0</v>
      </c>
      <c r="C23" s="131" t="s">
        <v>159</v>
      </c>
    </row>
    <row r="24" spans="1:3">
      <c r="A24" s="135" t="s">
        <v>74</v>
      </c>
      <c r="B24" s="156">
        <v>0.48299999999999998</v>
      </c>
      <c r="C24" s="131" t="s">
        <v>159</v>
      </c>
    </row>
    <row r="25" spans="1:3">
      <c r="A25" s="135" t="s">
        <v>19</v>
      </c>
      <c r="B25" s="156">
        <v>0</v>
      </c>
      <c r="C25" s="131" t="s">
        <v>159</v>
      </c>
    </row>
    <row r="26" spans="1:3">
      <c r="A26" s="135" t="s">
        <v>4</v>
      </c>
      <c r="B26" s="156">
        <v>0.10299999999999999</v>
      </c>
      <c r="C26" s="131" t="s">
        <v>159</v>
      </c>
    </row>
    <row r="27" spans="1:3">
      <c r="A27" s="135" t="s">
        <v>10</v>
      </c>
      <c r="B27" s="156">
        <v>1.0061E-2</v>
      </c>
      <c r="C27" s="131" t="s">
        <v>159</v>
      </c>
    </row>
    <row r="28" spans="1:3">
      <c r="A28" s="135" t="s">
        <v>72</v>
      </c>
      <c r="B28" s="156">
        <v>0</v>
      </c>
      <c r="C28" s="131" t="s">
        <v>159</v>
      </c>
    </row>
    <row r="29" spans="1:3">
      <c r="A29" s="135" t="s">
        <v>18</v>
      </c>
      <c r="B29" s="156">
        <v>0</v>
      </c>
      <c r="C29" s="131" t="s">
        <v>159</v>
      </c>
    </row>
    <row r="30" spans="1:3">
      <c r="A30" s="135" t="s">
        <v>16</v>
      </c>
      <c r="B30" s="156">
        <v>1.312E-3</v>
      </c>
      <c r="C30" s="131" t="s">
        <v>159</v>
      </c>
    </row>
    <row r="31" spans="1:3">
      <c r="A31" s="135" t="s">
        <v>15</v>
      </c>
      <c r="B31" s="156">
        <v>0</v>
      </c>
      <c r="C31" s="131" t="s">
        <v>159</v>
      </c>
    </row>
    <row r="32" spans="1:3">
      <c r="A32" s="135" t="s">
        <v>102</v>
      </c>
      <c r="B32" s="156">
        <v>0</v>
      </c>
      <c r="C32" s="131" t="s">
        <v>159</v>
      </c>
    </row>
    <row r="33" spans="1:3">
      <c r="A33" s="135" t="s">
        <v>17</v>
      </c>
      <c r="B33" s="156">
        <v>0</v>
      </c>
      <c r="C33" s="131" t="s">
        <v>159</v>
      </c>
    </row>
    <row r="34" spans="1:3">
      <c r="A34" s="135" t="s">
        <v>84</v>
      </c>
      <c r="B34" s="156">
        <f>156</f>
        <v>156</v>
      </c>
      <c r="C34" s="131" t="s">
        <v>25</v>
      </c>
    </row>
    <row r="35" spans="1:3">
      <c r="A35" s="135" t="s">
        <v>73</v>
      </c>
      <c r="B35" s="156">
        <v>0</v>
      </c>
      <c r="C35" s="131" t="s">
        <v>159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3B96-F927-4EF2-9100-CD880248492A}">
  <dimension ref="A1:K38"/>
  <sheetViews>
    <sheetView workbookViewId="0">
      <selection activeCell="C35" sqref="C35"/>
    </sheetView>
  </sheetViews>
  <sheetFormatPr defaultColWidth="11.44140625" defaultRowHeight="13.8"/>
  <cols>
    <col min="1" max="1" width="28.5546875" style="131" customWidth="1"/>
    <col min="2" max="2" width="11.44140625" style="131"/>
    <col min="3" max="3" width="32.5546875" style="131" customWidth="1"/>
    <col min="4" max="4" width="11.44140625" style="131"/>
    <col min="5" max="5" width="43" style="131" bestFit="1" customWidth="1"/>
    <col min="6" max="16384" width="11.44140625" style="131"/>
  </cols>
  <sheetData>
    <row r="1" spans="1:11">
      <c r="A1" s="138" t="s">
        <v>432</v>
      </c>
      <c r="B1" s="138" t="s">
        <v>433</v>
      </c>
      <c r="C1" s="138"/>
      <c r="D1" s="138"/>
      <c r="E1" s="138"/>
      <c r="F1" s="138"/>
    </row>
    <row r="2" spans="1:11">
      <c r="A2" s="138"/>
      <c r="B2" s="138"/>
      <c r="C2" s="138"/>
      <c r="D2" s="138"/>
      <c r="E2" s="138"/>
      <c r="F2" s="138"/>
    </row>
    <row r="3" spans="1:11">
      <c r="A3" s="138"/>
      <c r="B3" s="138"/>
      <c r="C3" s="138" t="s">
        <v>43</v>
      </c>
      <c r="D3" s="138" t="s">
        <v>44</v>
      </c>
      <c r="E3" s="138" t="s">
        <v>86</v>
      </c>
      <c r="F3" s="138" t="s">
        <v>434</v>
      </c>
      <c r="G3" s="138" t="s">
        <v>45</v>
      </c>
      <c r="H3" s="138" t="s">
        <v>249</v>
      </c>
      <c r="I3" s="138" t="s">
        <v>50</v>
      </c>
      <c r="J3" s="138" t="s">
        <v>251</v>
      </c>
      <c r="K3" s="138" t="s">
        <v>252</v>
      </c>
    </row>
    <row r="4" spans="1:11">
      <c r="A4" s="138" t="s">
        <v>23</v>
      </c>
      <c r="B4" s="138" t="s">
        <v>24</v>
      </c>
      <c r="C4" s="138" t="s">
        <v>471</v>
      </c>
      <c r="D4" s="138" t="s">
        <v>206</v>
      </c>
      <c r="E4" s="138" t="s">
        <v>472</v>
      </c>
      <c r="F4" s="138"/>
      <c r="G4" s="138" t="s">
        <v>283</v>
      </c>
      <c r="H4" s="131" t="s">
        <v>473</v>
      </c>
      <c r="I4" s="131" t="s">
        <v>474</v>
      </c>
      <c r="J4" s="138" t="s">
        <v>257</v>
      </c>
      <c r="K4" s="138" t="s">
        <v>258</v>
      </c>
    </row>
    <row r="5" spans="1:11" ht="14.4">
      <c r="A5" s="138"/>
      <c r="B5" s="152" t="s">
        <v>259</v>
      </c>
      <c r="C5" s="138"/>
      <c r="D5" s="138"/>
      <c r="E5" s="138"/>
      <c r="F5" s="138"/>
      <c r="G5" s="138"/>
      <c r="J5" s="138"/>
      <c r="K5" s="138"/>
    </row>
    <row r="6" spans="1:11">
      <c r="A6" s="138"/>
      <c r="B6" s="138" t="s">
        <v>25</v>
      </c>
      <c r="C6" s="138" t="s">
        <v>475</v>
      </c>
      <c r="D6" s="138" t="s">
        <v>438</v>
      </c>
      <c r="E6" s="138" t="s">
        <v>439</v>
      </c>
      <c r="F6" s="138"/>
      <c r="G6" s="169" t="s">
        <v>441</v>
      </c>
      <c r="I6" s="138" t="s">
        <v>265</v>
      </c>
    </row>
    <row r="7" spans="1:11">
      <c r="A7" s="138"/>
      <c r="B7" s="138" t="s">
        <v>161</v>
      </c>
      <c r="C7" s="138" t="s">
        <v>8</v>
      </c>
      <c r="D7" s="138" t="s">
        <v>476</v>
      </c>
      <c r="E7" s="138" t="s">
        <v>477</v>
      </c>
      <c r="F7" s="138" t="s">
        <v>478</v>
      </c>
      <c r="G7" s="149" t="s">
        <v>479</v>
      </c>
      <c r="H7" s="138" t="s">
        <v>480</v>
      </c>
      <c r="I7" s="131" t="s">
        <v>481</v>
      </c>
    </row>
    <row r="8" spans="1:11">
      <c r="A8" s="138"/>
      <c r="B8" s="138"/>
      <c r="C8" s="138"/>
      <c r="D8" s="138"/>
      <c r="E8" s="138"/>
      <c r="F8" s="138"/>
      <c r="G8" s="119"/>
    </row>
    <row r="9" spans="1:11">
      <c r="A9" s="138"/>
      <c r="B9" s="138"/>
      <c r="C9" s="138"/>
      <c r="D9" s="138"/>
      <c r="E9" s="138"/>
      <c r="F9" s="138"/>
      <c r="G9" s="138"/>
    </row>
    <row r="10" spans="1:11">
      <c r="A10" s="138" t="s">
        <v>174</v>
      </c>
      <c r="B10" s="138" t="s">
        <v>27</v>
      </c>
      <c r="C10" s="138" t="s">
        <v>482</v>
      </c>
      <c r="D10" s="138"/>
      <c r="E10" s="138"/>
      <c r="F10" s="138"/>
      <c r="G10" s="138"/>
    </row>
    <row r="11" spans="1:11">
      <c r="A11" s="138"/>
      <c r="B11" s="138" t="s">
        <v>28</v>
      </c>
      <c r="C11" s="138" t="s">
        <v>483</v>
      </c>
      <c r="D11" s="138"/>
      <c r="E11" s="138"/>
      <c r="F11" s="170">
        <v>0.8</v>
      </c>
      <c r="G11" s="138"/>
    </row>
    <row r="12" spans="1:11">
      <c r="A12" s="138"/>
      <c r="B12" s="138"/>
      <c r="C12" s="138"/>
      <c r="D12" s="138"/>
      <c r="E12" s="138"/>
      <c r="F12" s="138"/>
      <c r="G12" s="138"/>
    </row>
    <row r="13" spans="1:11">
      <c r="A13" s="138" t="s">
        <v>448</v>
      </c>
      <c r="B13" s="138" t="s">
        <v>24</v>
      </c>
      <c r="C13" s="138" t="s">
        <v>449</v>
      </c>
      <c r="D13" s="138"/>
      <c r="E13" s="138"/>
      <c r="F13" s="138"/>
      <c r="G13" s="138"/>
    </row>
    <row r="14" spans="1:11">
      <c r="A14" s="138"/>
      <c r="B14" s="138"/>
      <c r="C14" s="138"/>
      <c r="D14" s="138"/>
      <c r="E14" s="138"/>
      <c r="F14" s="138"/>
      <c r="G14" s="138"/>
    </row>
    <row r="15" spans="1:11">
      <c r="A15" s="138" t="s">
        <v>177</v>
      </c>
      <c r="B15" s="138" t="s">
        <v>138</v>
      </c>
      <c r="C15" s="138" t="s">
        <v>84</v>
      </c>
      <c r="D15" s="138"/>
      <c r="E15" s="138"/>
      <c r="F15" s="138"/>
      <c r="G15" s="119" t="s">
        <v>484</v>
      </c>
    </row>
    <row r="16" spans="1:11">
      <c r="A16" s="138"/>
      <c r="B16" s="138"/>
      <c r="C16" s="138"/>
      <c r="D16" s="138"/>
      <c r="E16" s="138"/>
      <c r="F16" s="138"/>
      <c r="G16" s="169"/>
    </row>
    <row r="17" spans="1:7">
      <c r="A17" s="138"/>
      <c r="B17" s="138"/>
      <c r="C17" s="138"/>
      <c r="D17" s="138"/>
      <c r="E17" s="138"/>
      <c r="F17" s="138"/>
      <c r="G17" s="169"/>
    </row>
    <row r="18" spans="1:7">
      <c r="A18" s="138"/>
      <c r="B18" s="138"/>
      <c r="C18" s="138"/>
      <c r="D18" s="138"/>
      <c r="E18" s="138"/>
      <c r="F18" s="138"/>
      <c r="G18" s="138"/>
    </row>
    <row r="19" spans="1:7">
      <c r="A19" s="138"/>
      <c r="B19" s="138"/>
      <c r="C19" s="138"/>
      <c r="D19" s="138"/>
    </row>
    <row r="20" spans="1:7">
      <c r="A20" s="138"/>
      <c r="C20" s="138"/>
      <c r="D20" s="138"/>
    </row>
    <row r="21" spans="1:7">
      <c r="A21" s="138"/>
      <c r="B21" s="138"/>
      <c r="C21" s="138"/>
      <c r="D21" s="138"/>
    </row>
    <row r="22" spans="1:7">
      <c r="C22" s="138"/>
      <c r="D22" s="138"/>
    </row>
    <row r="23" spans="1:7">
      <c r="A23" s="138"/>
      <c r="B23" s="138"/>
      <c r="C23" s="138"/>
      <c r="D23" s="138"/>
    </row>
    <row r="24" spans="1:7">
      <c r="A24" s="138"/>
      <c r="B24" s="138"/>
      <c r="C24" s="138"/>
      <c r="D24" s="138"/>
    </row>
    <row r="25" spans="1:7">
      <c r="A25" s="138"/>
      <c r="B25" s="138"/>
      <c r="C25" s="138"/>
      <c r="D25" s="138"/>
    </row>
    <row r="26" spans="1:7">
      <c r="B26" s="138"/>
      <c r="C26" s="138"/>
      <c r="D26" s="138"/>
    </row>
    <row r="27" spans="1:7">
      <c r="A27" s="138"/>
      <c r="B27" s="138"/>
      <c r="C27" s="138"/>
      <c r="D27" s="138"/>
    </row>
    <row r="28" spans="1:7">
      <c r="A28" s="138"/>
      <c r="B28" s="138"/>
    </row>
    <row r="29" spans="1:7">
      <c r="A29" s="138"/>
      <c r="B29" s="138"/>
      <c r="C29" s="171"/>
      <c r="D29" s="171"/>
    </row>
    <row r="30" spans="1:7">
      <c r="A30" s="138"/>
      <c r="B30" s="138"/>
      <c r="C30" s="138"/>
      <c r="D30" s="138"/>
    </row>
    <row r="31" spans="1:7">
      <c r="A31" s="138"/>
      <c r="B31" s="138"/>
      <c r="C31" s="138"/>
      <c r="D31" s="138"/>
    </row>
    <row r="32" spans="1:7">
      <c r="A32" s="138"/>
      <c r="B32" s="138"/>
      <c r="C32" s="138"/>
      <c r="D32" s="138"/>
    </row>
    <row r="33" spans="1:4">
      <c r="C33" s="138"/>
      <c r="D33" s="138"/>
    </row>
    <row r="34" spans="1:4">
      <c r="A34" s="138"/>
      <c r="B34" s="171"/>
      <c r="C34" s="138"/>
      <c r="D34" s="138"/>
    </row>
    <row r="35" spans="1:4">
      <c r="A35" s="138"/>
      <c r="B35" s="138"/>
      <c r="C35" s="138"/>
      <c r="D35" s="138"/>
    </row>
    <row r="36" spans="1:4">
      <c r="A36" s="138"/>
      <c r="B36" s="138"/>
      <c r="C36" s="138"/>
      <c r="D36" s="138"/>
    </row>
    <row r="37" spans="1:4">
      <c r="A37" s="138"/>
    </row>
    <row r="38" spans="1:4">
      <c r="A38" s="138"/>
      <c r="B38" s="138"/>
    </row>
  </sheetData>
  <hyperlinks>
    <hyperlink ref="G6" r:id="rId1" xr:uid="{61012A6B-8541-4E90-B7F5-0A1E5D3F83B5}"/>
    <hyperlink ref="G15" r:id="rId2" xr:uid="{21CE7884-F15A-4EC5-B76F-A461BC9BB26A}"/>
  </hyperlinks>
  <pageMargins left="0.7" right="0.7" top="0.78740157499999996" bottom="0.78740157499999996" header="0.3" footer="0.3"/>
  <pageSetup paperSize="9" orientation="portrait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E275-3B96-427D-A1D1-17B624665A3A}">
  <dimension ref="A1:AK50"/>
  <sheetViews>
    <sheetView topLeftCell="R1" zoomScaleNormal="100" workbookViewId="0">
      <selection activeCell="W33" sqref="W33"/>
    </sheetView>
  </sheetViews>
  <sheetFormatPr defaultColWidth="10.33203125" defaultRowHeight="13.8"/>
  <cols>
    <col min="1" max="24" width="10.33203125" style="131"/>
    <col min="25" max="25" width="11.109375" style="131" bestFit="1" customWidth="1"/>
    <col min="26" max="29" width="11.33203125" style="131" bestFit="1" customWidth="1"/>
    <col min="30" max="16384" width="10.33203125" style="131"/>
  </cols>
  <sheetData>
    <row r="1" spans="1:37">
      <c r="A1" s="138" t="s">
        <v>283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3" spans="1:37">
      <c r="A3" s="138" t="s">
        <v>284</v>
      </c>
      <c r="B3" s="172">
        <v>44258.542326388888</v>
      </c>
      <c r="C3" s="138"/>
      <c r="D3" s="138"/>
      <c r="E3" s="138"/>
      <c r="F3" s="138"/>
      <c r="G3" s="138"/>
      <c r="H3" s="138"/>
      <c r="I3" s="138"/>
      <c r="J3" s="138"/>
      <c r="K3" s="138"/>
    </row>
    <row r="4" spans="1:37">
      <c r="A4" s="138" t="s">
        <v>285</v>
      </c>
      <c r="B4" s="172">
        <v>44285.710691898144</v>
      </c>
      <c r="C4" s="138"/>
      <c r="D4" s="138"/>
      <c r="E4" s="138"/>
      <c r="F4" s="138"/>
      <c r="G4" s="138"/>
      <c r="H4" s="138"/>
      <c r="I4" s="138"/>
      <c r="J4" s="138"/>
      <c r="K4" s="138"/>
    </row>
    <row r="5" spans="1:37">
      <c r="A5" s="138" t="s">
        <v>286</v>
      </c>
      <c r="B5" s="138" t="s">
        <v>206</v>
      </c>
      <c r="C5" s="138"/>
      <c r="D5" s="138"/>
      <c r="E5" s="138"/>
      <c r="F5" s="138"/>
      <c r="G5" s="138"/>
      <c r="H5" s="138"/>
      <c r="I5" s="138"/>
      <c r="J5" s="138"/>
      <c r="K5" s="138"/>
    </row>
    <row r="7" spans="1:37">
      <c r="A7" s="138" t="s">
        <v>287</v>
      </c>
      <c r="B7" s="138" t="s">
        <v>485</v>
      </c>
      <c r="C7" s="138"/>
      <c r="D7" s="138"/>
      <c r="E7" s="138"/>
      <c r="F7" s="138"/>
      <c r="G7" s="138"/>
      <c r="H7" s="138"/>
      <c r="I7" s="138"/>
      <c r="J7" s="138"/>
      <c r="K7" s="138"/>
    </row>
    <row r="8" spans="1:37">
      <c r="A8" s="138" t="s">
        <v>289</v>
      </c>
      <c r="B8" s="138" t="s">
        <v>290</v>
      </c>
      <c r="C8" s="138"/>
      <c r="D8" s="138"/>
      <c r="E8" s="138"/>
      <c r="F8" s="138"/>
      <c r="G8" s="138"/>
      <c r="H8" s="138"/>
      <c r="I8" s="138"/>
      <c r="J8" s="138"/>
      <c r="K8" s="138"/>
    </row>
    <row r="10" spans="1:37">
      <c r="A10" s="135" t="s">
        <v>291</v>
      </c>
      <c r="B10" s="135">
        <v>1985</v>
      </c>
      <c r="C10" s="135">
        <v>1986</v>
      </c>
      <c r="D10" s="135">
        <v>1987</v>
      </c>
      <c r="E10" s="135">
        <v>1988</v>
      </c>
      <c r="F10" s="135">
        <v>1989</v>
      </c>
      <c r="G10" s="135">
        <v>1990</v>
      </c>
      <c r="H10" s="135">
        <v>1991</v>
      </c>
      <c r="I10" s="135">
        <v>1992</v>
      </c>
      <c r="J10" s="135">
        <v>1993</v>
      </c>
      <c r="K10" s="135">
        <v>1994</v>
      </c>
      <c r="L10" s="135" t="s">
        <v>292</v>
      </c>
      <c r="M10" s="135" t="s">
        <v>293</v>
      </c>
      <c r="N10" s="135" t="s">
        <v>294</v>
      </c>
      <c r="O10" s="135" t="s">
        <v>295</v>
      </c>
      <c r="P10" s="135" t="s">
        <v>296</v>
      </c>
      <c r="Q10" s="135" t="s">
        <v>297</v>
      </c>
      <c r="R10" s="135" t="s">
        <v>298</v>
      </c>
      <c r="S10" s="135" t="s">
        <v>299</v>
      </c>
      <c r="T10" s="135" t="s">
        <v>300</v>
      </c>
      <c r="U10" s="135" t="s">
        <v>301</v>
      </c>
      <c r="V10" s="135" t="s">
        <v>302</v>
      </c>
      <c r="W10" s="135" t="s">
        <v>303</v>
      </c>
      <c r="X10" s="135" t="s">
        <v>304</v>
      </c>
      <c r="Y10" s="135">
        <v>2008</v>
      </c>
      <c r="Z10" s="135">
        <v>2009</v>
      </c>
      <c r="AA10" s="135">
        <v>2010</v>
      </c>
      <c r="AB10" s="135">
        <v>2011</v>
      </c>
      <c r="AC10" s="135">
        <v>2012</v>
      </c>
      <c r="AD10" s="135">
        <v>2013</v>
      </c>
      <c r="AE10" s="135">
        <v>2014</v>
      </c>
      <c r="AF10" s="135">
        <v>2015</v>
      </c>
      <c r="AG10" s="135">
        <v>2016</v>
      </c>
      <c r="AH10" s="135">
        <v>2017</v>
      </c>
      <c r="AI10" s="135">
        <v>2018</v>
      </c>
      <c r="AJ10" s="135">
        <v>2019</v>
      </c>
      <c r="AK10" s="135">
        <v>2018</v>
      </c>
    </row>
    <row r="11" spans="1:37">
      <c r="A11" s="135" t="s">
        <v>1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7">
        <v>354000</v>
      </c>
      <c r="M11" s="136" t="s">
        <v>317</v>
      </c>
      <c r="N11" s="136" t="s">
        <v>317</v>
      </c>
      <c r="O11" s="136" t="s">
        <v>317</v>
      </c>
      <c r="P11" s="136" t="s">
        <v>317</v>
      </c>
      <c r="Q11" s="136" t="s">
        <v>317</v>
      </c>
      <c r="R11" s="136" t="s">
        <v>317</v>
      </c>
      <c r="S11" s="136" t="s">
        <v>317</v>
      </c>
      <c r="T11" s="136" t="s">
        <v>317</v>
      </c>
      <c r="U11" s="136" t="s">
        <v>317</v>
      </c>
      <c r="V11" s="136" t="s">
        <v>317</v>
      </c>
      <c r="W11" s="136" t="s">
        <v>317</v>
      </c>
      <c r="X11" s="136" t="s">
        <v>317</v>
      </c>
      <c r="Y11" s="136" t="s">
        <v>317</v>
      </c>
      <c r="Z11" s="136" t="s">
        <v>317</v>
      </c>
      <c r="AA11" s="136" t="s">
        <v>317</v>
      </c>
      <c r="AB11" s="136" t="s">
        <v>317</v>
      </c>
      <c r="AC11" s="136" t="s">
        <v>317</v>
      </c>
      <c r="AD11" s="136" t="s">
        <v>317</v>
      </c>
      <c r="AE11" s="136" t="s">
        <v>317</v>
      </c>
      <c r="AF11" s="136" t="s">
        <v>317</v>
      </c>
      <c r="AG11" s="136" t="s">
        <v>317</v>
      </c>
      <c r="AH11" s="137">
        <v>14303740</v>
      </c>
      <c r="AI11" s="137">
        <v>13637166</v>
      </c>
      <c r="AJ11" s="137">
        <v>13162753</v>
      </c>
      <c r="AK11" s="156">
        <v>13.637166000000001</v>
      </c>
    </row>
    <row r="12" spans="1:37">
      <c r="A12" s="135" t="s">
        <v>7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 t="s">
        <v>317</v>
      </c>
      <c r="M12" s="136" t="s">
        <v>317</v>
      </c>
      <c r="N12" s="136" t="s">
        <v>317</v>
      </c>
      <c r="O12" s="136" t="s">
        <v>317</v>
      </c>
      <c r="P12" s="136" t="s">
        <v>317</v>
      </c>
      <c r="Q12" s="136" t="s">
        <v>317</v>
      </c>
      <c r="R12" s="136" t="s">
        <v>317</v>
      </c>
      <c r="S12" s="136" t="s">
        <v>317</v>
      </c>
      <c r="T12" s="136" t="s">
        <v>317</v>
      </c>
      <c r="U12" s="136" t="s">
        <v>317</v>
      </c>
      <c r="V12" s="136" t="s">
        <v>317</v>
      </c>
      <c r="W12" s="136" t="s">
        <v>317</v>
      </c>
      <c r="X12" s="136" t="s">
        <v>317</v>
      </c>
      <c r="Y12" s="136" t="s">
        <v>317</v>
      </c>
      <c r="Z12" s="136" t="s">
        <v>317</v>
      </c>
      <c r="AA12" s="136" t="s">
        <v>317</v>
      </c>
      <c r="AB12" s="136" t="s">
        <v>317</v>
      </c>
      <c r="AC12" s="136" t="s">
        <v>317</v>
      </c>
      <c r="AD12" s="136" t="s">
        <v>317</v>
      </c>
      <c r="AE12" s="136" t="s">
        <v>317</v>
      </c>
      <c r="AF12" s="136" t="s">
        <v>317</v>
      </c>
      <c r="AG12" s="137">
        <v>477340000</v>
      </c>
      <c r="AH12" s="136" t="s">
        <v>317</v>
      </c>
      <c r="AI12" s="136" t="s">
        <v>317</v>
      </c>
      <c r="AJ12" s="136" t="s">
        <v>317</v>
      </c>
      <c r="AK12" s="156">
        <v>477.34</v>
      </c>
    </row>
    <row r="13" spans="1:37">
      <c r="A13" s="135" t="s">
        <v>2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7">
        <v>1425795000</v>
      </c>
      <c r="M13" s="137">
        <v>1546958000</v>
      </c>
      <c r="N13" s="137">
        <v>1409850000</v>
      </c>
      <c r="O13" s="137">
        <v>1596258000</v>
      </c>
      <c r="P13" s="137">
        <v>1533113000</v>
      </c>
      <c r="Q13" s="137">
        <v>1886429000</v>
      </c>
      <c r="R13" s="137">
        <v>1921680000</v>
      </c>
      <c r="S13" s="137">
        <v>1843285000</v>
      </c>
      <c r="T13" s="136" t="s">
        <v>317</v>
      </c>
      <c r="U13" s="136" t="s">
        <v>317</v>
      </c>
      <c r="V13" s="136" t="s">
        <v>317</v>
      </c>
      <c r="W13" s="136" t="s">
        <v>317</v>
      </c>
      <c r="X13" s="136" t="s">
        <v>317</v>
      </c>
      <c r="Y13" s="137">
        <v>1679725000</v>
      </c>
      <c r="Z13" s="136" t="s">
        <v>317</v>
      </c>
      <c r="AA13" s="136" t="s">
        <v>317</v>
      </c>
      <c r="AB13" s="137">
        <v>1034197000</v>
      </c>
      <c r="AC13" s="137">
        <v>967459000</v>
      </c>
      <c r="AD13" s="137">
        <v>962632000</v>
      </c>
      <c r="AE13" s="137">
        <v>993429000</v>
      </c>
      <c r="AF13" s="137">
        <v>940824000</v>
      </c>
      <c r="AG13" s="137">
        <v>1043776000</v>
      </c>
      <c r="AH13" s="137">
        <v>1046777000</v>
      </c>
      <c r="AI13" s="137">
        <v>1129557000</v>
      </c>
      <c r="AJ13" s="137">
        <v>1398146000</v>
      </c>
      <c r="AK13" s="156">
        <v>1129.557</v>
      </c>
    </row>
    <row r="14" spans="1:37">
      <c r="A14" s="135" t="s">
        <v>6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 t="s">
        <v>317</v>
      </c>
      <c r="M14" s="136" t="s">
        <v>317</v>
      </c>
      <c r="N14" s="136" t="s">
        <v>317</v>
      </c>
      <c r="O14" s="136" t="s">
        <v>317</v>
      </c>
      <c r="P14" s="136" t="s">
        <v>317</v>
      </c>
      <c r="Q14" s="136" t="s">
        <v>317</v>
      </c>
      <c r="R14" s="136" t="s">
        <v>317</v>
      </c>
      <c r="S14" s="136" t="s">
        <v>317</v>
      </c>
      <c r="T14" s="136" t="s">
        <v>317</v>
      </c>
      <c r="U14" s="136" t="s">
        <v>317</v>
      </c>
      <c r="V14" s="136" t="s">
        <v>317</v>
      </c>
      <c r="W14" s="136" t="s">
        <v>317</v>
      </c>
      <c r="X14" s="136" t="s">
        <v>317</v>
      </c>
      <c r="Y14" s="136" t="s">
        <v>317</v>
      </c>
      <c r="Z14" s="136" t="s">
        <v>317</v>
      </c>
      <c r="AA14" s="136" t="s">
        <v>317</v>
      </c>
      <c r="AB14" s="136" t="s">
        <v>317</v>
      </c>
      <c r="AC14" s="136" t="s">
        <v>317</v>
      </c>
      <c r="AD14" s="136" t="s">
        <v>317</v>
      </c>
      <c r="AE14" s="136" t="s">
        <v>317</v>
      </c>
      <c r="AF14" s="136" t="s">
        <v>317</v>
      </c>
      <c r="AG14" s="136" t="s">
        <v>317</v>
      </c>
      <c r="AH14" s="136" t="s">
        <v>317</v>
      </c>
      <c r="AI14" s="136" t="s">
        <v>317</v>
      </c>
      <c r="AJ14" s="136" t="s">
        <v>317</v>
      </c>
      <c r="AK14" s="156">
        <v>0</v>
      </c>
    </row>
    <row r="15" spans="1:37">
      <c r="A15" s="135" t="s">
        <v>14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 t="s">
        <v>317</v>
      </c>
      <c r="M15" s="136" t="s">
        <v>317</v>
      </c>
      <c r="N15" s="136" t="s">
        <v>317</v>
      </c>
      <c r="O15" s="136" t="s">
        <v>317</v>
      </c>
      <c r="P15" s="136" t="s">
        <v>317</v>
      </c>
      <c r="Q15" s="136" t="s">
        <v>317</v>
      </c>
      <c r="R15" s="136" t="s">
        <v>317</v>
      </c>
      <c r="S15" s="137">
        <v>336260</v>
      </c>
      <c r="T15" s="136" t="s">
        <v>317</v>
      </c>
      <c r="U15" s="136" t="s">
        <v>317</v>
      </c>
      <c r="V15" s="136" t="s">
        <v>317</v>
      </c>
      <c r="W15" s="136" t="s">
        <v>317</v>
      </c>
      <c r="X15" s="136" t="s">
        <v>317</v>
      </c>
      <c r="Y15" s="137">
        <v>129175</v>
      </c>
      <c r="Z15" s="136" t="s">
        <v>317</v>
      </c>
      <c r="AA15" s="137">
        <v>1006019</v>
      </c>
      <c r="AB15" s="137">
        <v>837610</v>
      </c>
      <c r="AC15" s="137">
        <v>127549</v>
      </c>
      <c r="AD15" s="137">
        <v>164385</v>
      </c>
      <c r="AE15" s="136" t="s">
        <v>317</v>
      </c>
      <c r="AF15" s="136" t="s">
        <v>317</v>
      </c>
      <c r="AG15" s="136" t="s">
        <v>317</v>
      </c>
      <c r="AH15" s="136" t="s">
        <v>317</v>
      </c>
      <c r="AI15" s="136" t="s">
        <v>317</v>
      </c>
      <c r="AJ15" s="136" t="s">
        <v>317</v>
      </c>
      <c r="AK15" s="156">
        <v>0.164385</v>
      </c>
    </row>
    <row r="16" spans="1:37">
      <c r="A16" s="135" t="s">
        <v>78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 t="s">
        <v>317</v>
      </c>
      <c r="M16" s="136" t="s">
        <v>317</v>
      </c>
      <c r="N16" s="136" t="s">
        <v>317</v>
      </c>
      <c r="O16" s="136" t="s">
        <v>317</v>
      </c>
      <c r="P16" s="136" t="s">
        <v>317</v>
      </c>
      <c r="Q16" s="136" t="s">
        <v>317</v>
      </c>
      <c r="R16" s="136" t="s">
        <v>317</v>
      </c>
      <c r="S16" s="136" t="s">
        <v>317</v>
      </c>
      <c r="T16" s="136" t="s">
        <v>317</v>
      </c>
      <c r="U16" s="136" t="s">
        <v>317</v>
      </c>
      <c r="V16" s="136" t="s">
        <v>317</v>
      </c>
      <c r="W16" s="136" t="s">
        <v>317</v>
      </c>
      <c r="X16" s="136" t="s">
        <v>317</v>
      </c>
      <c r="Y16" s="136" t="s">
        <v>317</v>
      </c>
      <c r="Z16" s="136" t="s">
        <v>317</v>
      </c>
      <c r="AA16" s="136" t="s">
        <v>317</v>
      </c>
      <c r="AB16" s="136" t="s">
        <v>317</v>
      </c>
      <c r="AC16" s="136" t="s">
        <v>317</v>
      </c>
      <c r="AD16" s="136" t="s">
        <v>317</v>
      </c>
      <c r="AE16" s="136" t="s">
        <v>317</v>
      </c>
      <c r="AF16" s="136" t="s">
        <v>317</v>
      </c>
      <c r="AG16" s="136" t="s">
        <v>317</v>
      </c>
      <c r="AH16" s="137">
        <v>0</v>
      </c>
      <c r="AI16" s="137">
        <v>0</v>
      </c>
      <c r="AJ16" s="137">
        <v>0</v>
      </c>
      <c r="AK16" s="156">
        <v>0</v>
      </c>
    </row>
    <row r="17" spans="1:37">
      <c r="A17" s="135" t="s">
        <v>75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7">
        <v>0</v>
      </c>
      <c r="M17" s="137">
        <v>0</v>
      </c>
      <c r="N17" s="137">
        <v>0</v>
      </c>
      <c r="O17" s="137">
        <v>0</v>
      </c>
      <c r="P17" s="137">
        <v>0</v>
      </c>
      <c r="Q17" s="137">
        <v>0</v>
      </c>
      <c r="R17" s="137">
        <v>0</v>
      </c>
      <c r="S17" s="136" t="s">
        <v>317</v>
      </c>
      <c r="T17" s="136" t="s">
        <v>317</v>
      </c>
      <c r="U17" s="136" t="s">
        <v>317</v>
      </c>
      <c r="V17" s="136" t="s">
        <v>317</v>
      </c>
      <c r="W17" s="136" t="s">
        <v>317</v>
      </c>
      <c r="X17" s="136" t="s">
        <v>317</v>
      </c>
      <c r="Y17" s="137">
        <v>0</v>
      </c>
      <c r="Z17" s="137">
        <v>0</v>
      </c>
      <c r="AA17" s="137">
        <v>0</v>
      </c>
      <c r="AB17" s="137">
        <v>0</v>
      </c>
      <c r="AC17" s="136" t="s">
        <v>317</v>
      </c>
      <c r="AD17" s="137">
        <v>21330</v>
      </c>
      <c r="AE17" s="137">
        <v>75890</v>
      </c>
      <c r="AF17" s="137">
        <v>87795</v>
      </c>
      <c r="AG17" s="136" t="s">
        <v>317</v>
      </c>
      <c r="AH17" s="137">
        <v>203900</v>
      </c>
      <c r="AI17" s="137">
        <v>251650</v>
      </c>
      <c r="AJ17" s="136" t="s">
        <v>317</v>
      </c>
      <c r="AK17" s="156">
        <v>0.25164999999999998</v>
      </c>
    </row>
    <row r="18" spans="1:37">
      <c r="A18" s="135" t="s">
        <v>3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7">
        <v>0</v>
      </c>
      <c r="M18" s="137">
        <v>0</v>
      </c>
      <c r="N18" s="137">
        <v>0</v>
      </c>
      <c r="O18" s="137">
        <v>0</v>
      </c>
      <c r="P18" s="137">
        <v>0</v>
      </c>
      <c r="Q18" s="137">
        <v>0</v>
      </c>
      <c r="R18" s="137">
        <v>0</v>
      </c>
      <c r="S18" s="137">
        <v>0</v>
      </c>
      <c r="T18" s="136" t="s">
        <v>317</v>
      </c>
      <c r="U18" s="136" t="s">
        <v>317</v>
      </c>
      <c r="V18" s="136" t="s">
        <v>317</v>
      </c>
      <c r="W18" s="136" t="s">
        <v>317</v>
      </c>
      <c r="X18" s="136" t="s">
        <v>317</v>
      </c>
      <c r="Y18" s="137">
        <v>0</v>
      </c>
      <c r="Z18" s="137">
        <v>0</v>
      </c>
      <c r="AA18" s="137">
        <v>0</v>
      </c>
      <c r="AB18" s="137">
        <v>0</v>
      </c>
      <c r="AC18" s="137">
        <v>0</v>
      </c>
      <c r="AD18" s="137">
        <v>0</v>
      </c>
      <c r="AE18" s="137">
        <v>0</v>
      </c>
      <c r="AF18" s="137">
        <v>0</v>
      </c>
      <c r="AG18" s="137">
        <v>0</v>
      </c>
      <c r="AH18" s="137">
        <v>0</v>
      </c>
      <c r="AI18" s="137">
        <v>0</v>
      </c>
      <c r="AJ18" s="137">
        <v>0</v>
      </c>
      <c r="AK18" s="156">
        <v>0</v>
      </c>
    </row>
    <row r="19" spans="1:37">
      <c r="A19" s="135" t="s">
        <v>83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7">
        <v>0</v>
      </c>
      <c r="M19" s="137">
        <v>0</v>
      </c>
      <c r="N19" s="137">
        <v>0</v>
      </c>
      <c r="O19" s="137">
        <v>0</v>
      </c>
      <c r="P19" s="137">
        <v>0</v>
      </c>
      <c r="Q19" s="137">
        <v>0</v>
      </c>
      <c r="R19" s="137">
        <v>25000</v>
      </c>
      <c r="S19" s="137">
        <v>25000</v>
      </c>
      <c r="T19" s="136" t="s">
        <v>317</v>
      </c>
      <c r="U19" s="136" t="s">
        <v>317</v>
      </c>
      <c r="V19" s="136" t="s">
        <v>317</v>
      </c>
      <c r="W19" s="136" t="s">
        <v>317</v>
      </c>
      <c r="X19" s="136" t="s">
        <v>317</v>
      </c>
      <c r="Y19" s="137">
        <v>0</v>
      </c>
      <c r="Z19" s="137">
        <v>0</v>
      </c>
      <c r="AA19" s="137">
        <v>0</v>
      </c>
      <c r="AB19" s="137">
        <v>0</v>
      </c>
      <c r="AC19" s="137">
        <v>0</v>
      </c>
      <c r="AD19" s="137">
        <v>0</v>
      </c>
      <c r="AE19" s="137">
        <v>0</v>
      </c>
      <c r="AF19" s="137">
        <v>0</v>
      </c>
      <c r="AG19" s="137">
        <v>0</v>
      </c>
      <c r="AH19" s="137">
        <v>0</v>
      </c>
      <c r="AI19" s="137">
        <v>0</v>
      </c>
      <c r="AJ19" s="137">
        <v>0</v>
      </c>
      <c r="AK19" s="156">
        <v>0</v>
      </c>
    </row>
    <row r="20" spans="1:37">
      <c r="A20" s="135" t="s">
        <v>11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7">
        <v>0</v>
      </c>
      <c r="M20" s="136" t="s">
        <v>317</v>
      </c>
      <c r="N20" s="136" t="s">
        <v>317</v>
      </c>
      <c r="O20" s="136" t="s">
        <v>317</v>
      </c>
      <c r="P20" s="136" t="s">
        <v>317</v>
      </c>
      <c r="Q20" s="137">
        <v>1428000</v>
      </c>
      <c r="R20" s="136" t="s">
        <v>317</v>
      </c>
      <c r="S20" s="137">
        <v>577000</v>
      </c>
      <c r="T20" s="136" t="s">
        <v>317</v>
      </c>
      <c r="U20" s="136" t="s">
        <v>317</v>
      </c>
      <c r="V20" s="136" t="s">
        <v>317</v>
      </c>
      <c r="W20" s="136" t="s">
        <v>317</v>
      </c>
      <c r="X20" s="136" t="s">
        <v>317</v>
      </c>
      <c r="Y20" s="137">
        <v>1784000</v>
      </c>
      <c r="Z20" s="137">
        <v>961000</v>
      </c>
      <c r="AA20" s="137">
        <v>1178000</v>
      </c>
      <c r="AB20" s="137">
        <v>2065000</v>
      </c>
      <c r="AC20" s="137">
        <v>1488000</v>
      </c>
      <c r="AD20" s="137">
        <v>1565000</v>
      </c>
      <c r="AE20" s="137">
        <v>939000</v>
      </c>
      <c r="AF20" s="137">
        <v>1248000</v>
      </c>
      <c r="AG20" s="137">
        <v>1134000</v>
      </c>
      <c r="AH20" s="137">
        <v>920000</v>
      </c>
      <c r="AI20" s="137">
        <v>865000</v>
      </c>
      <c r="AJ20" s="137">
        <v>760000</v>
      </c>
      <c r="AK20" s="156">
        <v>0.8125</v>
      </c>
    </row>
    <row r="21" spans="1:37">
      <c r="A21" s="135" t="s">
        <v>71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 t="s">
        <v>317</v>
      </c>
      <c r="M21" s="136" t="s">
        <v>317</v>
      </c>
      <c r="N21" s="136" t="s">
        <v>317</v>
      </c>
      <c r="O21" s="136" t="s">
        <v>317</v>
      </c>
      <c r="P21" s="136" t="s">
        <v>317</v>
      </c>
      <c r="Q21" s="136" t="s">
        <v>317</v>
      </c>
      <c r="R21" s="136" t="s">
        <v>317</v>
      </c>
      <c r="S21" s="136" t="s">
        <v>317</v>
      </c>
      <c r="T21" s="136" t="s">
        <v>317</v>
      </c>
      <c r="U21" s="136" t="s">
        <v>317</v>
      </c>
      <c r="V21" s="136" t="s">
        <v>317</v>
      </c>
      <c r="W21" s="136" t="s">
        <v>317</v>
      </c>
      <c r="X21" s="136" t="s">
        <v>317</v>
      </c>
      <c r="Y21" s="136" t="s">
        <v>317</v>
      </c>
      <c r="Z21" s="136" t="s">
        <v>317</v>
      </c>
      <c r="AA21" s="137">
        <v>1007937</v>
      </c>
      <c r="AB21" s="137">
        <v>1155115</v>
      </c>
      <c r="AC21" s="137">
        <v>2452504</v>
      </c>
      <c r="AD21" s="137">
        <v>2318264</v>
      </c>
      <c r="AE21" s="137">
        <v>3249430</v>
      </c>
      <c r="AF21" s="137">
        <v>3794588</v>
      </c>
      <c r="AG21" s="137">
        <v>4591449</v>
      </c>
      <c r="AH21" s="136" t="s">
        <v>317</v>
      </c>
      <c r="AI21" s="137">
        <v>5480067</v>
      </c>
      <c r="AJ21" s="136" t="s">
        <v>317</v>
      </c>
      <c r="AK21" s="156">
        <v>5.480067</v>
      </c>
    </row>
    <row r="22" spans="1:37">
      <c r="A22" s="135" t="s">
        <v>243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7">
        <v>0</v>
      </c>
      <c r="M22" s="137">
        <v>0</v>
      </c>
      <c r="N22" s="137">
        <v>0</v>
      </c>
      <c r="O22" s="137">
        <v>0</v>
      </c>
      <c r="P22" s="137">
        <v>0</v>
      </c>
      <c r="Q22" s="137">
        <v>0</v>
      </c>
      <c r="R22" s="137">
        <v>0</v>
      </c>
      <c r="S22" s="137">
        <v>0</v>
      </c>
      <c r="T22" s="136" t="s">
        <v>317</v>
      </c>
      <c r="U22" s="136" t="s">
        <v>317</v>
      </c>
      <c r="V22" s="136" t="s">
        <v>317</v>
      </c>
      <c r="W22" s="136" t="s">
        <v>317</v>
      </c>
      <c r="X22" s="136" t="s">
        <v>317</v>
      </c>
      <c r="Y22" s="137">
        <v>0</v>
      </c>
      <c r="Z22" s="137">
        <v>0</v>
      </c>
      <c r="AA22" s="137">
        <v>0</v>
      </c>
      <c r="AB22" s="137">
        <v>0</v>
      </c>
      <c r="AC22" s="137">
        <v>0</v>
      </c>
      <c r="AD22" s="137">
        <v>0</v>
      </c>
      <c r="AE22" s="137">
        <v>0</v>
      </c>
      <c r="AF22" s="137">
        <v>0</v>
      </c>
      <c r="AG22" s="137">
        <v>0</v>
      </c>
      <c r="AH22" s="137">
        <v>0</v>
      </c>
      <c r="AI22" s="137">
        <v>0</v>
      </c>
      <c r="AJ22" s="137">
        <v>0</v>
      </c>
      <c r="AK22" s="156">
        <v>0</v>
      </c>
    </row>
    <row r="23" spans="1:37">
      <c r="A23" s="135" t="s">
        <v>5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 t="s">
        <v>317</v>
      </c>
      <c r="M23" s="136" t="s">
        <v>317</v>
      </c>
      <c r="N23" s="137">
        <v>0</v>
      </c>
      <c r="O23" s="137">
        <v>0</v>
      </c>
      <c r="P23" s="137">
        <v>0</v>
      </c>
      <c r="Q23" s="137">
        <v>0</v>
      </c>
      <c r="R23" s="137">
        <v>0</v>
      </c>
      <c r="S23" s="137">
        <v>0</v>
      </c>
      <c r="T23" s="136" t="s">
        <v>317</v>
      </c>
      <c r="U23" s="136" t="s">
        <v>317</v>
      </c>
      <c r="V23" s="136" t="s">
        <v>317</v>
      </c>
      <c r="W23" s="136" t="s">
        <v>317</v>
      </c>
      <c r="X23" s="136" t="s">
        <v>317</v>
      </c>
      <c r="Y23" s="137">
        <v>0</v>
      </c>
      <c r="Z23" s="137">
        <v>0</v>
      </c>
      <c r="AA23" s="137">
        <v>0</v>
      </c>
      <c r="AB23" s="137">
        <v>0</v>
      </c>
      <c r="AC23" s="137">
        <v>0</v>
      </c>
      <c r="AD23" s="137">
        <v>0</v>
      </c>
      <c r="AE23" s="137">
        <v>0</v>
      </c>
      <c r="AF23" s="137">
        <v>0</v>
      </c>
      <c r="AG23" s="137">
        <v>0</v>
      </c>
      <c r="AH23" s="137">
        <v>0</v>
      </c>
      <c r="AI23" s="137">
        <v>0</v>
      </c>
      <c r="AJ23" s="137">
        <v>0</v>
      </c>
      <c r="AK23" s="156">
        <v>0</v>
      </c>
    </row>
    <row r="24" spans="1:37">
      <c r="A24" s="135" t="s">
        <v>8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 t="s">
        <v>317</v>
      </c>
      <c r="M24" s="136" t="s">
        <v>317</v>
      </c>
      <c r="N24" s="136" t="s">
        <v>317</v>
      </c>
      <c r="O24" s="137">
        <v>0</v>
      </c>
      <c r="P24" s="136" t="s">
        <v>317</v>
      </c>
      <c r="Q24" s="136" t="s">
        <v>317</v>
      </c>
      <c r="R24" s="136" t="s">
        <v>317</v>
      </c>
      <c r="S24" s="136" t="s">
        <v>317</v>
      </c>
      <c r="T24" s="136" t="s">
        <v>317</v>
      </c>
      <c r="U24" s="136" t="s">
        <v>317</v>
      </c>
      <c r="V24" s="136" t="s">
        <v>317</v>
      </c>
      <c r="W24" s="136" t="s">
        <v>317</v>
      </c>
      <c r="X24" s="136" t="s">
        <v>317</v>
      </c>
      <c r="Y24" s="136" t="s">
        <v>317</v>
      </c>
      <c r="Z24" s="136" t="s">
        <v>317</v>
      </c>
      <c r="AA24" s="136" t="s">
        <v>317</v>
      </c>
      <c r="AB24" s="136" t="s">
        <v>317</v>
      </c>
      <c r="AC24" s="136" t="s">
        <v>317</v>
      </c>
      <c r="AD24" s="136" t="s">
        <v>317</v>
      </c>
      <c r="AE24" s="136" t="s">
        <v>317</v>
      </c>
      <c r="AF24" s="136" t="s">
        <v>317</v>
      </c>
      <c r="AG24" s="136" t="s">
        <v>317</v>
      </c>
      <c r="AH24" s="136" t="s">
        <v>317</v>
      </c>
      <c r="AI24" s="136" t="s">
        <v>317</v>
      </c>
      <c r="AJ24" s="136" t="s">
        <v>317</v>
      </c>
      <c r="AK24" s="156">
        <f>900*0.8</f>
        <v>720</v>
      </c>
    </row>
    <row r="25" spans="1:37">
      <c r="A25" s="135" t="s">
        <v>12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7">
        <v>0</v>
      </c>
      <c r="M25" s="137">
        <v>0</v>
      </c>
      <c r="N25" s="137">
        <v>0</v>
      </c>
      <c r="O25" s="137">
        <v>0</v>
      </c>
      <c r="P25" s="137">
        <v>0</v>
      </c>
      <c r="Q25" s="137">
        <v>30000</v>
      </c>
      <c r="R25" s="137">
        <v>0</v>
      </c>
      <c r="S25" s="137">
        <v>0</v>
      </c>
      <c r="T25" s="136" t="s">
        <v>317</v>
      </c>
      <c r="U25" s="136" t="s">
        <v>317</v>
      </c>
      <c r="V25" s="136" t="s">
        <v>317</v>
      </c>
      <c r="W25" s="136" t="s">
        <v>317</v>
      </c>
      <c r="X25" s="136" t="s">
        <v>317</v>
      </c>
      <c r="Y25" s="136" t="s">
        <v>317</v>
      </c>
      <c r="Z25" s="136" t="s">
        <v>317</v>
      </c>
      <c r="AA25" s="137">
        <v>0</v>
      </c>
      <c r="AB25" s="137">
        <v>0</v>
      </c>
      <c r="AC25" s="137">
        <v>0</v>
      </c>
      <c r="AD25" s="137">
        <v>0</v>
      </c>
      <c r="AE25" s="137">
        <v>0</v>
      </c>
      <c r="AF25" s="137">
        <v>0</v>
      </c>
      <c r="AG25" s="137">
        <v>0</v>
      </c>
      <c r="AH25" s="137">
        <v>0</v>
      </c>
      <c r="AI25" s="137">
        <v>0</v>
      </c>
      <c r="AJ25" s="137">
        <v>0</v>
      </c>
      <c r="AK25" s="156">
        <v>0</v>
      </c>
    </row>
    <row r="26" spans="1:37">
      <c r="A26" s="135" t="s">
        <v>77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 t="s">
        <v>317</v>
      </c>
      <c r="M26" s="136" t="s">
        <v>317</v>
      </c>
      <c r="N26" s="137">
        <v>0</v>
      </c>
      <c r="O26" s="137">
        <v>0</v>
      </c>
      <c r="P26" s="137">
        <v>0</v>
      </c>
      <c r="Q26" s="137">
        <v>0</v>
      </c>
      <c r="R26" s="137">
        <v>0</v>
      </c>
      <c r="S26" s="137">
        <v>0</v>
      </c>
      <c r="T26" s="136" t="s">
        <v>317</v>
      </c>
      <c r="U26" s="136" t="s">
        <v>317</v>
      </c>
      <c r="V26" s="136" t="s">
        <v>317</v>
      </c>
      <c r="W26" s="136" t="s">
        <v>317</v>
      </c>
      <c r="X26" s="136" t="s">
        <v>317</v>
      </c>
      <c r="Y26" s="137">
        <v>0</v>
      </c>
      <c r="Z26" s="137">
        <v>0</v>
      </c>
      <c r="AA26" s="137">
        <v>0</v>
      </c>
      <c r="AB26" s="137">
        <v>0</v>
      </c>
      <c r="AC26" s="137">
        <v>0</v>
      </c>
      <c r="AD26" s="137">
        <v>0</v>
      </c>
      <c r="AE26" s="137">
        <v>0</v>
      </c>
      <c r="AF26" s="137">
        <v>0</v>
      </c>
      <c r="AG26" s="137">
        <v>0</v>
      </c>
      <c r="AH26" s="137">
        <v>0</v>
      </c>
      <c r="AI26" s="137">
        <v>0</v>
      </c>
      <c r="AJ26" s="137">
        <v>0</v>
      </c>
      <c r="AK26" s="156">
        <v>0</v>
      </c>
    </row>
    <row r="27" spans="1:37">
      <c r="A27" s="135" t="s">
        <v>0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7">
        <v>0</v>
      </c>
      <c r="M27" s="137">
        <v>0</v>
      </c>
      <c r="N27" s="136" t="s">
        <v>317</v>
      </c>
      <c r="O27" s="136" t="s">
        <v>317</v>
      </c>
      <c r="P27" s="137">
        <v>0</v>
      </c>
      <c r="Q27" s="137">
        <v>0</v>
      </c>
      <c r="R27" s="137">
        <v>0</v>
      </c>
      <c r="S27" s="137">
        <v>0</v>
      </c>
      <c r="T27" s="136" t="s">
        <v>317</v>
      </c>
      <c r="U27" s="136" t="s">
        <v>317</v>
      </c>
      <c r="V27" s="136" t="s">
        <v>317</v>
      </c>
      <c r="W27" s="136" t="s">
        <v>317</v>
      </c>
      <c r="X27" s="136" t="s">
        <v>317</v>
      </c>
      <c r="Y27" s="137">
        <v>0</v>
      </c>
      <c r="Z27" s="137">
        <v>0</v>
      </c>
      <c r="AA27" s="137">
        <v>0</v>
      </c>
      <c r="AB27" s="137">
        <v>0</v>
      </c>
      <c r="AC27" s="137">
        <v>0</v>
      </c>
      <c r="AD27" s="136" t="s">
        <v>317</v>
      </c>
      <c r="AE27" s="137">
        <v>0</v>
      </c>
      <c r="AF27" s="136" t="s">
        <v>317</v>
      </c>
      <c r="AG27" s="136" t="s">
        <v>317</v>
      </c>
      <c r="AH27" s="136" t="s">
        <v>317</v>
      </c>
      <c r="AI27" s="137">
        <v>0</v>
      </c>
      <c r="AJ27" s="137">
        <v>0</v>
      </c>
      <c r="AK27" s="156">
        <v>0</v>
      </c>
    </row>
    <row r="28" spans="1:37">
      <c r="A28" s="135" t="s">
        <v>82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 t="s">
        <v>317</v>
      </c>
      <c r="M28" s="136" t="s">
        <v>317</v>
      </c>
      <c r="N28" s="136" t="s">
        <v>317</v>
      </c>
      <c r="O28" s="136" t="s">
        <v>317</v>
      </c>
      <c r="P28" s="136" t="s">
        <v>317</v>
      </c>
      <c r="Q28" s="136" t="s">
        <v>317</v>
      </c>
      <c r="R28" s="136" t="s">
        <v>317</v>
      </c>
      <c r="S28" s="136" t="s">
        <v>317</v>
      </c>
      <c r="T28" s="136" t="s">
        <v>317</v>
      </c>
      <c r="U28" s="136" t="s">
        <v>317</v>
      </c>
      <c r="V28" s="136" t="s">
        <v>317</v>
      </c>
      <c r="W28" s="136" t="s">
        <v>317</v>
      </c>
      <c r="X28" s="136" t="s">
        <v>317</v>
      </c>
      <c r="Y28" s="137">
        <v>0</v>
      </c>
      <c r="Z28" s="137">
        <v>0</v>
      </c>
      <c r="AA28" s="137">
        <v>0</v>
      </c>
      <c r="AB28" s="137">
        <v>0</v>
      </c>
      <c r="AC28" s="137">
        <v>0</v>
      </c>
      <c r="AD28" s="137">
        <v>0</v>
      </c>
      <c r="AE28" s="137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56">
        <v>0</v>
      </c>
    </row>
    <row r="29" spans="1:37">
      <c r="A29" s="135" t="s">
        <v>318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 t="s">
        <v>317</v>
      </c>
      <c r="M29" s="136" t="s">
        <v>317</v>
      </c>
      <c r="N29" s="136" t="s">
        <v>317</v>
      </c>
      <c r="O29" s="136" t="s">
        <v>317</v>
      </c>
      <c r="P29" s="136" t="s">
        <v>317</v>
      </c>
      <c r="Q29" s="136" t="s">
        <v>317</v>
      </c>
      <c r="R29" s="136" t="s">
        <v>317</v>
      </c>
      <c r="S29" s="136" t="s">
        <v>317</v>
      </c>
      <c r="T29" s="136" t="s">
        <v>317</v>
      </c>
      <c r="U29" s="136" t="s">
        <v>317</v>
      </c>
      <c r="V29" s="136" t="s">
        <v>317</v>
      </c>
      <c r="W29" s="136" t="s">
        <v>317</v>
      </c>
      <c r="X29" s="136" t="s">
        <v>317</v>
      </c>
      <c r="Y29" s="136" t="s">
        <v>317</v>
      </c>
      <c r="Z29" s="136" t="s">
        <v>317</v>
      </c>
      <c r="AA29" s="136" t="s">
        <v>317</v>
      </c>
      <c r="AB29" s="137">
        <v>0</v>
      </c>
      <c r="AC29" s="136" t="s">
        <v>317</v>
      </c>
      <c r="AD29" s="136" t="s">
        <v>317</v>
      </c>
      <c r="AE29" s="136" t="s">
        <v>317</v>
      </c>
      <c r="AF29" s="136" t="s">
        <v>317</v>
      </c>
      <c r="AG29" s="136" t="s">
        <v>317</v>
      </c>
      <c r="AH29" s="136" t="s">
        <v>317</v>
      </c>
      <c r="AI29" s="136" t="s">
        <v>317</v>
      </c>
      <c r="AJ29" s="136" t="s">
        <v>317</v>
      </c>
      <c r="AK29" s="156">
        <v>0</v>
      </c>
    </row>
    <row r="30" spans="1:37">
      <c r="A30" s="135" t="s">
        <v>76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 t="s">
        <v>317</v>
      </c>
      <c r="M30" s="136" t="s">
        <v>317</v>
      </c>
      <c r="N30" s="136" t="s">
        <v>317</v>
      </c>
      <c r="O30" s="136" t="s">
        <v>317</v>
      </c>
      <c r="P30" s="136" t="s">
        <v>317</v>
      </c>
      <c r="Q30" s="137">
        <v>0</v>
      </c>
      <c r="R30" s="137">
        <v>0</v>
      </c>
      <c r="S30" s="137">
        <v>0</v>
      </c>
      <c r="T30" s="136" t="s">
        <v>317</v>
      </c>
      <c r="U30" s="136" t="s">
        <v>317</v>
      </c>
      <c r="V30" s="136" t="s">
        <v>317</v>
      </c>
      <c r="W30" s="136" t="s">
        <v>317</v>
      </c>
      <c r="X30" s="136" t="s">
        <v>317</v>
      </c>
      <c r="Y30" s="137">
        <v>0</v>
      </c>
      <c r="Z30" s="136" t="s">
        <v>317</v>
      </c>
      <c r="AA30" s="137">
        <v>75000</v>
      </c>
      <c r="AB30" s="137">
        <v>0</v>
      </c>
      <c r="AC30" s="137">
        <v>0</v>
      </c>
      <c r="AD30" s="137">
        <v>0</v>
      </c>
      <c r="AE30" s="137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56">
        <v>0</v>
      </c>
    </row>
    <row r="31" spans="1:37">
      <c r="A31" s="135" t="s">
        <v>79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 t="s">
        <v>317</v>
      </c>
      <c r="M31" s="136" t="s">
        <v>317</v>
      </c>
      <c r="N31" s="136" t="s">
        <v>317</v>
      </c>
      <c r="O31" s="136" t="s">
        <v>317</v>
      </c>
      <c r="P31" s="136" t="s">
        <v>317</v>
      </c>
      <c r="Q31" s="136" t="s">
        <v>317</v>
      </c>
      <c r="R31" s="137">
        <v>0</v>
      </c>
      <c r="S31" s="137">
        <v>0</v>
      </c>
      <c r="T31" s="136" t="s">
        <v>317</v>
      </c>
      <c r="U31" s="136" t="s">
        <v>317</v>
      </c>
      <c r="V31" s="136" t="s">
        <v>317</v>
      </c>
      <c r="W31" s="136" t="s">
        <v>317</v>
      </c>
      <c r="X31" s="136" t="s">
        <v>317</v>
      </c>
      <c r="Y31" s="137">
        <v>0</v>
      </c>
      <c r="Z31" s="137">
        <v>0</v>
      </c>
      <c r="AA31" s="137">
        <v>0</v>
      </c>
      <c r="AB31" s="137">
        <v>0</v>
      </c>
      <c r="AC31" s="137">
        <v>0</v>
      </c>
      <c r="AD31" s="137">
        <v>0</v>
      </c>
      <c r="AE31" s="137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56">
        <v>0</v>
      </c>
    </row>
    <row r="32" spans="1:37">
      <c r="A32" s="135" t="s">
        <v>80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 t="s">
        <v>317</v>
      </c>
      <c r="M32" s="136" t="s">
        <v>317</v>
      </c>
      <c r="N32" s="136" t="s">
        <v>317</v>
      </c>
      <c r="O32" s="136" t="s">
        <v>317</v>
      </c>
      <c r="P32" s="136" t="s">
        <v>317</v>
      </c>
      <c r="Q32" s="136" t="s">
        <v>317</v>
      </c>
      <c r="R32" s="136" t="s">
        <v>317</v>
      </c>
      <c r="S32" s="136" t="s">
        <v>317</v>
      </c>
      <c r="T32" s="136" t="s">
        <v>317</v>
      </c>
      <c r="U32" s="136" t="s">
        <v>317</v>
      </c>
      <c r="V32" s="136" t="s">
        <v>317</v>
      </c>
      <c r="W32" s="136" t="s">
        <v>317</v>
      </c>
      <c r="X32" s="136" t="s">
        <v>317</v>
      </c>
      <c r="Y32" s="137">
        <v>55127700</v>
      </c>
      <c r="Z32" s="137">
        <v>0</v>
      </c>
      <c r="AA32" s="137">
        <v>0</v>
      </c>
      <c r="AB32" s="137">
        <v>3120</v>
      </c>
      <c r="AC32" s="137">
        <v>0</v>
      </c>
      <c r="AD32" s="137">
        <v>0</v>
      </c>
      <c r="AE32" s="137">
        <v>0</v>
      </c>
      <c r="AF32" s="137">
        <v>0</v>
      </c>
      <c r="AG32" s="137">
        <v>0</v>
      </c>
      <c r="AH32" s="137">
        <v>0</v>
      </c>
      <c r="AI32" s="136" t="s">
        <v>317</v>
      </c>
      <c r="AJ32" s="137">
        <v>0</v>
      </c>
      <c r="AK32" s="156">
        <v>0</v>
      </c>
    </row>
    <row r="33" spans="1:37">
      <c r="A33" s="135" t="s">
        <v>9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 t="s">
        <v>317</v>
      </c>
      <c r="M33" s="136" t="s">
        <v>317</v>
      </c>
      <c r="N33" s="136" t="s">
        <v>317</v>
      </c>
      <c r="O33" s="136" t="s">
        <v>317</v>
      </c>
      <c r="P33" s="136" t="s">
        <v>317</v>
      </c>
      <c r="Q33" s="136" t="s">
        <v>317</v>
      </c>
      <c r="R33" s="136" t="s">
        <v>317</v>
      </c>
      <c r="S33" s="136" t="s">
        <v>317</v>
      </c>
      <c r="T33" s="136" t="s">
        <v>317</v>
      </c>
      <c r="U33" s="136" t="s">
        <v>317</v>
      </c>
      <c r="V33" s="136" t="s">
        <v>317</v>
      </c>
      <c r="W33" s="136" t="s">
        <v>317</v>
      </c>
      <c r="X33" s="136" t="s">
        <v>317</v>
      </c>
      <c r="Y33" s="136" t="s">
        <v>317</v>
      </c>
      <c r="Z33" s="137">
        <v>299000</v>
      </c>
      <c r="AA33" s="137">
        <v>344000</v>
      </c>
      <c r="AB33" s="136" t="s">
        <v>317</v>
      </c>
      <c r="AC33" s="136" t="s">
        <v>317</v>
      </c>
      <c r="AD33" s="136" t="s">
        <v>317</v>
      </c>
      <c r="AE33" s="136" t="s">
        <v>317</v>
      </c>
      <c r="AF33" s="136" t="s">
        <v>317</v>
      </c>
      <c r="AG33" s="136" t="s">
        <v>317</v>
      </c>
      <c r="AH33" s="136" t="s">
        <v>317</v>
      </c>
      <c r="AI33" s="136" t="s">
        <v>317</v>
      </c>
      <c r="AJ33" s="137">
        <v>0</v>
      </c>
      <c r="AK33" s="156">
        <v>0.48299999999999998</v>
      </c>
    </row>
    <row r="34" spans="1:37">
      <c r="A34" s="135" t="s">
        <v>74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 t="s">
        <v>317</v>
      </c>
      <c r="M34" s="136" t="s">
        <v>317</v>
      </c>
      <c r="N34" s="136" t="s">
        <v>317</v>
      </c>
      <c r="O34" s="136" t="s">
        <v>317</v>
      </c>
      <c r="P34" s="136" t="s">
        <v>317</v>
      </c>
      <c r="Q34" s="136" t="s">
        <v>317</v>
      </c>
      <c r="R34" s="136" t="s">
        <v>317</v>
      </c>
      <c r="S34" s="136" t="s">
        <v>317</v>
      </c>
      <c r="T34" s="136" t="s">
        <v>317</v>
      </c>
      <c r="U34" s="136" t="s">
        <v>317</v>
      </c>
      <c r="V34" s="136" t="s">
        <v>317</v>
      </c>
      <c r="W34" s="136" t="s">
        <v>317</v>
      </c>
      <c r="X34" s="136" t="s">
        <v>317</v>
      </c>
      <c r="Y34" s="137">
        <v>785000</v>
      </c>
      <c r="Z34" s="137">
        <v>1530000</v>
      </c>
      <c r="AA34" s="137">
        <v>899000</v>
      </c>
      <c r="AB34" s="137">
        <v>483000</v>
      </c>
      <c r="AC34" s="136" t="s">
        <v>317</v>
      </c>
      <c r="AD34" s="136" t="s">
        <v>317</v>
      </c>
      <c r="AE34" s="136" t="s">
        <v>317</v>
      </c>
      <c r="AF34" s="136" t="s">
        <v>317</v>
      </c>
      <c r="AG34" s="136" t="s">
        <v>317</v>
      </c>
      <c r="AH34" s="136" t="s">
        <v>317</v>
      </c>
      <c r="AI34" s="136" t="s">
        <v>317</v>
      </c>
      <c r="AJ34" s="136" t="s">
        <v>317</v>
      </c>
      <c r="AK34" s="156">
        <v>0</v>
      </c>
    </row>
    <row r="35" spans="1:37">
      <c r="A35" s="135" t="s">
        <v>19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 t="s">
        <v>317</v>
      </c>
      <c r="M35" s="136" t="s">
        <v>317</v>
      </c>
      <c r="N35" s="136" t="s">
        <v>317</v>
      </c>
      <c r="O35" s="136" t="s">
        <v>317</v>
      </c>
      <c r="P35" s="136" t="s">
        <v>317</v>
      </c>
      <c r="Q35" s="136" t="s">
        <v>317</v>
      </c>
      <c r="R35" s="136" t="s">
        <v>317</v>
      </c>
      <c r="S35" s="136" t="s">
        <v>317</v>
      </c>
      <c r="T35" s="136" t="s">
        <v>317</v>
      </c>
      <c r="U35" s="136" t="s">
        <v>317</v>
      </c>
      <c r="V35" s="136" t="s">
        <v>317</v>
      </c>
      <c r="W35" s="136" t="s">
        <v>317</v>
      </c>
      <c r="X35" s="136" t="s">
        <v>317</v>
      </c>
      <c r="Y35" s="136" t="s">
        <v>317</v>
      </c>
      <c r="Z35" s="137">
        <v>0</v>
      </c>
      <c r="AA35" s="137">
        <v>0</v>
      </c>
      <c r="AB35" s="137">
        <v>0</v>
      </c>
      <c r="AC35" s="137">
        <v>0</v>
      </c>
      <c r="AD35" s="137">
        <v>0</v>
      </c>
      <c r="AE35" s="137">
        <v>0</v>
      </c>
      <c r="AF35" s="137">
        <v>0</v>
      </c>
      <c r="AG35" s="137">
        <v>0</v>
      </c>
      <c r="AH35" s="137">
        <v>0</v>
      </c>
      <c r="AI35" s="137">
        <v>0</v>
      </c>
      <c r="AJ35" s="137">
        <v>0</v>
      </c>
      <c r="AK35" s="156">
        <v>0.10299999999999999</v>
      </c>
    </row>
    <row r="36" spans="1:37">
      <c r="A36" s="135" t="s">
        <v>4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 t="s">
        <v>317</v>
      </c>
      <c r="M36" s="136" t="s">
        <v>317</v>
      </c>
      <c r="N36" s="136" t="s">
        <v>317</v>
      </c>
      <c r="O36" s="136" t="s">
        <v>317</v>
      </c>
      <c r="P36" s="136" t="s">
        <v>317</v>
      </c>
      <c r="Q36" s="136" t="s">
        <v>317</v>
      </c>
      <c r="R36" s="136" t="s">
        <v>317</v>
      </c>
      <c r="S36" s="137">
        <v>0</v>
      </c>
      <c r="T36" s="136" t="s">
        <v>317</v>
      </c>
      <c r="U36" s="136" t="s">
        <v>317</v>
      </c>
      <c r="V36" s="136" t="s">
        <v>317</v>
      </c>
      <c r="W36" s="136" t="s">
        <v>317</v>
      </c>
      <c r="X36" s="136" t="s">
        <v>317</v>
      </c>
      <c r="Y36" s="136" t="s">
        <v>317</v>
      </c>
      <c r="Z36" s="136" t="s">
        <v>317</v>
      </c>
      <c r="AA36" s="136" t="s">
        <v>317</v>
      </c>
      <c r="AB36" s="136" t="s">
        <v>317</v>
      </c>
      <c r="AC36" s="136" t="s">
        <v>317</v>
      </c>
      <c r="AD36" s="136" t="s">
        <v>317</v>
      </c>
      <c r="AE36" s="136" t="s">
        <v>317</v>
      </c>
      <c r="AF36" s="137">
        <v>263000</v>
      </c>
      <c r="AG36" s="136" t="s">
        <v>317</v>
      </c>
      <c r="AH36" s="136" t="s">
        <v>317</v>
      </c>
      <c r="AI36" s="137">
        <v>103000</v>
      </c>
      <c r="AJ36" s="136" t="s">
        <v>317</v>
      </c>
      <c r="AK36" s="156">
        <v>1.0061E-2</v>
      </c>
    </row>
    <row r="37" spans="1:37">
      <c r="A37" s="135" t="s">
        <v>10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 t="s">
        <v>317</v>
      </c>
      <c r="M37" s="136" t="s">
        <v>317</v>
      </c>
      <c r="N37" s="136" t="s">
        <v>317</v>
      </c>
      <c r="O37" s="136" t="s">
        <v>317</v>
      </c>
      <c r="P37" s="136" t="s">
        <v>317</v>
      </c>
      <c r="Q37" s="137">
        <v>327163000</v>
      </c>
      <c r="R37" s="137">
        <v>226496000</v>
      </c>
      <c r="S37" s="136" t="s">
        <v>317</v>
      </c>
      <c r="T37" s="136" t="s">
        <v>317</v>
      </c>
      <c r="U37" s="136" t="s">
        <v>317</v>
      </c>
      <c r="V37" s="136" t="s">
        <v>317</v>
      </c>
      <c r="W37" s="136" t="s">
        <v>317</v>
      </c>
      <c r="X37" s="136" t="s">
        <v>317</v>
      </c>
      <c r="Y37" s="137">
        <v>178816644</v>
      </c>
      <c r="Z37" s="136" t="s">
        <v>317</v>
      </c>
      <c r="AA37" s="136" t="s">
        <v>317</v>
      </c>
      <c r="AB37" s="136" t="s">
        <v>317</v>
      </c>
      <c r="AC37" s="136" t="s">
        <v>317</v>
      </c>
      <c r="AD37" s="136" t="s">
        <v>317</v>
      </c>
      <c r="AE37" s="136" t="s">
        <v>317</v>
      </c>
      <c r="AF37" s="137">
        <v>0</v>
      </c>
      <c r="AG37" s="137">
        <v>0</v>
      </c>
      <c r="AH37" s="137">
        <v>0</v>
      </c>
      <c r="AI37" s="137">
        <v>0</v>
      </c>
      <c r="AJ37" s="137">
        <v>10061</v>
      </c>
      <c r="AK37" s="156">
        <v>0</v>
      </c>
    </row>
    <row r="38" spans="1:37">
      <c r="A38" s="135" t="s">
        <v>72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 t="s">
        <v>317</v>
      </c>
      <c r="M38" s="136" t="s">
        <v>317</v>
      </c>
      <c r="N38" s="136" t="s">
        <v>317</v>
      </c>
      <c r="O38" s="136" t="s">
        <v>317</v>
      </c>
      <c r="P38" s="136" t="s">
        <v>317</v>
      </c>
      <c r="Q38" s="136" t="s">
        <v>317</v>
      </c>
      <c r="R38" s="137">
        <v>0</v>
      </c>
      <c r="S38" s="136" t="s">
        <v>317</v>
      </c>
      <c r="T38" s="136" t="s">
        <v>317</v>
      </c>
      <c r="U38" s="136" t="s">
        <v>317</v>
      </c>
      <c r="V38" s="136" t="s">
        <v>317</v>
      </c>
      <c r="W38" s="136" t="s">
        <v>317</v>
      </c>
      <c r="X38" s="136" t="s">
        <v>317</v>
      </c>
      <c r="Y38" s="136" t="s">
        <v>317</v>
      </c>
      <c r="Z38" s="137">
        <v>0</v>
      </c>
      <c r="AA38" s="137">
        <v>0</v>
      </c>
      <c r="AB38" s="136" t="s">
        <v>317</v>
      </c>
      <c r="AC38" s="136" t="s">
        <v>317</v>
      </c>
      <c r="AD38" s="136" t="s">
        <v>317</v>
      </c>
      <c r="AE38" s="137">
        <v>0</v>
      </c>
      <c r="AF38" s="137">
        <v>0</v>
      </c>
      <c r="AG38" s="137">
        <v>0</v>
      </c>
      <c r="AH38" s="137">
        <v>0</v>
      </c>
      <c r="AI38" s="137">
        <v>0</v>
      </c>
      <c r="AJ38" s="137">
        <v>0</v>
      </c>
      <c r="AK38" s="156">
        <v>0</v>
      </c>
    </row>
    <row r="39" spans="1:37">
      <c r="A39" s="135" t="s">
        <v>18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 t="s">
        <v>317</v>
      </c>
      <c r="M39" s="136" t="s">
        <v>317</v>
      </c>
      <c r="N39" s="136" t="s">
        <v>317</v>
      </c>
      <c r="O39" s="136" t="s">
        <v>317</v>
      </c>
      <c r="P39" s="136" t="s">
        <v>317</v>
      </c>
      <c r="Q39" s="136" t="s">
        <v>317</v>
      </c>
      <c r="R39" s="136" t="s">
        <v>317</v>
      </c>
      <c r="S39" s="136" t="s">
        <v>317</v>
      </c>
      <c r="T39" s="136" t="s">
        <v>317</v>
      </c>
      <c r="U39" s="136" t="s">
        <v>317</v>
      </c>
      <c r="V39" s="136" t="s">
        <v>317</v>
      </c>
      <c r="W39" s="136" t="s">
        <v>317</v>
      </c>
      <c r="X39" s="136" t="s">
        <v>317</v>
      </c>
      <c r="Y39" s="136" t="s">
        <v>317</v>
      </c>
      <c r="Z39" s="136" t="s">
        <v>317</v>
      </c>
      <c r="AA39" s="136" t="s">
        <v>317</v>
      </c>
      <c r="AB39" s="137">
        <v>0</v>
      </c>
      <c r="AC39" s="137">
        <v>0</v>
      </c>
      <c r="AD39" s="137">
        <v>0</v>
      </c>
      <c r="AE39" s="137">
        <v>0</v>
      </c>
      <c r="AF39" s="137">
        <v>0</v>
      </c>
      <c r="AG39" s="137">
        <v>0</v>
      </c>
      <c r="AH39" s="137">
        <v>0</v>
      </c>
      <c r="AI39" s="137">
        <v>0</v>
      </c>
      <c r="AJ39" s="137">
        <v>0</v>
      </c>
      <c r="AK39" s="156">
        <v>1.312E-3</v>
      </c>
    </row>
    <row r="40" spans="1:37">
      <c r="A40" s="135" t="s">
        <v>16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 t="s">
        <v>317</v>
      </c>
      <c r="M40" s="136" t="s">
        <v>317</v>
      </c>
      <c r="N40" s="136" t="s">
        <v>317</v>
      </c>
      <c r="O40" s="136" t="s">
        <v>317</v>
      </c>
      <c r="P40" s="136" t="s">
        <v>317</v>
      </c>
      <c r="Q40" s="136" t="s">
        <v>317</v>
      </c>
      <c r="R40" s="136" t="s">
        <v>317</v>
      </c>
      <c r="S40" s="136" t="s">
        <v>317</v>
      </c>
      <c r="T40" s="136" t="s">
        <v>317</v>
      </c>
      <c r="U40" s="136" t="s">
        <v>317</v>
      </c>
      <c r="V40" s="136" t="s">
        <v>317</v>
      </c>
      <c r="W40" s="136" t="s">
        <v>317</v>
      </c>
      <c r="X40" s="136" t="s">
        <v>317</v>
      </c>
      <c r="Y40" s="137">
        <v>1595</v>
      </c>
      <c r="Z40" s="137">
        <v>911</v>
      </c>
      <c r="AA40" s="137">
        <v>871</v>
      </c>
      <c r="AB40" s="137">
        <v>1915</v>
      </c>
      <c r="AC40" s="137">
        <v>3165</v>
      </c>
      <c r="AD40" s="137">
        <v>1005</v>
      </c>
      <c r="AE40" s="137">
        <v>943</v>
      </c>
      <c r="AF40" s="137">
        <v>947</v>
      </c>
      <c r="AG40" s="137">
        <v>883</v>
      </c>
      <c r="AH40" s="137">
        <v>722</v>
      </c>
      <c r="AI40" s="137">
        <v>1520</v>
      </c>
      <c r="AJ40" s="137">
        <v>1104</v>
      </c>
      <c r="AK40" s="156">
        <v>0</v>
      </c>
    </row>
    <row r="41" spans="1:37">
      <c r="A41" s="135" t="s">
        <v>15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 t="s">
        <v>317</v>
      </c>
      <c r="M41" s="136" t="s">
        <v>317</v>
      </c>
      <c r="N41" s="136" t="s">
        <v>317</v>
      </c>
      <c r="O41" s="136" t="s">
        <v>317</v>
      </c>
      <c r="P41" s="136" t="s">
        <v>317</v>
      </c>
      <c r="Q41" s="136" t="s">
        <v>317</v>
      </c>
      <c r="R41" s="136" t="s">
        <v>317</v>
      </c>
      <c r="S41" s="136" t="s">
        <v>317</v>
      </c>
      <c r="T41" s="136" t="s">
        <v>317</v>
      </c>
      <c r="U41" s="136" t="s">
        <v>317</v>
      </c>
      <c r="V41" s="136" t="s">
        <v>317</v>
      </c>
      <c r="W41" s="136" t="s">
        <v>317</v>
      </c>
      <c r="X41" s="136" t="s">
        <v>317</v>
      </c>
      <c r="Y41" s="136" t="s">
        <v>317</v>
      </c>
      <c r="Z41" s="136" t="s">
        <v>317</v>
      </c>
      <c r="AA41" s="136" t="s">
        <v>317</v>
      </c>
      <c r="AB41" s="137">
        <v>0</v>
      </c>
      <c r="AC41" s="137">
        <v>0</v>
      </c>
      <c r="AD41" s="137">
        <v>0</v>
      </c>
      <c r="AE41" s="137">
        <v>0</v>
      </c>
      <c r="AF41" s="137">
        <v>0</v>
      </c>
      <c r="AG41" s="136" t="s">
        <v>317</v>
      </c>
      <c r="AH41" s="137">
        <v>0</v>
      </c>
      <c r="AI41" s="137">
        <v>0</v>
      </c>
      <c r="AJ41" s="137">
        <v>0</v>
      </c>
      <c r="AK41" s="156">
        <v>0</v>
      </c>
    </row>
    <row r="42" spans="1:37">
      <c r="A42" s="135" t="s">
        <v>102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 t="s">
        <v>317</v>
      </c>
      <c r="M42" s="136" t="s">
        <v>317</v>
      </c>
      <c r="N42" s="136" t="s">
        <v>317</v>
      </c>
      <c r="O42" s="136" t="s">
        <v>317</v>
      </c>
      <c r="P42" s="136" t="s">
        <v>317</v>
      </c>
      <c r="Q42" s="136" t="s">
        <v>317</v>
      </c>
      <c r="R42" s="136" t="s">
        <v>317</v>
      </c>
      <c r="S42" s="136" t="s">
        <v>317</v>
      </c>
      <c r="T42" s="136" t="s">
        <v>317</v>
      </c>
      <c r="U42" s="136" t="s">
        <v>317</v>
      </c>
      <c r="V42" s="136" t="s">
        <v>317</v>
      </c>
      <c r="W42" s="136" t="s">
        <v>317</v>
      </c>
      <c r="X42" s="136" t="s">
        <v>317</v>
      </c>
      <c r="Y42" s="136" t="s">
        <v>317</v>
      </c>
      <c r="Z42" s="136" t="s">
        <v>317</v>
      </c>
      <c r="AA42" s="136" t="s">
        <v>317</v>
      </c>
      <c r="AB42" s="137">
        <v>0</v>
      </c>
      <c r="AC42" s="137">
        <v>0</v>
      </c>
      <c r="AD42" s="137">
        <v>0</v>
      </c>
      <c r="AE42" s="137">
        <v>0</v>
      </c>
      <c r="AF42" s="137">
        <v>0</v>
      </c>
      <c r="AG42" s="137">
        <v>0</v>
      </c>
      <c r="AH42" s="137">
        <v>0</v>
      </c>
      <c r="AI42" s="137">
        <v>0</v>
      </c>
      <c r="AJ42" s="137">
        <v>0</v>
      </c>
      <c r="AK42" s="156">
        <v>0</v>
      </c>
    </row>
    <row r="43" spans="1:37">
      <c r="A43" s="135" t="s">
        <v>17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 t="s">
        <v>317</v>
      </c>
      <c r="M43" s="136" t="s">
        <v>317</v>
      </c>
      <c r="N43" s="136" t="s">
        <v>317</v>
      </c>
      <c r="O43" s="136" t="s">
        <v>317</v>
      </c>
      <c r="P43" s="136" t="s">
        <v>317</v>
      </c>
      <c r="Q43" s="136" t="s">
        <v>317</v>
      </c>
      <c r="R43" s="136" t="s">
        <v>317</v>
      </c>
      <c r="S43" s="136" t="s">
        <v>317</v>
      </c>
      <c r="T43" s="136" t="s">
        <v>317</v>
      </c>
      <c r="U43" s="136" t="s">
        <v>317</v>
      </c>
      <c r="V43" s="136" t="s">
        <v>317</v>
      </c>
      <c r="W43" s="136" t="s">
        <v>317</v>
      </c>
      <c r="X43" s="136" t="s">
        <v>317</v>
      </c>
      <c r="Y43" s="136" t="s">
        <v>317</v>
      </c>
      <c r="Z43" s="136" t="s">
        <v>317</v>
      </c>
      <c r="AA43" s="136" t="s">
        <v>317</v>
      </c>
      <c r="AB43" s="137">
        <v>0</v>
      </c>
      <c r="AC43" s="137">
        <v>0</v>
      </c>
      <c r="AD43" s="137">
        <v>0</v>
      </c>
      <c r="AE43" s="137">
        <v>0</v>
      </c>
      <c r="AF43" s="137">
        <v>0</v>
      </c>
      <c r="AG43" s="137">
        <v>0</v>
      </c>
      <c r="AH43" s="137">
        <v>0</v>
      </c>
      <c r="AI43" s="137">
        <v>0</v>
      </c>
      <c r="AJ43" s="137">
        <v>0</v>
      </c>
      <c r="AK43" s="156">
        <v>0</v>
      </c>
    </row>
    <row r="44" spans="1:37">
      <c r="A44" s="135" t="s">
        <v>84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 t="s">
        <v>317</v>
      </c>
      <c r="M44" s="136" t="s">
        <v>317</v>
      </c>
      <c r="N44" s="136" t="s">
        <v>317</v>
      </c>
      <c r="O44" s="136" t="s">
        <v>317</v>
      </c>
      <c r="P44" s="136" t="s">
        <v>317</v>
      </c>
      <c r="Q44" s="136" t="s">
        <v>317</v>
      </c>
      <c r="R44" s="136" t="s">
        <v>317</v>
      </c>
      <c r="S44" s="136" t="s">
        <v>317</v>
      </c>
      <c r="T44" s="136" t="s">
        <v>317</v>
      </c>
      <c r="U44" s="136" t="s">
        <v>317</v>
      </c>
      <c r="V44" s="136" t="s">
        <v>317</v>
      </c>
      <c r="W44" s="136" t="s">
        <v>317</v>
      </c>
      <c r="X44" s="136" t="s">
        <v>317</v>
      </c>
      <c r="Y44" s="136" t="s">
        <v>317</v>
      </c>
      <c r="Z44" s="136" t="s">
        <v>317</v>
      </c>
      <c r="AA44" s="136" t="s">
        <v>317</v>
      </c>
      <c r="AB44" s="137">
        <v>0</v>
      </c>
      <c r="AC44" s="137">
        <v>0</v>
      </c>
      <c r="AD44" s="137">
        <v>0</v>
      </c>
      <c r="AE44" s="137">
        <v>0</v>
      </c>
      <c r="AF44" s="137">
        <v>0</v>
      </c>
      <c r="AG44" s="136" t="s">
        <v>317</v>
      </c>
      <c r="AH44" s="136" t="s">
        <v>317</v>
      </c>
      <c r="AI44" s="136" t="s">
        <v>317</v>
      </c>
      <c r="AJ44" s="136" t="s">
        <v>317</v>
      </c>
      <c r="AK44" s="156">
        <v>0</v>
      </c>
    </row>
    <row r="45" spans="1:37">
      <c r="A45" s="135" t="s">
        <v>244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 t="s">
        <v>317</v>
      </c>
      <c r="M45" s="136" t="s">
        <v>317</v>
      </c>
      <c r="N45" s="136" t="s">
        <v>317</v>
      </c>
      <c r="O45" s="136" t="s">
        <v>317</v>
      </c>
      <c r="P45" s="136" t="s">
        <v>317</v>
      </c>
      <c r="Q45" s="136" t="s">
        <v>317</v>
      </c>
      <c r="R45" s="136" t="s">
        <v>317</v>
      </c>
      <c r="S45" s="136" t="s">
        <v>317</v>
      </c>
      <c r="T45" s="136" t="s">
        <v>317</v>
      </c>
      <c r="U45" s="136" t="s">
        <v>317</v>
      </c>
      <c r="V45" s="136" t="s">
        <v>317</v>
      </c>
      <c r="W45" s="136" t="s">
        <v>317</v>
      </c>
      <c r="X45" s="136" t="s">
        <v>317</v>
      </c>
      <c r="Y45" s="137">
        <v>2206736609</v>
      </c>
      <c r="Z45" s="137">
        <v>2541488499</v>
      </c>
      <c r="AA45" s="137">
        <v>1800460582</v>
      </c>
      <c r="AB45" s="137">
        <v>1200000000</v>
      </c>
      <c r="AC45" s="137">
        <v>1488055520</v>
      </c>
      <c r="AD45" s="137">
        <v>1399835615</v>
      </c>
      <c r="AE45" s="137">
        <v>1200000000</v>
      </c>
      <c r="AF45" s="137">
        <v>1200000000</v>
      </c>
      <c r="AG45" s="137">
        <v>1542544510</v>
      </c>
      <c r="AH45" s="137">
        <v>1500000000</v>
      </c>
      <c r="AI45" s="137">
        <v>1600000000</v>
      </c>
      <c r="AJ45" s="137">
        <v>2400000000</v>
      </c>
    </row>
    <row r="46" spans="1:37">
      <c r="A46" s="135" t="s">
        <v>245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 t="s">
        <v>317</v>
      </c>
      <c r="M46" s="136" t="s">
        <v>317</v>
      </c>
      <c r="N46" s="136" t="s">
        <v>317</v>
      </c>
      <c r="O46" s="136" t="s">
        <v>317</v>
      </c>
      <c r="P46" s="136" t="s">
        <v>317</v>
      </c>
      <c r="Q46" s="136" t="s">
        <v>317</v>
      </c>
      <c r="R46" s="136" t="s">
        <v>317</v>
      </c>
      <c r="S46" s="136" t="s">
        <v>317</v>
      </c>
      <c r="T46" s="136" t="s">
        <v>317</v>
      </c>
      <c r="U46" s="136" t="s">
        <v>317</v>
      </c>
      <c r="V46" s="136" t="s">
        <v>317</v>
      </c>
      <c r="W46" s="136" t="s">
        <v>317</v>
      </c>
      <c r="X46" s="136" t="s">
        <v>317</v>
      </c>
      <c r="Y46" s="137">
        <v>2206865784</v>
      </c>
      <c r="Z46" s="137">
        <v>2542488499</v>
      </c>
      <c r="AA46" s="137">
        <v>1801466601</v>
      </c>
      <c r="AB46" s="137">
        <v>1200837610</v>
      </c>
      <c r="AC46" s="137">
        <v>1488183069</v>
      </c>
      <c r="AD46" s="137">
        <v>1400000000</v>
      </c>
      <c r="AE46" s="137">
        <v>1200000000</v>
      </c>
      <c r="AF46" s="137">
        <v>1200000000</v>
      </c>
      <c r="AG46" s="137">
        <v>1544044510</v>
      </c>
      <c r="AH46" s="137">
        <v>1500000000</v>
      </c>
      <c r="AI46" s="137">
        <v>1600000000</v>
      </c>
      <c r="AJ46" s="137">
        <v>2400000000</v>
      </c>
    </row>
    <row r="47" spans="1:37">
      <c r="A47" s="135" t="s">
        <v>73</v>
      </c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 t="s">
        <v>317</v>
      </c>
      <c r="M47" s="136" t="s">
        <v>317</v>
      </c>
      <c r="N47" s="136" t="s">
        <v>317</v>
      </c>
      <c r="O47" s="136" t="s">
        <v>317</v>
      </c>
      <c r="P47" s="136" t="s">
        <v>317</v>
      </c>
      <c r="Q47" s="136" t="s">
        <v>317</v>
      </c>
      <c r="R47" s="136" t="s">
        <v>317</v>
      </c>
      <c r="S47" s="136" t="s">
        <v>317</v>
      </c>
      <c r="T47" s="136" t="s">
        <v>317</v>
      </c>
      <c r="U47" s="136" t="s">
        <v>317</v>
      </c>
      <c r="V47" s="136" t="s">
        <v>317</v>
      </c>
      <c r="W47" s="136" t="s">
        <v>317</v>
      </c>
      <c r="X47" s="136" t="s">
        <v>317</v>
      </c>
      <c r="Y47" s="137">
        <v>0</v>
      </c>
      <c r="Z47" s="137">
        <v>0</v>
      </c>
      <c r="AA47" s="137">
        <v>0</v>
      </c>
      <c r="AB47" s="137">
        <v>0</v>
      </c>
      <c r="AC47" s="137">
        <v>0</v>
      </c>
      <c r="AD47" s="137">
        <v>0</v>
      </c>
      <c r="AE47" s="137">
        <v>0</v>
      </c>
      <c r="AF47" s="137">
        <v>0</v>
      </c>
      <c r="AG47" s="137">
        <v>0</v>
      </c>
      <c r="AH47" s="137">
        <v>0</v>
      </c>
      <c r="AI47" s="137">
        <v>0</v>
      </c>
      <c r="AJ47" s="137">
        <v>0</v>
      </c>
    </row>
    <row r="48" spans="1:37">
      <c r="A48" s="173" t="s">
        <v>486</v>
      </c>
      <c r="B48" s="138"/>
      <c r="C48" s="138"/>
      <c r="D48" s="138">
        <v>184000000</v>
      </c>
      <c r="E48" s="138"/>
      <c r="F48" s="138">
        <v>330000000</v>
      </c>
      <c r="G48" s="138"/>
      <c r="H48" s="138"/>
      <c r="I48" s="138"/>
      <c r="J48" s="138"/>
      <c r="K48" s="138"/>
      <c r="Z48" s="131">
        <v>684623000</v>
      </c>
      <c r="AA48" s="131">
        <v>496222000</v>
      </c>
      <c r="AB48" s="131">
        <v>509709000</v>
      </c>
      <c r="AC48" s="131">
        <v>456856000</v>
      </c>
    </row>
    <row r="49" spans="1:32">
      <c r="A49" s="173" t="s">
        <v>487</v>
      </c>
      <c r="AD49" s="131">
        <f>618.9-497.9</f>
        <v>121</v>
      </c>
      <c r="AE49" s="131">
        <f>633.9-534.4</f>
        <v>99.5</v>
      </c>
      <c r="AF49" s="131">
        <f>592-516.3</f>
        <v>75.700000000000045</v>
      </c>
    </row>
    <row r="50" spans="1:32">
      <c r="A50" s="131" t="s">
        <v>488</v>
      </c>
      <c r="AE50" s="131">
        <f>477.1-491.9</f>
        <v>-14.799999999999955</v>
      </c>
      <c r="AF50" s="131">
        <f>393.5-304.2</f>
        <v>89.300000000000011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50E2-5E2A-452F-817F-2BADF50A22FE}">
  <dimension ref="A1:C35"/>
  <sheetViews>
    <sheetView workbookViewId="0"/>
  </sheetViews>
  <sheetFormatPr defaultColWidth="10.33203125" defaultRowHeight="13.8"/>
  <cols>
    <col min="1" max="1" width="10.33203125" style="131"/>
    <col min="2" max="2" width="13.5546875" style="131" bestFit="1" customWidth="1"/>
    <col min="3" max="16384" width="10.33203125" style="131"/>
  </cols>
  <sheetData>
    <row r="1" spans="1:3">
      <c r="A1" s="135" t="s">
        <v>67</v>
      </c>
      <c r="B1" s="131">
        <v>2018</v>
      </c>
      <c r="C1" s="131" t="s">
        <v>69</v>
      </c>
    </row>
    <row r="2" spans="1:3">
      <c r="A2" s="135" t="s">
        <v>1</v>
      </c>
      <c r="B2" s="131">
        <v>2622.9848895833334</v>
      </c>
      <c r="C2" s="131" t="s">
        <v>399</v>
      </c>
    </row>
    <row r="3" spans="1:3">
      <c r="A3" s="135" t="s">
        <v>7</v>
      </c>
      <c r="B3" s="131">
        <v>2496.3377500000001</v>
      </c>
      <c r="C3" s="131" t="s">
        <v>399</v>
      </c>
    </row>
    <row r="4" spans="1:3">
      <c r="A4" s="135" t="s">
        <v>2</v>
      </c>
      <c r="B4" s="131">
        <v>4942.2450833333332</v>
      </c>
      <c r="C4" s="131" t="s">
        <v>399</v>
      </c>
    </row>
    <row r="5" spans="1:3">
      <c r="A5" s="135" t="s">
        <v>6</v>
      </c>
      <c r="B5" s="131">
        <v>1000</v>
      </c>
      <c r="C5" s="131" t="s">
        <v>400</v>
      </c>
    </row>
    <row r="6" spans="1:3">
      <c r="A6" s="135" t="s">
        <v>14</v>
      </c>
      <c r="B6" s="131">
        <v>0</v>
      </c>
      <c r="C6" s="131" t="s">
        <v>399</v>
      </c>
    </row>
    <row r="7" spans="1:3">
      <c r="A7" s="135" t="s">
        <v>78</v>
      </c>
      <c r="B7" s="131">
        <v>0</v>
      </c>
      <c r="C7" s="131" t="s">
        <v>399</v>
      </c>
    </row>
    <row r="8" spans="1:3">
      <c r="A8" s="135" t="s">
        <v>75</v>
      </c>
      <c r="B8" s="131">
        <v>0</v>
      </c>
      <c r="C8" s="131" t="s">
        <v>399</v>
      </c>
    </row>
    <row r="9" spans="1:3">
      <c r="A9" s="135" t="s">
        <v>3</v>
      </c>
      <c r="B9" s="131">
        <v>0</v>
      </c>
      <c r="C9" s="131" t="s">
        <v>399</v>
      </c>
    </row>
    <row r="10" spans="1:3">
      <c r="A10" s="135" t="s">
        <v>83</v>
      </c>
      <c r="B10" s="131">
        <v>297.15986624999999</v>
      </c>
      <c r="C10" s="131" t="s">
        <v>399</v>
      </c>
    </row>
    <row r="11" spans="1:3">
      <c r="A11" s="135" t="s">
        <v>11</v>
      </c>
      <c r="B11" s="131">
        <f>(102+675+702)*0.5*1</f>
        <v>739.5</v>
      </c>
      <c r="C11" s="131" t="s">
        <v>401</v>
      </c>
    </row>
    <row r="12" spans="1:3">
      <c r="A12" s="135" t="s">
        <v>71</v>
      </c>
      <c r="B12" s="131">
        <v>2648.9859919999999</v>
      </c>
      <c r="C12" s="131" t="s">
        <v>399</v>
      </c>
    </row>
    <row r="13" spans="1:3">
      <c r="A13" s="135" t="s">
        <v>243</v>
      </c>
      <c r="B13" s="131">
        <v>0</v>
      </c>
      <c r="C13" s="131" t="s">
        <v>399</v>
      </c>
    </row>
    <row r="14" spans="1:3">
      <c r="A14" s="135" t="s">
        <v>5</v>
      </c>
      <c r="B14" s="131">
        <v>0</v>
      </c>
      <c r="C14" s="131" t="s">
        <v>399</v>
      </c>
    </row>
    <row r="15" spans="1:3">
      <c r="A15" s="135" t="s">
        <v>8</v>
      </c>
      <c r="B15" s="131">
        <v>0</v>
      </c>
      <c r="C15" s="131" t="s">
        <v>399</v>
      </c>
    </row>
    <row r="16" spans="1:3">
      <c r="A16" s="135" t="s">
        <v>12</v>
      </c>
      <c r="B16" s="131">
        <f>202.171</f>
        <v>202.17099999999999</v>
      </c>
      <c r="C16" s="131" t="s">
        <v>399</v>
      </c>
    </row>
    <row r="17" spans="1:3">
      <c r="A17" s="135" t="s">
        <v>77</v>
      </c>
      <c r="B17" s="145">
        <f>420*0.5*0.8</f>
        <v>168</v>
      </c>
      <c r="C17" s="131" t="s">
        <v>402</v>
      </c>
    </row>
    <row r="18" spans="1:3">
      <c r="A18" s="135" t="s">
        <v>0</v>
      </c>
      <c r="B18" s="131">
        <f>500*0.5*0.8</f>
        <v>200</v>
      </c>
      <c r="C18" s="131" t="s">
        <v>402</v>
      </c>
    </row>
    <row r="19" spans="1:3">
      <c r="A19" s="135" t="s">
        <v>82</v>
      </c>
      <c r="B19" s="131">
        <v>0</v>
      </c>
      <c r="C19" s="131" t="s">
        <v>399</v>
      </c>
    </row>
    <row r="20" spans="1:3">
      <c r="A20" s="135" t="s">
        <v>76</v>
      </c>
      <c r="B20" s="131">
        <v>0</v>
      </c>
      <c r="C20" s="131" t="s">
        <v>399</v>
      </c>
    </row>
    <row r="21" spans="1:3">
      <c r="A21" s="135" t="s">
        <v>79</v>
      </c>
      <c r="B21" s="131">
        <v>0</v>
      </c>
      <c r="C21" s="131" t="s">
        <v>399</v>
      </c>
    </row>
    <row r="22" spans="1:3">
      <c r="A22" s="135" t="s">
        <v>80</v>
      </c>
      <c r="B22" s="131">
        <v>0</v>
      </c>
      <c r="C22" s="131" t="s">
        <v>399</v>
      </c>
    </row>
    <row r="23" spans="1:3">
      <c r="A23" s="135" t="s">
        <v>9</v>
      </c>
      <c r="B23" s="131">
        <v>467.83600000000001</v>
      </c>
      <c r="C23" s="131" t="s">
        <v>399</v>
      </c>
    </row>
    <row r="24" spans="1:3">
      <c r="A24" s="135" t="s">
        <v>74</v>
      </c>
      <c r="B24" s="131">
        <f>544*0.5*0.8</f>
        <v>217.60000000000002</v>
      </c>
      <c r="C24" s="131" t="s">
        <v>402</v>
      </c>
    </row>
    <row r="25" spans="1:3">
      <c r="A25" s="135" t="s">
        <v>19</v>
      </c>
      <c r="B25" s="131">
        <v>35.9296656</v>
      </c>
      <c r="C25" s="131" t="s">
        <v>399</v>
      </c>
    </row>
    <row r="26" spans="1:3">
      <c r="A26" s="135" t="s">
        <v>4</v>
      </c>
      <c r="B26" s="131">
        <v>580.39200000000005</v>
      </c>
      <c r="C26" s="131" t="s">
        <v>399</v>
      </c>
    </row>
    <row r="27" spans="1:3">
      <c r="A27" s="135" t="s">
        <v>10</v>
      </c>
      <c r="B27" s="131">
        <v>0</v>
      </c>
      <c r="C27" s="131" t="s">
        <v>399</v>
      </c>
    </row>
    <row r="28" spans="1:3">
      <c r="A28" s="135" t="s">
        <v>72</v>
      </c>
      <c r="B28" s="131">
        <v>0</v>
      </c>
      <c r="C28" s="131" t="s">
        <v>399</v>
      </c>
    </row>
    <row r="29" spans="1:3">
      <c r="A29" s="135" t="s">
        <v>18</v>
      </c>
      <c r="B29" s="131">
        <v>0</v>
      </c>
      <c r="C29" s="131" t="s">
        <v>399</v>
      </c>
    </row>
    <row r="30" spans="1:3">
      <c r="A30" s="135" t="s">
        <v>16</v>
      </c>
      <c r="B30" s="131">
        <v>0</v>
      </c>
      <c r="C30" s="131" t="s">
        <v>399</v>
      </c>
    </row>
    <row r="31" spans="1:3">
      <c r="A31" s="135" t="s">
        <v>15</v>
      </c>
      <c r="B31" s="131">
        <v>0</v>
      </c>
      <c r="C31" s="131" t="s">
        <v>399</v>
      </c>
    </row>
    <row r="32" spans="1:3">
      <c r="A32" s="135" t="s">
        <v>102</v>
      </c>
      <c r="B32" s="131">
        <v>0</v>
      </c>
      <c r="C32" s="131" t="s">
        <v>399</v>
      </c>
    </row>
    <row r="33" spans="1:3">
      <c r="A33" s="135" t="s">
        <v>17</v>
      </c>
      <c r="B33" s="131">
        <v>0</v>
      </c>
      <c r="C33" s="131" t="s">
        <v>399</v>
      </c>
    </row>
    <row r="34" spans="1:3">
      <c r="A34" s="135" t="s">
        <v>84</v>
      </c>
      <c r="B34" s="131">
        <f>200*0.8</f>
        <v>160</v>
      </c>
      <c r="C34" s="131" t="s">
        <v>391</v>
      </c>
    </row>
    <row r="35" spans="1:3">
      <c r="A35" s="135" t="s">
        <v>73</v>
      </c>
      <c r="B35" s="131">
        <v>0</v>
      </c>
      <c r="C35" s="131" t="s">
        <v>399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5BFA-6409-4DD0-8CBE-71C994C09B17}">
  <dimension ref="A1:BD36"/>
  <sheetViews>
    <sheetView workbookViewId="0">
      <pane xSplit="1" ySplit="1" topLeftCell="AI2" activePane="bottomRight" state="frozen"/>
      <selection activeCell="AM18" sqref="AM18"/>
      <selection pane="topRight" activeCell="AM18" sqref="AM18"/>
      <selection pane="bottomLeft" activeCell="AM18" sqref="AM18"/>
      <selection pane="bottomRight"/>
    </sheetView>
  </sheetViews>
  <sheetFormatPr defaultColWidth="11" defaultRowHeight="14.4"/>
  <cols>
    <col min="1" max="1" width="22.44140625" customWidth="1"/>
  </cols>
  <sheetData>
    <row r="1" spans="1:56">
      <c r="A1" t="s">
        <v>67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>
        <v>1991</v>
      </c>
      <c r="AA1">
        <v>1992</v>
      </c>
      <c r="AB1">
        <v>1993</v>
      </c>
      <c r="AC1">
        <v>1994</v>
      </c>
      <c r="AD1">
        <v>1995</v>
      </c>
      <c r="AE1">
        <v>1996</v>
      </c>
      <c r="AF1">
        <v>1997</v>
      </c>
      <c r="AG1">
        <v>1998</v>
      </c>
      <c r="AH1">
        <v>1999</v>
      </c>
      <c r="AI1">
        <v>2000</v>
      </c>
      <c r="AJ1">
        <v>2001</v>
      </c>
      <c r="AK1">
        <v>2002</v>
      </c>
      <c r="AL1">
        <v>2003</v>
      </c>
      <c r="AM1">
        <v>2004</v>
      </c>
      <c r="AN1">
        <v>2005</v>
      </c>
      <c r="AO1">
        <v>2006</v>
      </c>
      <c r="AP1">
        <v>2007</v>
      </c>
      <c r="AQ1">
        <v>2008</v>
      </c>
      <c r="AR1">
        <v>2009</v>
      </c>
      <c r="AS1">
        <v>2010</v>
      </c>
      <c r="AT1">
        <v>2011</v>
      </c>
      <c r="AU1">
        <v>2012</v>
      </c>
      <c r="AV1">
        <v>2013</v>
      </c>
      <c r="AW1">
        <v>2014</v>
      </c>
      <c r="AX1">
        <v>2015</v>
      </c>
      <c r="AY1">
        <v>2016</v>
      </c>
      <c r="AZ1">
        <v>2017</v>
      </c>
      <c r="BA1">
        <v>2018</v>
      </c>
      <c r="BB1">
        <v>2019</v>
      </c>
      <c r="BC1">
        <v>2020</v>
      </c>
      <c r="BD1">
        <v>2021</v>
      </c>
    </row>
    <row r="2" spans="1:56">
      <c r="A2" t="s">
        <v>71</v>
      </c>
      <c r="I2">
        <v>694</v>
      </c>
      <c r="J2">
        <v>622</v>
      </c>
      <c r="K2">
        <v>532</v>
      </c>
      <c r="L2">
        <v>468</v>
      </c>
      <c r="M2">
        <v>554</v>
      </c>
      <c r="N2">
        <v>581</v>
      </c>
      <c r="O2">
        <v>648</v>
      </c>
      <c r="P2">
        <v>776</v>
      </c>
      <c r="Q2">
        <v>830</v>
      </c>
      <c r="R2">
        <v>801</v>
      </c>
      <c r="S2">
        <v>899</v>
      </c>
      <c r="T2">
        <v>863</v>
      </c>
      <c r="U2">
        <v>695</v>
      </c>
      <c r="V2">
        <v>692</v>
      </c>
      <c r="W2">
        <v>919</v>
      </c>
      <c r="X2">
        <v>1013</v>
      </c>
      <c r="Y2">
        <v>1079</v>
      </c>
      <c r="Z2">
        <v>1049</v>
      </c>
      <c r="AA2">
        <v>1056</v>
      </c>
      <c r="AB2">
        <v>1343</v>
      </c>
      <c r="AC2">
        <v>1678</v>
      </c>
      <c r="AD2">
        <v>1746</v>
      </c>
      <c r="AE2">
        <v>1604</v>
      </c>
      <c r="AF2">
        <v>2307</v>
      </c>
      <c r="AG2">
        <v>2433</v>
      </c>
      <c r="AH2">
        <v>2098</v>
      </c>
      <c r="AI2">
        <v>2726</v>
      </c>
      <c r="AJ2">
        <v>2740</v>
      </c>
      <c r="AK2">
        <v>2926</v>
      </c>
      <c r="AL2">
        <v>2805</v>
      </c>
      <c r="AM2">
        <v>2885</v>
      </c>
      <c r="AN2">
        <v>2644</v>
      </c>
      <c r="AO2">
        <v>3458</v>
      </c>
      <c r="AP2">
        <v>3545</v>
      </c>
      <c r="AQ2">
        <v>3265</v>
      </c>
      <c r="AR2">
        <v>2347</v>
      </c>
      <c r="AS2">
        <v>2796</v>
      </c>
      <c r="AT2">
        <v>2773</v>
      </c>
      <c r="AU2">
        <v>2654</v>
      </c>
      <c r="AV2">
        <v>2355</v>
      </c>
      <c r="AW2">
        <v>2379</v>
      </c>
      <c r="AX2">
        <v>2448</v>
      </c>
      <c r="AY2">
        <v>2357</v>
      </c>
      <c r="AZ2">
        <v>2480</v>
      </c>
      <c r="BA2">
        <v>2580</v>
      </c>
      <c r="BB2">
        <v>2520</v>
      </c>
    </row>
    <row r="3" spans="1:56">
      <c r="A3" t="s">
        <v>75</v>
      </c>
      <c r="I3">
        <v>21</v>
      </c>
      <c r="J3">
        <v>97</v>
      </c>
      <c r="K3">
        <v>335</v>
      </c>
      <c r="L3">
        <v>367</v>
      </c>
      <c r="M3">
        <v>504</v>
      </c>
      <c r="N3">
        <v>493</v>
      </c>
      <c r="O3">
        <v>559</v>
      </c>
      <c r="P3">
        <v>612</v>
      </c>
      <c r="Q3">
        <v>560</v>
      </c>
      <c r="R3">
        <v>493</v>
      </c>
      <c r="S3">
        <v>548</v>
      </c>
      <c r="T3">
        <v>529</v>
      </c>
      <c r="U3">
        <v>632</v>
      </c>
      <c r="V3">
        <v>605</v>
      </c>
      <c r="W3">
        <v>650</v>
      </c>
      <c r="X3">
        <v>624</v>
      </c>
      <c r="Y3">
        <v>610</v>
      </c>
      <c r="Z3">
        <v>633</v>
      </c>
      <c r="AA3">
        <v>591</v>
      </c>
      <c r="AB3">
        <v>603</v>
      </c>
      <c r="AC3">
        <v>722</v>
      </c>
      <c r="AD3">
        <v>654</v>
      </c>
      <c r="AE3">
        <v>739</v>
      </c>
      <c r="AF3">
        <v>786</v>
      </c>
      <c r="AG3">
        <v>790</v>
      </c>
      <c r="AH3">
        <v>729</v>
      </c>
      <c r="AI3">
        <v>801</v>
      </c>
      <c r="AJ3">
        <v>751</v>
      </c>
      <c r="AK3">
        <v>392</v>
      </c>
    </row>
    <row r="4" spans="1:56">
      <c r="A4" t="s">
        <v>1</v>
      </c>
      <c r="I4">
        <v>3103</v>
      </c>
      <c r="J4">
        <v>3046</v>
      </c>
      <c r="K4">
        <v>3288</v>
      </c>
      <c r="L4">
        <v>3199</v>
      </c>
      <c r="M4">
        <v>3440</v>
      </c>
      <c r="N4">
        <v>3575</v>
      </c>
      <c r="O4">
        <v>3684</v>
      </c>
      <c r="P4">
        <v>3662</v>
      </c>
      <c r="Q4">
        <v>3477</v>
      </c>
      <c r="R4">
        <v>3461</v>
      </c>
      <c r="S4">
        <v>3722</v>
      </c>
      <c r="T4">
        <v>3680</v>
      </c>
      <c r="U4">
        <v>4122</v>
      </c>
      <c r="V4">
        <v>4463</v>
      </c>
      <c r="W4">
        <v>5039</v>
      </c>
      <c r="X4">
        <v>5379</v>
      </c>
      <c r="Y4">
        <v>5402</v>
      </c>
      <c r="Z4">
        <v>5322</v>
      </c>
      <c r="AA4">
        <v>5421</v>
      </c>
      <c r="AB4">
        <v>5224</v>
      </c>
      <c r="AC4">
        <v>6142</v>
      </c>
      <c r="AD4">
        <v>6541</v>
      </c>
      <c r="AE4">
        <v>6704</v>
      </c>
      <c r="AF4">
        <v>7874</v>
      </c>
      <c r="AG4">
        <v>8059</v>
      </c>
      <c r="AH4">
        <v>7736</v>
      </c>
      <c r="AI4">
        <v>8443</v>
      </c>
      <c r="AJ4">
        <v>8231</v>
      </c>
      <c r="AK4">
        <v>7876</v>
      </c>
      <c r="AL4">
        <v>7770</v>
      </c>
      <c r="AM4">
        <v>8019</v>
      </c>
      <c r="AN4">
        <v>7300</v>
      </c>
      <c r="AO4">
        <v>7610</v>
      </c>
      <c r="AP4">
        <v>7442</v>
      </c>
      <c r="AQ4">
        <v>7213</v>
      </c>
      <c r="AR4">
        <v>5164</v>
      </c>
      <c r="AS4">
        <v>5601</v>
      </c>
      <c r="AT4">
        <v>6128</v>
      </c>
      <c r="AU4">
        <v>6102</v>
      </c>
      <c r="AV4">
        <v>5491</v>
      </c>
      <c r="AW4">
        <v>5498</v>
      </c>
      <c r="AX4">
        <v>5159</v>
      </c>
      <c r="AY4">
        <v>4886</v>
      </c>
      <c r="AZ4">
        <v>4840</v>
      </c>
      <c r="BA4">
        <v>4864</v>
      </c>
      <c r="BB4">
        <v>4388</v>
      </c>
    </row>
    <row r="5" spans="1:56">
      <c r="A5" t="s">
        <v>2</v>
      </c>
      <c r="I5">
        <v>7033</v>
      </c>
      <c r="J5">
        <v>6428</v>
      </c>
      <c r="K5">
        <v>6684</v>
      </c>
      <c r="L5">
        <v>6505</v>
      </c>
      <c r="M5">
        <v>7585</v>
      </c>
      <c r="N5">
        <v>8130</v>
      </c>
      <c r="O5">
        <v>8511</v>
      </c>
      <c r="P5">
        <v>8721</v>
      </c>
      <c r="Q5">
        <v>8521</v>
      </c>
      <c r="R5">
        <v>9211</v>
      </c>
      <c r="S5">
        <v>10025</v>
      </c>
      <c r="T5">
        <v>9897</v>
      </c>
      <c r="U5">
        <v>9228</v>
      </c>
      <c r="V5">
        <v>8898</v>
      </c>
      <c r="W5">
        <f>7085+2501</f>
        <v>9586</v>
      </c>
      <c r="X5">
        <v>9515</v>
      </c>
      <c r="Y5">
        <v>8856</v>
      </c>
      <c r="Z5">
        <v>8559</v>
      </c>
      <c r="AA5">
        <v>8581</v>
      </c>
      <c r="AB5">
        <v>8115</v>
      </c>
      <c r="AC5">
        <v>8921</v>
      </c>
      <c r="AD5">
        <v>10143</v>
      </c>
      <c r="AE5">
        <v>10346</v>
      </c>
      <c r="AF5">
        <v>11873</v>
      </c>
      <c r="AG5">
        <v>12096</v>
      </c>
      <c r="AH5">
        <v>12267</v>
      </c>
      <c r="AI5">
        <v>13324</v>
      </c>
      <c r="AJ5">
        <v>13149</v>
      </c>
      <c r="AK5">
        <v>13206</v>
      </c>
      <c r="AL5">
        <v>13432</v>
      </c>
      <c r="AM5">
        <v>14216</v>
      </c>
      <c r="AN5">
        <v>13667</v>
      </c>
      <c r="AO5">
        <v>14674</v>
      </c>
      <c r="AP5">
        <v>15015</v>
      </c>
      <c r="AQ5">
        <v>14639</v>
      </c>
      <c r="AR5">
        <v>11336</v>
      </c>
      <c r="AS5">
        <v>13215</v>
      </c>
      <c r="AT5">
        <v>14204</v>
      </c>
      <c r="AU5">
        <v>13789</v>
      </c>
      <c r="AV5">
        <v>13459</v>
      </c>
      <c r="AW5">
        <v>13062</v>
      </c>
      <c r="AX5">
        <v>12622</v>
      </c>
      <c r="AY5">
        <v>12594</v>
      </c>
      <c r="AZ5">
        <v>13007</v>
      </c>
      <c r="BA5">
        <v>12703</v>
      </c>
      <c r="BB5">
        <v>11905</v>
      </c>
    </row>
    <row r="6" spans="1:56">
      <c r="A6" t="s">
        <v>78</v>
      </c>
      <c r="S6">
        <v>166</v>
      </c>
      <c r="T6">
        <v>203</v>
      </c>
      <c r="U6">
        <v>208</v>
      </c>
      <c r="V6">
        <v>220</v>
      </c>
      <c r="W6">
        <v>271</v>
      </c>
      <c r="X6">
        <v>324</v>
      </c>
      <c r="Y6">
        <v>326</v>
      </c>
      <c r="Z6">
        <v>293</v>
      </c>
      <c r="AA6">
        <v>257</v>
      </c>
      <c r="AB6">
        <v>326</v>
      </c>
      <c r="AC6">
        <v>266</v>
      </c>
      <c r="AD6">
        <v>310</v>
      </c>
      <c r="AE6">
        <v>341</v>
      </c>
      <c r="AF6">
        <v>337</v>
      </c>
      <c r="AG6">
        <v>358</v>
      </c>
      <c r="AH6">
        <v>335</v>
      </c>
      <c r="AI6">
        <v>360</v>
      </c>
      <c r="AJ6">
        <v>150</v>
      </c>
    </row>
    <row r="7" spans="1:56">
      <c r="A7" t="s">
        <v>6</v>
      </c>
      <c r="I7">
        <v>9861</v>
      </c>
      <c r="J7">
        <v>9361</v>
      </c>
      <c r="K7">
        <v>10819</v>
      </c>
      <c r="L7">
        <v>11292</v>
      </c>
      <c r="M7">
        <v>12299</v>
      </c>
      <c r="N7">
        <v>12915</v>
      </c>
      <c r="O7">
        <v>14037</v>
      </c>
      <c r="P7">
        <v>12715</v>
      </c>
      <c r="Q7">
        <v>12619</v>
      </c>
      <c r="R7">
        <v>11663</v>
      </c>
      <c r="S7">
        <v>12703</v>
      </c>
      <c r="T7">
        <v>12522</v>
      </c>
      <c r="U7">
        <v>11933</v>
      </c>
      <c r="V7">
        <v>12256</v>
      </c>
      <c r="W7">
        <v>13221</v>
      </c>
      <c r="X7">
        <v>14035</v>
      </c>
      <c r="Y7">
        <v>14262</v>
      </c>
      <c r="Z7">
        <v>14688</v>
      </c>
      <c r="AA7">
        <v>14664</v>
      </c>
      <c r="AB7">
        <v>14773</v>
      </c>
      <c r="AC7">
        <v>15026</v>
      </c>
      <c r="AD7">
        <v>16026</v>
      </c>
      <c r="AE7">
        <v>13873</v>
      </c>
      <c r="AF7">
        <v>14805</v>
      </c>
      <c r="AG7">
        <v>15272</v>
      </c>
      <c r="AH7">
        <v>14244</v>
      </c>
      <c r="AI7">
        <v>16083</v>
      </c>
      <c r="AJ7">
        <v>16535</v>
      </c>
      <c r="AK7">
        <v>16739</v>
      </c>
      <c r="AL7">
        <v>17124</v>
      </c>
      <c r="AM7">
        <v>17954</v>
      </c>
      <c r="AN7">
        <v>17661</v>
      </c>
      <c r="AO7">
        <v>19802</v>
      </c>
      <c r="AP7">
        <v>19996</v>
      </c>
      <c r="AQ7">
        <v>19679</v>
      </c>
      <c r="AR7">
        <v>14036</v>
      </c>
      <c r="AS7">
        <v>17163</v>
      </c>
      <c r="AT7">
        <v>18843</v>
      </c>
      <c r="AU7">
        <v>17939</v>
      </c>
      <c r="AV7">
        <v>17295</v>
      </c>
      <c r="AW7">
        <v>17200</v>
      </c>
      <c r="AX7">
        <v>17227</v>
      </c>
      <c r="AY7">
        <v>17704</v>
      </c>
      <c r="AZ7">
        <v>19336</v>
      </c>
      <c r="BA7">
        <v>20012</v>
      </c>
      <c r="BB7">
        <v>19030</v>
      </c>
    </row>
    <row r="8" spans="1:56">
      <c r="A8" t="s">
        <v>81</v>
      </c>
      <c r="I8">
        <v>107</v>
      </c>
      <c r="J8">
        <v>65</v>
      </c>
      <c r="K8">
        <v>86</v>
      </c>
      <c r="L8">
        <v>26</v>
      </c>
      <c r="M8">
        <v>8</v>
      </c>
      <c r="AB8">
        <v>4</v>
      </c>
      <c r="AC8">
        <v>446</v>
      </c>
      <c r="AD8">
        <v>1203</v>
      </c>
      <c r="AE8">
        <v>1334</v>
      </c>
      <c r="AF8">
        <v>1982</v>
      </c>
      <c r="AG8">
        <v>2477</v>
      </c>
      <c r="AH8">
        <v>2600</v>
      </c>
      <c r="AI8">
        <v>2571</v>
      </c>
      <c r="AJ8">
        <v>2725</v>
      </c>
      <c r="AK8">
        <v>2719</v>
      </c>
      <c r="AL8">
        <v>2675</v>
      </c>
      <c r="AM8">
        <v>2684</v>
      </c>
      <c r="AN8">
        <v>2194</v>
      </c>
      <c r="AO8">
        <v>2802</v>
      </c>
      <c r="AP8">
        <v>2858</v>
      </c>
      <c r="AQ8">
        <v>2582</v>
      </c>
      <c r="AR8">
        <v>2141</v>
      </c>
      <c r="AS8">
        <v>2548</v>
      </c>
      <c r="AT8">
        <v>2521</v>
      </c>
      <c r="AU8">
        <v>2208</v>
      </c>
      <c r="AV8">
        <v>2090</v>
      </c>
      <c r="AW8">
        <v>2193</v>
      </c>
      <c r="AX8">
        <v>2127</v>
      </c>
      <c r="AY8">
        <v>2175</v>
      </c>
      <c r="AZ8">
        <v>2172</v>
      </c>
      <c r="BA8">
        <v>2228</v>
      </c>
      <c r="BB8">
        <v>2119</v>
      </c>
    </row>
    <row r="9" spans="1:56">
      <c r="A9" t="s">
        <v>7</v>
      </c>
      <c r="I9">
        <v>373</v>
      </c>
      <c r="J9">
        <v>320</v>
      </c>
      <c r="K9">
        <v>340</v>
      </c>
      <c r="L9">
        <v>305</v>
      </c>
      <c r="M9">
        <v>305</v>
      </c>
      <c r="N9">
        <v>313</v>
      </c>
      <c r="O9">
        <v>311</v>
      </c>
      <c r="P9">
        <v>178</v>
      </c>
      <c r="Q9">
        <v>232</v>
      </c>
      <c r="R9">
        <v>206</v>
      </c>
      <c r="S9">
        <v>206</v>
      </c>
      <c r="T9">
        <v>213</v>
      </c>
      <c r="U9">
        <v>231</v>
      </c>
      <c r="V9">
        <v>246</v>
      </c>
      <c r="W9">
        <v>255</v>
      </c>
      <c r="X9">
        <v>262</v>
      </c>
      <c r="Y9">
        <v>232</v>
      </c>
      <c r="Z9">
        <v>228</v>
      </c>
      <c r="AA9">
        <v>243</v>
      </c>
      <c r="AB9">
        <v>189</v>
      </c>
      <c r="AC9">
        <v>223</v>
      </c>
      <c r="AD9">
        <v>262</v>
      </c>
      <c r="AE9">
        <v>156</v>
      </c>
      <c r="AF9">
        <v>167</v>
      </c>
      <c r="AG9">
        <v>152</v>
      </c>
      <c r="AH9">
        <v>128</v>
      </c>
      <c r="AI9">
        <v>159</v>
      </c>
      <c r="AJ9">
        <v>135</v>
      </c>
      <c r="AK9">
        <v>122</v>
      </c>
      <c r="AL9">
        <v>120</v>
      </c>
      <c r="AM9">
        <v>136</v>
      </c>
      <c r="AN9">
        <v>141</v>
      </c>
      <c r="AO9">
        <v>150</v>
      </c>
      <c r="AP9">
        <v>165</v>
      </c>
      <c r="AQ9">
        <v>148</v>
      </c>
      <c r="AR9">
        <v>60</v>
      </c>
      <c r="AS9">
        <v>128</v>
      </c>
      <c r="AT9">
        <v>172</v>
      </c>
      <c r="AU9">
        <v>141</v>
      </c>
      <c r="AV9">
        <v>132</v>
      </c>
      <c r="AW9">
        <v>125</v>
      </c>
      <c r="AX9">
        <v>107</v>
      </c>
      <c r="AY9">
        <v>93</v>
      </c>
    </row>
    <row r="10" spans="1:56">
      <c r="A10" t="s">
        <v>14</v>
      </c>
      <c r="I10">
        <v>5273</v>
      </c>
      <c r="J10">
        <v>5472</v>
      </c>
      <c r="K10">
        <v>6793</v>
      </c>
      <c r="L10">
        <v>6286</v>
      </c>
      <c r="M10">
        <v>7200</v>
      </c>
      <c r="N10">
        <v>7385</v>
      </c>
      <c r="O10">
        <v>4579</v>
      </c>
      <c r="P10">
        <v>5038</v>
      </c>
      <c r="Q10">
        <v>4649</v>
      </c>
      <c r="R10">
        <v>4491</v>
      </c>
      <c r="S10">
        <v>4826</v>
      </c>
      <c r="T10">
        <v>4537</v>
      </c>
      <c r="U10">
        <v>4044</v>
      </c>
      <c r="V10">
        <v>4457</v>
      </c>
      <c r="W10">
        <v>4942</v>
      </c>
      <c r="X10">
        <v>5113</v>
      </c>
      <c r="Y10">
        <v>4672</v>
      </c>
      <c r="Z10">
        <v>3934</v>
      </c>
      <c r="AA10">
        <v>4120</v>
      </c>
      <c r="AB10">
        <v>4295</v>
      </c>
      <c r="AC10">
        <v>4377</v>
      </c>
      <c r="AD10">
        <v>4521</v>
      </c>
      <c r="AE10">
        <v>4233</v>
      </c>
      <c r="AF10">
        <v>4513</v>
      </c>
      <c r="AG10">
        <v>3889</v>
      </c>
      <c r="AH10">
        <v>3662</v>
      </c>
      <c r="AI10">
        <v>3604</v>
      </c>
      <c r="AJ10">
        <v>3272</v>
      </c>
      <c r="AK10">
        <v>2711</v>
      </c>
      <c r="AL10">
        <v>2638</v>
      </c>
      <c r="AM10">
        <v>3099</v>
      </c>
      <c r="AN10">
        <v>2687</v>
      </c>
      <c r="AO10">
        <v>2666</v>
      </c>
      <c r="AP10">
        <v>3035</v>
      </c>
      <c r="AQ10">
        <v>3043</v>
      </c>
      <c r="AR10">
        <v>2119</v>
      </c>
      <c r="AS10">
        <v>2395</v>
      </c>
      <c r="AT10">
        <v>2532</v>
      </c>
      <c r="AU10">
        <v>2054</v>
      </c>
      <c r="AV10">
        <v>1942</v>
      </c>
      <c r="AW10">
        <v>1955</v>
      </c>
      <c r="AX10">
        <v>1856</v>
      </c>
      <c r="AY10">
        <v>1482</v>
      </c>
      <c r="AZ10">
        <v>1494</v>
      </c>
      <c r="BA10">
        <v>1616</v>
      </c>
      <c r="BB10">
        <v>1531</v>
      </c>
    </row>
    <row r="11" spans="1:56">
      <c r="A11" t="s">
        <v>0</v>
      </c>
      <c r="I11">
        <v>562</v>
      </c>
      <c r="J11">
        <v>473</v>
      </c>
      <c r="K11">
        <v>534</v>
      </c>
      <c r="L11">
        <v>558</v>
      </c>
      <c r="M11">
        <v>556</v>
      </c>
      <c r="N11">
        <v>627</v>
      </c>
      <c r="O11">
        <v>575</v>
      </c>
      <c r="P11">
        <v>501</v>
      </c>
      <c r="Q11">
        <v>466</v>
      </c>
      <c r="R11">
        <v>416</v>
      </c>
      <c r="S11">
        <v>477</v>
      </c>
      <c r="T11">
        <v>455</v>
      </c>
      <c r="U11">
        <v>401</v>
      </c>
      <c r="V11">
        <v>317</v>
      </c>
      <c r="W11">
        <v>356</v>
      </c>
      <c r="X11">
        <v>384</v>
      </c>
      <c r="Y11">
        <v>370</v>
      </c>
      <c r="Z11">
        <v>290</v>
      </c>
      <c r="AA11">
        <v>361</v>
      </c>
      <c r="AB11">
        <v>411</v>
      </c>
      <c r="AC11">
        <v>431</v>
      </c>
      <c r="AD11">
        <v>454</v>
      </c>
      <c r="AE11">
        <v>396</v>
      </c>
      <c r="AF11">
        <v>466</v>
      </c>
      <c r="AG11">
        <v>503</v>
      </c>
      <c r="AH11">
        <v>486</v>
      </c>
      <c r="AI11">
        <v>541</v>
      </c>
      <c r="AJ11">
        <v>546</v>
      </c>
      <c r="AK11">
        <v>651</v>
      </c>
      <c r="AL11">
        <v>555</v>
      </c>
      <c r="AM11">
        <v>629</v>
      </c>
      <c r="AN11">
        <v>622</v>
      </c>
      <c r="AO11">
        <v>643</v>
      </c>
      <c r="AP11">
        <v>708</v>
      </c>
      <c r="AQ11">
        <v>723</v>
      </c>
      <c r="AR11">
        <v>588</v>
      </c>
      <c r="AS11">
        <v>637</v>
      </c>
      <c r="AT11">
        <v>689</v>
      </c>
      <c r="AU11">
        <v>674</v>
      </c>
      <c r="AV11">
        <v>664</v>
      </c>
      <c r="AW11">
        <v>691</v>
      </c>
      <c r="AX11">
        <v>667</v>
      </c>
      <c r="AY11">
        <v>672</v>
      </c>
      <c r="AZ11">
        <v>723</v>
      </c>
      <c r="BA11">
        <v>708</v>
      </c>
      <c r="BB11">
        <v>709</v>
      </c>
    </row>
    <row r="12" spans="1:56">
      <c r="A12" t="s">
        <v>77</v>
      </c>
      <c r="I12">
        <v>315</v>
      </c>
      <c r="J12">
        <v>308</v>
      </c>
      <c r="K12">
        <v>248</v>
      </c>
      <c r="L12">
        <v>296</v>
      </c>
      <c r="M12">
        <v>323</v>
      </c>
      <c r="N12">
        <v>341</v>
      </c>
      <c r="O12">
        <v>319</v>
      </c>
      <c r="P12">
        <v>280</v>
      </c>
      <c r="Q12">
        <v>224</v>
      </c>
      <c r="R12">
        <v>371</v>
      </c>
      <c r="S12">
        <v>416</v>
      </c>
      <c r="T12">
        <v>445</v>
      </c>
      <c r="U12">
        <v>438</v>
      </c>
      <c r="V12">
        <v>445</v>
      </c>
      <c r="W12">
        <v>471</v>
      </c>
      <c r="X12">
        <v>476</v>
      </c>
      <c r="Y12">
        <v>456</v>
      </c>
      <c r="Z12">
        <v>412</v>
      </c>
      <c r="AA12">
        <v>519</v>
      </c>
      <c r="AB12">
        <v>588</v>
      </c>
      <c r="AC12">
        <v>696</v>
      </c>
      <c r="AD12">
        <v>749</v>
      </c>
      <c r="AE12">
        <v>747</v>
      </c>
      <c r="AF12">
        <v>843</v>
      </c>
      <c r="AG12">
        <v>901</v>
      </c>
      <c r="AH12">
        <v>886</v>
      </c>
      <c r="AI12">
        <v>965</v>
      </c>
      <c r="AJ12">
        <v>859</v>
      </c>
      <c r="AK12">
        <v>908</v>
      </c>
      <c r="AL12">
        <v>1357</v>
      </c>
      <c r="AM12">
        <v>1495</v>
      </c>
      <c r="AN12">
        <v>1421</v>
      </c>
      <c r="AO12">
        <v>1600</v>
      </c>
      <c r="AP12">
        <v>1314</v>
      </c>
      <c r="AQ12">
        <v>1267</v>
      </c>
      <c r="AR12">
        <v>846</v>
      </c>
      <c r="AS12">
        <v>1265</v>
      </c>
      <c r="AT12">
        <v>1286</v>
      </c>
      <c r="AU12">
        <v>1460</v>
      </c>
      <c r="AV12">
        <v>1300</v>
      </c>
      <c r="AW12">
        <v>1265</v>
      </c>
      <c r="AX12">
        <v>1365</v>
      </c>
      <c r="AY12">
        <v>1350</v>
      </c>
      <c r="AZ12">
        <v>1300</v>
      </c>
      <c r="BA12">
        <v>1350</v>
      </c>
      <c r="BB12">
        <v>1155</v>
      </c>
    </row>
    <row r="13" spans="1:56">
      <c r="A13" t="s">
        <v>3</v>
      </c>
      <c r="X13">
        <v>956</v>
      </c>
      <c r="Y13">
        <v>999</v>
      </c>
      <c r="Z13">
        <v>980</v>
      </c>
      <c r="AA13">
        <v>924</v>
      </c>
      <c r="AB13">
        <v>980</v>
      </c>
      <c r="AC13">
        <v>848</v>
      </c>
      <c r="AD13">
        <v>939</v>
      </c>
      <c r="AE13">
        <v>848</v>
      </c>
      <c r="AF13">
        <v>1016</v>
      </c>
      <c r="AG13">
        <v>1109</v>
      </c>
      <c r="AH13">
        <v>951</v>
      </c>
      <c r="AI13">
        <v>1088</v>
      </c>
      <c r="AJ13">
        <v>1281</v>
      </c>
      <c r="AK13">
        <v>1835</v>
      </c>
      <c r="AL13">
        <v>1701</v>
      </c>
      <c r="AM13">
        <v>1967</v>
      </c>
      <c r="AN13">
        <v>2266</v>
      </c>
      <c r="AO13">
        <v>2416</v>
      </c>
      <c r="AP13">
        <v>2554</v>
      </c>
      <c r="AQ13">
        <v>2477</v>
      </c>
      <c r="AR13">
        <v>2000</v>
      </c>
      <c r="AS13">
        <v>1821</v>
      </c>
      <c r="AT13">
        <v>1934</v>
      </c>
      <c r="AU13">
        <v>1247</v>
      </c>
      <c r="AV13">
        <v>1030</v>
      </c>
      <c r="AW13">
        <v>1022</v>
      </c>
      <c r="AX13">
        <v>910</v>
      </c>
      <c r="AY13">
        <v>1158</v>
      </c>
      <c r="AZ13">
        <v>1359</v>
      </c>
      <c r="BA13">
        <v>1467</v>
      </c>
      <c r="BB13">
        <v>1350</v>
      </c>
    </row>
    <row r="14" spans="1:56">
      <c r="A14" t="s">
        <v>8</v>
      </c>
      <c r="I14">
        <v>513</v>
      </c>
      <c r="J14">
        <v>484</v>
      </c>
      <c r="K14">
        <v>475</v>
      </c>
      <c r="L14">
        <v>387</v>
      </c>
      <c r="M14">
        <v>401</v>
      </c>
      <c r="N14">
        <v>401</v>
      </c>
      <c r="O14">
        <v>398</v>
      </c>
      <c r="P14">
        <v>413</v>
      </c>
      <c r="Q14">
        <v>396</v>
      </c>
      <c r="R14">
        <v>387</v>
      </c>
      <c r="S14">
        <v>405</v>
      </c>
      <c r="T14">
        <v>410</v>
      </c>
      <c r="U14">
        <v>343</v>
      </c>
      <c r="V14">
        <v>484</v>
      </c>
      <c r="W14">
        <v>525</v>
      </c>
      <c r="X14">
        <v>444</v>
      </c>
      <c r="Y14">
        <v>383</v>
      </c>
      <c r="Z14">
        <v>438</v>
      </c>
      <c r="AA14">
        <v>446</v>
      </c>
      <c r="AB14">
        <v>505</v>
      </c>
      <c r="AC14">
        <v>456</v>
      </c>
      <c r="AD14">
        <v>505</v>
      </c>
      <c r="AE14">
        <v>511</v>
      </c>
      <c r="AF14">
        <v>585</v>
      </c>
      <c r="AG14">
        <v>637</v>
      </c>
      <c r="AH14">
        <v>610</v>
      </c>
      <c r="AI14">
        <v>679</v>
      </c>
      <c r="AJ14">
        <v>640</v>
      </c>
      <c r="AK14">
        <v>698</v>
      </c>
      <c r="AL14">
        <v>703</v>
      </c>
      <c r="AM14">
        <v>725</v>
      </c>
      <c r="AN14">
        <v>705</v>
      </c>
      <c r="AO14">
        <v>684</v>
      </c>
      <c r="AP14">
        <v>708</v>
      </c>
      <c r="AQ14">
        <v>560</v>
      </c>
      <c r="AR14">
        <v>595</v>
      </c>
      <c r="AS14">
        <v>530</v>
      </c>
      <c r="AT14">
        <v>610</v>
      </c>
      <c r="AU14">
        <v>700</v>
      </c>
      <c r="AV14">
        <v>605</v>
      </c>
      <c r="AW14">
        <v>600</v>
      </c>
      <c r="AX14">
        <v>590</v>
      </c>
      <c r="AY14">
        <v>620</v>
      </c>
      <c r="AZ14">
        <v>603</v>
      </c>
      <c r="BA14">
        <v>575</v>
      </c>
      <c r="BB14">
        <v>621</v>
      </c>
    </row>
    <row r="15" spans="1:56">
      <c r="A15" t="s">
        <v>83</v>
      </c>
      <c r="I15">
        <v>90</v>
      </c>
      <c r="J15">
        <v>91</v>
      </c>
      <c r="K15">
        <v>118</v>
      </c>
      <c r="L15">
        <v>164</v>
      </c>
      <c r="M15">
        <v>240</v>
      </c>
      <c r="N15">
        <v>258</v>
      </c>
      <c r="O15">
        <v>266</v>
      </c>
      <c r="P15">
        <v>225</v>
      </c>
      <c r="Q15">
        <v>280</v>
      </c>
      <c r="R15">
        <v>319</v>
      </c>
      <c r="S15">
        <v>390</v>
      </c>
      <c r="T15">
        <v>226</v>
      </c>
      <c r="U15">
        <v>256</v>
      </c>
      <c r="V15">
        <v>275</v>
      </c>
      <c r="W15">
        <v>330</v>
      </c>
      <c r="X15">
        <v>376</v>
      </c>
      <c r="Y15">
        <v>409</v>
      </c>
      <c r="Z15">
        <v>341</v>
      </c>
      <c r="AA15">
        <v>354</v>
      </c>
      <c r="AB15">
        <v>366</v>
      </c>
      <c r="AC15">
        <v>308</v>
      </c>
      <c r="AD15">
        <v>383</v>
      </c>
      <c r="AE15">
        <v>416</v>
      </c>
      <c r="AF15">
        <v>430</v>
      </c>
      <c r="AG15">
        <v>475</v>
      </c>
      <c r="AH15">
        <v>567</v>
      </c>
      <c r="AI15">
        <v>678</v>
      </c>
      <c r="AJ15">
        <v>666</v>
      </c>
      <c r="AK15">
        <v>920</v>
      </c>
      <c r="AL15">
        <v>1000</v>
      </c>
      <c r="AM15">
        <v>1400</v>
      </c>
      <c r="AN15">
        <v>1400</v>
      </c>
      <c r="AO15">
        <v>1400</v>
      </c>
      <c r="AP15">
        <v>1400</v>
      </c>
      <c r="AQ15">
        <v>1400</v>
      </c>
      <c r="AR15">
        <v>1614</v>
      </c>
      <c r="AS15">
        <v>1543</v>
      </c>
      <c r="AT15">
        <v>1942</v>
      </c>
      <c r="AU15">
        <v>1960</v>
      </c>
      <c r="AV15">
        <v>2050</v>
      </c>
      <c r="AW15">
        <v>2070</v>
      </c>
      <c r="AX15">
        <v>2030</v>
      </c>
      <c r="AY15">
        <v>2010</v>
      </c>
      <c r="AZ15">
        <v>2056</v>
      </c>
      <c r="BA15">
        <v>2215</v>
      </c>
      <c r="BB15">
        <v>2033</v>
      </c>
    </row>
    <row r="16" spans="1:56">
      <c r="A16" t="s">
        <v>11</v>
      </c>
      <c r="I16">
        <v>4093</v>
      </c>
      <c r="J16">
        <v>3908</v>
      </c>
      <c r="K16">
        <v>4110</v>
      </c>
      <c r="L16">
        <v>4264</v>
      </c>
      <c r="M16">
        <v>4821</v>
      </c>
      <c r="N16">
        <v>5630</v>
      </c>
      <c r="O16">
        <v>6224</v>
      </c>
      <c r="P16">
        <v>6349</v>
      </c>
      <c r="Q16">
        <v>6839</v>
      </c>
      <c r="R16">
        <v>7100</v>
      </c>
      <c r="S16">
        <v>8106</v>
      </c>
      <c r="T16">
        <v>8696</v>
      </c>
      <c r="U16">
        <v>7104</v>
      </c>
      <c r="V16">
        <v>6893</v>
      </c>
      <c r="W16">
        <v>7135</v>
      </c>
      <c r="X16">
        <v>7148</v>
      </c>
      <c r="Y16">
        <v>7343</v>
      </c>
      <c r="Z16">
        <v>7179</v>
      </c>
      <c r="AA16">
        <v>7277</v>
      </c>
      <c r="AB16">
        <v>7478</v>
      </c>
      <c r="AC16">
        <v>7918</v>
      </c>
      <c r="AD16">
        <v>8644</v>
      </c>
      <c r="AE16">
        <v>7950</v>
      </c>
      <c r="AF16">
        <v>9642</v>
      </c>
      <c r="AG16">
        <v>10537</v>
      </c>
      <c r="AH16">
        <v>10690</v>
      </c>
      <c r="AI16">
        <v>11658</v>
      </c>
      <c r="AJ16">
        <v>12283</v>
      </c>
      <c r="AK16">
        <v>12212</v>
      </c>
      <c r="AL16">
        <v>12528</v>
      </c>
      <c r="AM16">
        <v>13408</v>
      </c>
      <c r="AN16">
        <v>13466</v>
      </c>
      <c r="AO16">
        <v>14790</v>
      </c>
      <c r="AP16">
        <v>14809</v>
      </c>
      <c r="AQ16">
        <v>14573</v>
      </c>
      <c r="AR16">
        <v>11270</v>
      </c>
      <c r="AS16">
        <v>12503</v>
      </c>
      <c r="AT16">
        <v>11660</v>
      </c>
      <c r="AU16">
        <v>10216</v>
      </c>
      <c r="AV16">
        <v>10042</v>
      </c>
      <c r="AW16">
        <v>10042</v>
      </c>
      <c r="AX16">
        <v>10144</v>
      </c>
      <c r="AY16">
        <v>9069</v>
      </c>
      <c r="AZ16">
        <v>9614</v>
      </c>
      <c r="BA16">
        <v>9410</v>
      </c>
      <c r="BB16">
        <v>9348</v>
      </c>
    </row>
    <row r="17" spans="1:54">
      <c r="A17" t="s">
        <v>12</v>
      </c>
      <c r="I17">
        <v>2525</v>
      </c>
      <c r="J17">
        <v>2295</v>
      </c>
      <c r="K17">
        <v>2193</v>
      </c>
      <c r="L17">
        <v>1682</v>
      </c>
      <c r="M17">
        <v>1868</v>
      </c>
      <c r="N17">
        <v>1961</v>
      </c>
      <c r="O17">
        <v>1881</v>
      </c>
      <c r="P17">
        <v>1994</v>
      </c>
      <c r="Q17">
        <v>2109</v>
      </c>
      <c r="R17">
        <v>2157</v>
      </c>
      <c r="S17">
        <v>2426</v>
      </c>
      <c r="T17">
        <v>2388</v>
      </c>
      <c r="U17">
        <v>2245</v>
      </c>
      <c r="V17">
        <v>2269</v>
      </c>
      <c r="W17">
        <v>2300</v>
      </c>
      <c r="X17">
        <v>2082</v>
      </c>
      <c r="Y17">
        <v>1743</v>
      </c>
      <c r="Z17">
        <v>1441</v>
      </c>
      <c r="AA17">
        <v>1550</v>
      </c>
      <c r="AB17">
        <v>1652</v>
      </c>
      <c r="AC17">
        <v>1799</v>
      </c>
      <c r="AD17">
        <v>1853</v>
      </c>
      <c r="AE17">
        <v>1710</v>
      </c>
      <c r="AF17">
        <v>1989</v>
      </c>
      <c r="AG17">
        <v>1946</v>
      </c>
      <c r="AH17">
        <v>1826</v>
      </c>
      <c r="AI17">
        <v>1992</v>
      </c>
      <c r="AJ17">
        <v>1870</v>
      </c>
      <c r="AK17">
        <v>1940</v>
      </c>
      <c r="AL17">
        <v>1822</v>
      </c>
      <c r="AM17">
        <v>1874</v>
      </c>
      <c r="AN17">
        <v>1768</v>
      </c>
      <c r="AO17">
        <v>1881</v>
      </c>
      <c r="AP17">
        <v>1923</v>
      </c>
      <c r="AQ17">
        <v>1757</v>
      </c>
      <c r="AR17">
        <v>967</v>
      </c>
      <c r="AS17">
        <v>1517</v>
      </c>
      <c r="AT17">
        <v>1675</v>
      </c>
      <c r="AU17">
        <v>1443</v>
      </c>
      <c r="AV17">
        <v>1418</v>
      </c>
      <c r="AW17">
        <v>1443</v>
      </c>
      <c r="AX17">
        <v>1485</v>
      </c>
      <c r="AY17">
        <v>1506</v>
      </c>
      <c r="AZ17">
        <v>1635</v>
      </c>
      <c r="BA17">
        <v>1824</v>
      </c>
      <c r="BB17">
        <v>1596</v>
      </c>
    </row>
    <row r="18" spans="1:54">
      <c r="A18" t="s">
        <v>13</v>
      </c>
      <c r="I18">
        <v>503</v>
      </c>
      <c r="J18">
        <v>420</v>
      </c>
      <c r="K18">
        <v>545</v>
      </c>
      <c r="L18">
        <v>656</v>
      </c>
      <c r="W18">
        <v>988</v>
      </c>
      <c r="X18" s="60">
        <v>1064</v>
      </c>
      <c r="Y18" s="60">
        <v>1105</v>
      </c>
      <c r="Z18" s="60">
        <v>1111</v>
      </c>
      <c r="AA18" s="60">
        <v>1238</v>
      </c>
      <c r="AB18" s="60">
        <v>1254</v>
      </c>
      <c r="AC18">
        <v>1098</v>
      </c>
      <c r="AD18">
        <v>739</v>
      </c>
      <c r="AE18">
        <v>700</v>
      </c>
      <c r="AF18">
        <v>789</v>
      </c>
      <c r="AG18">
        <v>800</v>
      </c>
      <c r="AH18">
        <v>800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1158</v>
      </c>
      <c r="AO18">
        <v>1252</v>
      </c>
      <c r="AP18">
        <v>1264</v>
      </c>
      <c r="AQ18">
        <v>1312</v>
      </c>
      <c r="AR18">
        <v>934</v>
      </c>
      <c r="AS18">
        <v>1320</v>
      </c>
      <c r="AT18">
        <v>1400</v>
      </c>
      <c r="AU18">
        <v>1450</v>
      </c>
      <c r="AV18">
        <v>1530</v>
      </c>
      <c r="AW18">
        <v>1475</v>
      </c>
      <c r="AX18">
        <v>1475</v>
      </c>
      <c r="AY18">
        <v>1500</v>
      </c>
      <c r="AZ18">
        <v>1450</v>
      </c>
      <c r="BA18">
        <v>1500</v>
      </c>
      <c r="BB18">
        <v>1500</v>
      </c>
    </row>
    <row r="19" spans="1:54">
      <c r="A19" t="s">
        <v>72</v>
      </c>
      <c r="I19">
        <v>412</v>
      </c>
      <c r="J19">
        <v>482</v>
      </c>
      <c r="K19">
        <v>556</v>
      </c>
      <c r="L19">
        <v>621</v>
      </c>
      <c r="M19">
        <v>629</v>
      </c>
      <c r="N19">
        <v>631</v>
      </c>
      <c r="O19">
        <v>630</v>
      </c>
      <c r="P19">
        <v>622</v>
      </c>
      <c r="Q19">
        <v>736</v>
      </c>
      <c r="R19">
        <v>884</v>
      </c>
      <c r="S19">
        <v>966</v>
      </c>
      <c r="T19">
        <v>956</v>
      </c>
      <c r="U19">
        <v>991</v>
      </c>
      <c r="V19">
        <v>1092</v>
      </c>
      <c r="W19">
        <v>1137</v>
      </c>
      <c r="X19">
        <v>1155</v>
      </c>
      <c r="Y19">
        <v>901</v>
      </c>
      <c r="Z19">
        <v>584</v>
      </c>
      <c r="AA19">
        <v>630</v>
      </c>
      <c r="AB19">
        <v>810</v>
      </c>
      <c r="AC19">
        <v>828</v>
      </c>
      <c r="AD19">
        <v>960</v>
      </c>
      <c r="AE19">
        <v>785</v>
      </c>
      <c r="AF19">
        <v>764</v>
      </c>
      <c r="AG19">
        <v>657</v>
      </c>
      <c r="AH19">
        <v>461</v>
      </c>
      <c r="AI19">
        <v>602</v>
      </c>
      <c r="AJ19">
        <v>703</v>
      </c>
      <c r="AK19">
        <v>640</v>
      </c>
      <c r="AL19">
        <v>814</v>
      </c>
      <c r="AM19">
        <v>832</v>
      </c>
      <c r="AN19">
        <v>772</v>
      </c>
      <c r="AO19">
        <v>969</v>
      </c>
      <c r="AP19">
        <v>882</v>
      </c>
      <c r="AQ19">
        <v>901</v>
      </c>
      <c r="AR19">
        <v>726</v>
      </c>
      <c r="AS19">
        <v>737</v>
      </c>
      <c r="AT19">
        <v>835</v>
      </c>
      <c r="AU19">
        <v>633</v>
      </c>
      <c r="AV19">
        <v>523</v>
      </c>
      <c r="AW19">
        <v>612</v>
      </c>
      <c r="AX19">
        <v>543</v>
      </c>
      <c r="AY19">
        <v>527</v>
      </c>
      <c r="AZ19">
        <v>652</v>
      </c>
      <c r="BA19">
        <v>666</v>
      </c>
      <c r="BB19">
        <v>566</v>
      </c>
    </row>
    <row r="20" spans="1:54">
      <c r="A20" t="s">
        <v>4</v>
      </c>
      <c r="I20">
        <v>328</v>
      </c>
      <c r="J20">
        <v>336</v>
      </c>
      <c r="K20">
        <v>338</v>
      </c>
      <c r="L20">
        <v>846</v>
      </c>
      <c r="M20">
        <v>343</v>
      </c>
      <c r="N20">
        <v>340</v>
      </c>
      <c r="O20">
        <v>342</v>
      </c>
      <c r="P20">
        <v>320</v>
      </c>
      <c r="Q20">
        <v>321</v>
      </c>
      <c r="R20">
        <v>401</v>
      </c>
      <c r="S20">
        <v>444</v>
      </c>
      <c r="T20">
        <v>452</v>
      </c>
      <c r="U20">
        <v>467</v>
      </c>
      <c r="V20">
        <v>466</v>
      </c>
      <c r="W20">
        <v>415</v>
      </c>
      <c r="X20">
        <v>362</v>
      </c>
      <c r="Y20">
        <v>359</v>
      </c>
      <c r="Z20">
        <v>112</v>
      </c>
      <c r="AA20">
        <v>64</v>
      </c>
      <c r="AB20">
        <v>98</v>
      </c>
      <c r="AC20">
        <v>74</v>
      </c>
      <c r="AD20">
        <v>109</v>
      </c>
      <c r="AE20">
        <v>92</v>
      </c>
      <c r="AF20">
        <v>321</v>
      </c>
      <c r="AG20">
        <v>302</v>
      </c>
      <c r="AH20">
        <v>217</v>
      </c>
      <c r="AI20">
        <v>233</v>
      </c>
      <c r="AJ20">
        <v>458</v>
      </c>
      <c r="AK20">
        <v>401</v>
      </c>
      <c r="AL20">
        <v>349</v>
      </c>
      <c r="AM20">
        <v>283</v>
      </c>
      <c r="AN20">
        <v>316</v>
      </c>
      <c r="AO20">
        <v>434</v>
      </c>
      <c r="AP20">
        <v>498</v>
      </c>
      <c r="AQ20">
        <v>521</v>
      </c>
      <c r="AR20">
        <v>132</v>
      </c>
      <c r="AS20">
        <v>92</v>
      </c>
      <c r="AT20">
        <v>176</v>
      </c>
      <c r="AU20">
        <v>54</v>
      </c>
      <c r="AV20">
        <v>139</v>
      </c>
      <c r="AW20">
        <v>178</v>
      </c>
      <c r="AX20">
        <v>168</v>
      </c>
      <c r="AY20">
        <v>233</v>
      </c>
      <c r="AZ20">
        <v>298</v>
      </c>
      <c r="BA20">
        <v>329</v>
      </c>
      <c r="BB20">
        <v>352</v>
      </c>
    </row>
    <row r="21" spans="1:54">
      <c r="A21" t="s">
        <v>9</v>
      </c>
      <c r="I21">
        <v>1306</v>
      </c>
      <c r="J21">
        <v>1659</v>
      </c>
      <c r="K21">
        <v>2257</v>
      </c>
      <c r="L21">
        <v>2540</v>
      </c>
      <c r="M21">
        <v>2631</v>
      </c>
      <c r="N21">
        <v>2645</v>
      </c>
      <c r="O21">
        <v>2734</v>
      </c>
      <c r="P21">
        <v>2197</v>
      </c>
      <c r="Q21">
        <v>2211</v>
      </c>
      <c r="R21">
        <v>2250</v>
      </c>
      <c r="S21">
        <v>2428</v>
      </c>
      <c r="T21">
        <v>2401</v>
      </c>
      <c r="U21">
        <v>2507</v>
      </c>
      <c r="V21">
        <v>2590</v>
      </c>
      <c r="W21">
        <v>2802</v>
      </c>
      <c r="X21">
        <v>2480</v>
      </c>
      <c r="Y21">
        <v>2455</v>
      </c>
      <c r="Z21">
        <v>2019</v>
      </c>
      <c r="AA21">
        <v>1797</v>
      </c>
      <c r="AB21">
        <v>2115</v>
      </c>
      <c r="AC21">
        <v>2447</v>
      </c>
      <c r="AD21">
        <v>2676</v>
      </c>
      <c r="AE21">
        <v>2554</v>
      </c>
      <c r="AF21">
        <v>2994</v>
      </c>
      <c r="AG21">
        <v>3197</v>
      </c>
      <c r="AH21">
        <v>3017</v>
      </c>
      <c r="AI21">
        <v>3290</v>
      </c>
      <c r="AJ21">
        <v>2814</v>
      </c>
      <c r="AK21">
        <v>2561</v>
      </c>
      <c r="AL21">
        <v>3037</v>
      </c>
      <c r="AM21">
        <v>3717</v>
      </c>
      <c r="AN21">
        <v>3443</v>
      </c>
      <c r="AO21">
        <v>4241</v>
      </c>
      <c r="AP21">
        <v>4434</v>
      </c>
      <c r="AQ21">
        <v>4503</v>
      </c>
      <c r="AR21">
        <v>3893</v>
      </c>
      <c r="AS21">
        <v>3998</v>
      </c>
      <c r="AT21">
        <v>4356</v>
      </c>
      <c r="AU21">
        <v>4132</v>
      </c>
      <c r="AV21">
        <v>3551</v>
      </c>
      <c r="AW21">
        <v>3492</v>
      </c>
      <c r="AX21">
        <v>3877</v>
      </c>
      <c r="AY21">
        <v>3891</v>
      </c>
      <c r="AZ21">
        <v>4626</v>
      </c>
      <c r="BA21">
        <v>4765</v>
      </c>
      <c r="BB21">
        <v>4037</v>
      </c>
    </row>
    <row r="22" spans="1:54">
      <c r="A22" t="s">
        <v>10</v>
      </c>
      <c r="I22">
        <v>956</v>
      </c>
      <c r="J22">
        <v>1213</v>
      </c>
      <c r="K22">
        <v>1510</v>
      </c>
      <c r="L22">
        <v>1574</v>
      </c>
      <c r="M22">
        <v>1857</v>
      </c>
      <c r="N22">
        <v>2255</v>
      </c>
      <c r="O22">
        <v>2600</v>
      </c>
      <c r="P22">
        <v>2559</v>
      </c>
      <c r="Q22">
        <v>2501</v>
      </c>
      <c r="R22">
        <v>2709</v>
      </c>
      <c r="S22">
        <v>2985</v>
      </c>
      <c r="T22">
        <v>3000</v>
      </c>
      <c r="U22">
        <v>3219</v>
      </c>
      <c r="V22">
        <v>3600</v>
      </c>
      <c r="W22">
        <v>3349</v>
      </c>
      <c r="X22">
        <v>3456</v>
      </c>
      <c r="Y22">
        <v>2372</v>
      </c>
      <c r="Z22">
        <v>1940</v>
      </c>
      <c r="AA22">
        <v>1659</v>
      </c>
      <c r="AB22">
        <v>1552</v>
      </c>
      <c r="AC22">
        <v>1515</v>
      </c>
      <c r="AD22">
        <v>1499</v>
      </c>
      <c r="AE22">
        <v>1298</v>
      </c>
      <c r="AF22">
        <v>988</v>
      </c>
      <c r="AG22">
        <v>1029</v>
      </c>
      <c r="AH22">
        <v>876</v>
      </c>
      <c r="AI22">
        <v>1326</v>
      </c>
      <c r="AJ22">
        <v>1370</v>
      </c>
      <c r="AK22">
        <v>984</v>
      </c>
      <c r="AL22">
        <v>1148</v>
      </c>
      <c r="AM22">
        <v>1360</v>
      </c>
      <c r="AN22">
        <v>1771</v>
      </c>
      <c r="AO22">
        <v>1897</v>
      </c>
      <c r="AP22">
        <v>1906</v>
      </c>
      <c r="AQ22">
        <v>1692</v>
      </c>
      <c r="AR22">
        <v>971</v>
      </c>
      <c r="AS22">
        <v>1731</v>
      </c>
      <c r="AT22">
        <v>1951</v>
      </c>
      <c r="AU22">
        <v>1591</v>
      </c>
      <c r="AV22">
        <v>1155</v>
      </c>
      <c r="AW22">
        <v>1314</v>
      </c>
      <c r="AX22">
        <v>1100</v>
      </c>
      <c r="AY22">
        <v>1046</v>
      </c>
      <c r="AZ22">
        <v>1030</v>
      </c>
      <c r="BA22">
        <v>1375</v>
      </c>
      <c r="BB22">
        <v>1115</v>
      </c>
    </row>
    <row r="23" spans="1:54">
      <c r="A23" t="s">
        <v>70</v>
      </c>
      <c r="Z23">
        <v>28</v>
      </c>
      <c r="AA23">
        <v>20</v>
      </c>
      <c r="AB23">
        <v>19</v>
      </c>
      <c r="AC23">
        <v>19</v>
      </c>
      <c r="AD23">
        <v>22</v>
      </c>
      <c r="AE23">
        <v>23</v>
      </c>
      <c r="AF23">
        <v>22</v>
      </c>
      <c r="AG23">
        <v>22</v>
      </c>
      <c r="AH23">
        <v>16</v>
      </c>
      <c r="AI23">
        <v>5</v>
      </c>
      <c r="AJ23">
        <v>80</v>
      </c>
      <c r="AK23">
        <v>140</v>
      </c>
      <c r="AL23">
        <v>140</v>
      </c>
      <c r="AM23">
        <v>143</v>
      </c>
      <c r="AN23">
        <v>180</v>
      </c>
      <c r="AO23">
        <v>206</v>
      </c>
      <c r="AP23">
        <v>263</v>
      </c>
      <c r="AQ23">
        <v>250</v>
      </c>
      <c r="AR23">
        <v>221</v>
      </c>
      <c r="AS23">
        <v>390</v>
      </c>
      <c r="AT23">
        <v>464</v>
      </c>
      <c r="AU23">
        <v>500</v>
      </c>
      <c r="AV23">
        <v>550</v>
      </c>
      <c r="AW23">
        <v>560</v>
      </c>
      <c r="AX23">
        <v>150</v>
      </c>
      <c r="AY23">
        <v>50</v>
      </c>
    </row>
    <row r="24" spans="1:54">
      <c r="A24" s="49" t="s">
        <v>65</v>
      </c>
    </row>
    <row r="25" spans="1:54">
      <c r="A25" s="50" t="s">
        <v>74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>
        <f t="shared" ref="W25:W26" si="0">2110/2021*X25</f>
        <v>1844.0881147541002</v>
      </c>
      <c r="X25">
        <v>1766.30430327869</v>
      </c>
      <c r="Y25">
        <v>1722.6055327868901</v>
      </c>
      <c r="Z25">
        <v>1152.7735655737699</v>
      </c>
      <c r="AA25">
        <v>853</v>
      </c>
      <c r="AB25">
        <v>862</v>
      </c>
      <c r="AC25">
        <v>716</v>
      </c>
      <c r="AD25">
        <v>942</v>
      </c>
      <c r="AE25">
        <v>726</v>
      </c>
      <c r="AF25">
        <v>734</v>
      </c>
      <c r="AG25">
        <v>684</v>
      </c>
      <c r="AH25">
        <v>589</v>
      </c>
      <c r="AI25">
        <v>523</v>
      </c>
      <c r="AJ25">
        <v>573</v>
      </c>
      <c r="AK25">
        <v>528</v>
      </c>
      <c r="AL25">
        <v>464</v>
      </c>
      <c r="AM25">
        <v>525</v>
      </c>
      <c r="AN25">
        <v>558</v>
      </c>
      <c r="AO25">
        <v>578</v>
      </c>
      <c r="AP25">
        <v>662</v>
      </c>
      <c r="AQ25">
        <v>630</v>
      </c>
      <c r="AR25">
        <v>339</v>
      </c>
      <c r="AS25">
        <v>418</v>
      </c>
      <c r="AT25">
        <v>455</v>
      </c>
      <c r="AU25">
        <v>371</v>
      </c>
      <c r="AV25">
        <v>367</v>
      </c>
      <c r="AW25">
        <v>354</v>
      </c>
      <c r="AX25">
        <v>360</v>
      </c>
      <c r="AY25">
        <v>295</v>
      </c>
      <c r="AZ25">
        <v>244</v>
      </c>
      <c r="BA25">
        <v>245</v>
      </c>
      <c r="BB25">
        <v>234</v>
      </c>
    </row>
    <row r="26" spans="1:54">
      <c r="A26" s="50" t="s">
        <v>19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>
        <f t="shared" si="0"/>
        <v>265.9118852459012</v>
      </c>
      <c r="X26">
        <v>254.69569672131101</v>
      </c>
      <c r="Y26">
        <v>248.39446721311501</v>
      </c>
      <c r="Z26">
        <v>166.22643442623001</v>
      </c>
      <c r="AA26">
        <v>123</v>
      </c>
      <c r="AB26">
        <v>148</v>
      </c>
      <c r="AC26">
        <v>143</v>
      </c>
      <c r="AD26">
        <v>266</v>
      </c>
      <c r="AE26">
        <v>257</v>
      </c>
      <c r="AF26">
        <v>334</v>
      </c>
      <c r="AG26">
        <v>319</v>
      </c>
      <c r="AH26">
        <v>228</v>
      </c>
      <c r="AI26">
        <v>286</v>
      </c>
      <c r="AJ26">
        <v>313</v>
      </c>
      <c r="AK26">
        <v>301</v>
      </c>
      <c r="AL26">
        <v>312</v>
      </c>
      <c r="AM26">
        <v>357</v>
      </c>
      <c r="AN26">
        <v>365</v>
      </c>
      <c r="AO26">
        <v>378</v>
      </c>
      <c r="AP26">
        <v>396</v>
      </c>
      <c r="AQ26">
        <v>380</v>
      </c>
      <c r="AR26">
        <v>204</v>
      </c>
      <c r="AS26">
        <v>339</v>
      </c>
      <c r="AT26">
        <v>380</v>
      </c>
      <c r="AU26">
        <v>381</v>
      </c>
      <c r="AV26">
        <v>339</v>
      </c>
      <c r="AW26">
        <v>362</v>
      </c>
      <c r="AX26">
        <v>326</v>
      </c>
      <c r="AY26">
        <v>302</v>
      </c>
      <c r="AZ26">
        <v>355</v>
      </c>
      <c r="BA26">
        <v>440</v>
      </c>
      <c r="BB26">
        <v>250</v>
      </c>
    </row>
    <row r="27" spans="1:54">
      <c r="A27" s="61" t="s">
        <v>64</v>
      </c>
      <c r="I27">
        <v>753</v>
      </c>
      <c r="J27">
        <v>807</v>
      </c>
      <c r="K27">
        <v>831</v>
      </c>
      <c r="L27">
        <v>871</v>
      </c>
      <c r="M27">
        <v>913</v>
      </c>
      <c r="N27">
        <v>988</v>
      </c>
      <c r="O27">
        <v>1026</v>
      </c>
      <c r="P27">
        <v>1049</v>
      </c>
      <c r="Q27">
        <v>1029</v>
      </c>
      <c r="R27">
        <v>1103</v>
      </c>
      <c r="S27">
        <v>1644</v>
      </c>
      <c r="T27">
        <v>1155</v>
      </c>
      <c r="U27">
        <v>1241</v>
      </c>
      <c r="V27">
        <v>1350</v>
      </c>
      <c r="W27">
        <v>1416</v>
      </c>
      <c r="X27">
        <v>1466</v>
      </c>
      <c r="Y27">
        <v>1101</v>
      </c>
      <c r="Z27">
        <v>806</v>
      </c>
    </row>
    <row r="28" spans="1:54">
      <c r="A28" s="51" t="s">
        <v>18</v>
      </c>
      <c r="B28" s="50"/>
      <c r="C28" s="50"/>
      <c r="D28" s="50"/>
      <c r="E28" s="50"/>
      <c r="F28" s="50"/>
      <c r="G28" s="50"/>
      <c r="H28" s="50"/>
      <c r="I28">
        <f t="shared" ref="I28:X32" si="1">$AA28/SUM($AA$28:$AA$32)*I$27</f>
        <v>369.13569682151592</v>
      </c>
      <c r="J28">
        <f t="shared" si="1"/>
        <v>395.60757946210271</v>
      </c>
      <c r="K28">
        <f t="shared" si="1"/>
        <v>407.37286063569684</v>
      </c>
      <c r="L28">
        <f t="shared" si="1"/>
        <v>426.98166259168704</v>
      </c>
      <c r="M28">
        <f t="shared" si="1"/>
        <v>447.57090464547679</v>
      </c>
      <c r="N28">
        <f t="shared" si="1"/>
        <v>484.33740831295847</v>
      </c>
      <c r="O28">
        <f t="shared" si="1"/>
        <v>502.96577017114913</v>
      </c>
      <c r="P28">
        <f t="shared" si="1"/>
        <v>514.24083129584358</v>
      </c>
      <c r="Q28">
        <f t="shared" si="1"/>
        <v>504.43643031784842</v>
      </c>
      <c r="R28">
        <f t="shared" si="1"/>
        <v>540.7127139364303</v>
      </c>
      <c r="S28">
        <f t="shared" si="1"/>
        <v>805.92176039119806</v>
      </c>
      <c r="T28">
        <f t="shared" si="1"/>
        <v>566.20415647921766</v>
      </c>
      <c r="U28">
        <f t="shared" si="1"/>
        <v>608.36308068459664</v>
      </c>
      <c r="V28">
        <f t="shared" si="1"/>
        <v>661.79706601466989</v>
      </c>
      <c r="W28">
        <f t="shared" si="1"/>
        <v>694.15158924205377</v>
      </c>
      <c r="X28">
        <f t="shared" si="1"/>
        <v>718.66259168704153</v>
      </c>
      <c r="Y28">
        <f t="shared" ref="V28:Z32" si="2">$AA28/SUM($AA$28:$AA$32)*Y$27</f>
        <v>539.73227383863082</v>
      </c>
      <c r="Z28">
        <f>$AA28/SUM($AA$28:$AA$32)*Z$27</f>
        <v>395.11735941320296</v>
      </c>
      <c r="AA28">
        <v>401</v>
      </c>
      <c r="AB28">
        <v>355</v>
      </c>
      <c r="AC28">
        <v>424</v>
      </c>
      <c r="AD28">
        <v>394</v>
      </c>
      <c r="AE28">
        <v>314</v>
      </c>
      <c r="AF28">
        <v>373</v>
      </c>
      <c r="AG28">
        <v>405</v>
      </c>
      <c r="AH28">
        <v>405</v>
      </c>
      <c r="AI28">
        <v>519</v>
      </c>
      <c r="AJ28">
        <v>462</v>
      </c>
      <c r="AK28">
        <v>481</v>
      </c>
      <c r="AL28">
        <v>541</v>
      </c>
      <c r="AM28">
        <v>566</v>
      </c>
      <c r="AN28">
        <v>583</v>
      </c>
      <c r="AO28">
        <v>628</v>
      </c>
      <c r="AP28">
        <v>638</v>
      </c>
      <c r="AQ28">
        <v>642</v>
      </c>
      <c r="AR28">
        <v>430</v>
      </c>
      <c r="AS28">
        <v>606</v>
      </c>
      <c r="AT28">
        <v>648</v>
      </c>
      <c r="AU28">
        <v>632</v>
      </c>
      <c r="AV28">
        <v>618</v>
      </c>
      <c r="AW28">
        <v>615</v>
      </c>
      <c r="AX28">
        <v>604</v>
      </c>
      <c r="AY28">
        <v>613</v>
      </c>
      <c r="AZ28">
        <v>648</v>
      </c>
      <c r="BA28">
        <v>654</v>
      </c>
      <c r="BB28">
        <v>623</v>
      </c>
    </row>
    <row r="29" spans="1:54">
      <c r="A29" s="51" t="s">
        <v>15</v>
      </c>
      <c r="B29" s="50"/>
      <c r="C29" s="50"/>
      <c r="D29" s="50"/>
      <c r="E29" s="50"/>
      <c r="F29" s="50"/>
      <c r="G29" s="50"/>
      <c r="H29" s="50"/>
      <c r="I29">
        <f t="shared" si="1"/>
        <v>4.6026894865525678</v>
      </c>
      <c r="J29">
        <f t="shared" si="1"/>
        <v>4.9327628361858196</v>
      </c>
      <c r="K29">
        <f t="shared" si="1"/>
        <v>5.0794621026894866</v>
      </c>
      <c r="L29">
        <f t="shared" si="1"/>
        <v>5.3239608801955995</v>
      </c>
      <c r="M29">
        <f t="shared" si="1"/>
        <v>5.5806845965770178</v>
      </c>
      <c r="N29">
        <f t="shared" si="1"/>
        <v>6.0391198044009782</v>
      </c>
      <c r="O29">
        <f t="shared" si="1"/>
        <v>6.2713936430317849</v>
      </c>
      <c r="P29">
        <f t="shared" si="1"/>
        <v>6.4119804400977998</v>
      </c>
      <c r="Q29">
        <f t="shared" si="1"/>
        <v>6.2897310513447433</v>
      </c>
      <c r="R29">
        <f t="shared" si="1"/>
        <v>6.7420537897310515</v>
      </c>
      <c r="S29">
        <f t="shared" si="1"/>
        <v>10.048899755501223</v>
      </c>
      <c r="T29">
        <f t="shared" si="1"/>
        <v>7.059902200488998</v>
      </c>
      <c r="U29">
        <f t="shared" si="1"/>
        <v>7.5855745721271397</v>
      </c>
      <c r="V29">
        <f t="shared" si="2"/>
        <v>8.2518337408312963</v>
      </c>
      <c r="W29">
        <f t="shared" si="2"/>
        <v>8.6552567237163824</v>
      </c>
      <c r="X29">
        <f t="shared" si="2"/>
        <v>8.9608801955990227</v>
      </c>
      <c r="Y29">
        <f t="shared" si="2"/>
        <v>6.7298288508557462</v>
      </c>
      <c r="Z29">
        <f>$AA29/SUM($AA$28:$AA$32)*Z$27</f>
        <v>4.9266503667481665</v>
      </c>
      <c r="AA29">
        <v>5</v>
      </c>
      <c r="AE29">
        <v>15</v>
      </c>
      <c r="AF29">
        <v>14</v>
      </c>
      <c r="AG29">
        <v>19</v>
      </c>
      <c r="AH29">
        <v>20</v>
      </c>
      <c r="AI29">
        <v>24</v>
      </c>
      <c r="AJ29">
        <v>25</v>
      </c>
      <c r="AK29">
        <v>23</v>
      </c>
      <c r="AL29">
        <v>23</v>
      </c>
      <c r="AM29">
        <v>22</v>
      </c>
      <c r="AN29">
        <v>269</v>
      </c>
      <c r="AO29">
        <v>490</v>
      </c>
      <c r="AP29">
        <v>533</v>
      </c>
      <c r="AQ29">
        <v>380</v>
      </c>
      <c r="AR29">
        <v>2</v>
      </c>
      <c r="AV29">
        <v>1</v>
      </c>
    </row>
    <row r="30" spans="1:54">
      <c r="A30" s="51" t="s">
        <v>16</v>
      </c>
      <c r="B30" s="50"/>
      <c r="C30" s="50"/>
      <c r="D30" s="50"/>
      <c r="E30" s="50"/>
      <c r="F30" s="50"/>
      <c r="G30" s="50"/>
      <c r="H30" s="50"/>
      <c r="I30">
        <f t="shared" si="1"/>
        <v>93.894865525672373</v>
      </c>
      <c r="J30">
        <f t="shared" si="1"/>
        <v>100.62836185819071</v>
      </c>
      <c r="K30">
        <f t="shared" si="1"/>
        <v>103.62102689486554</v>
      </c>
      <c r="L30">
        <f t="shared" si="1"/>
        <v>108.60880195599023</v>
      </c>
      <c r="M30">
        <f t="shared" si="1"/>
        <v>113.84596577017115</v>
      </c>
      <c r="N30">
        <f t="shared" si="1"/>
        <v>123.19804400977996</v>
      </c>
      <c r="O30">
        <f t="shared" si="1"/>
        <v>127.93643031784842</v>
      </c>
      <c r="P30">
        <f t="shared" si="1"/>
        <v>130.80440097799513</v>
      </c>
      <c r="Q30">
        <f t="shared" si="1"/>
        <v>128.31051344743278</v>
      </c>
      <c r="R30">
        <f t="shared" si="1"/>
        <v>137.53789731051344</v>
      </c>
      <c r="S30">
        <f t="shared" si="1"/>
        <v>204.99755501222495</v>
      </c>
      <c r="T30">
        <f t="shared" si="1"/>
        <v>144.02200488997556</v>
      </c>
      <c r="U30">
        <f t="shared" si="1"/>
        <v>154.74572127139365</v>
      </c>
      <c r="V30">
        <f t="shared" si="1"/>
        <v>168.33740831295844</v>
      </c>
      <c r="W30">
        <f t="shared" si="1"/>
        <v>176.56723716381418</v>
      </c>
      <c r="X30">
        <f t="shared" si="1"/>
        <v>182.80195599022005</v>
      </c>
      <c r="Y30">
        <f t="shared" si="2"/>
        <v>137.28850855745722</v>
      </c>
      <c r="Z30">
        <f t="shared" si="2"/>
        <v>100.5036674816626</v>
      </c>
      <c r="AA30">
        <v>102</v>
      </c>
      <c r="AB30">
        <v>74</v>
      </c>
      <c r="AC30">
        <v>63</v>
      </c>
      <c r="AD30">
        <v>45</v>
      </c>
      <c r="AE30">
        <v>46</v>
      </c>
      <c r="AF30">
        <v>69</v>
      </c>
      <c r="AG30">
        <v>101</v>
      </c>
      <c r="AH30">
        <v>74</v>
      </c>
      <c r="AI30">
        <v>71</v>
      </c>
      <c r="AJ30">
        <v>58</v>
      </c>
      <c r="AK30">
        <v>34</v>
      </c>
      <c r="AL30">
        <v>41</v>
      </c>
      <c r="AM30">
        <v>86</v>
      </c>
      <c r="AN30">
        <v>73</v>
      </c>
      <c r="AO30">
        <v>81</v>
      </c>
      <c r="AP30">
        <v>75</v>
      </c>
      <c r="AQ30">
        <v>89</v>
      </c>
      <c r="AR30">
        <v>43</v>
      </c>
      <c r="AS30">
        <v>95</v>
      </c>
      <c r="AT30">
        <v>96</v>
      </c>
      <c r="AU30">
        <v>1</v>
      </c>
      <c r="AV30">
        <v>135</v>
      </c>
      <c r="AW30">
        <v>167</v>
      </c>
      <c r="AX30">
        <v>122</v>
      </c>
      <c r="AY30">
        <v>0</v>
      </c>
      <c r="AZ30">
        <v>0</v>
      </c>
      <c r="BA30">
        <v>136</v>
      </c>
      <c r="BB30">
        <v>69</v>
      </c>
    </row>
    <row r="31" spans="1:54">
      <c r="A31" s="51" t="s">
        <v>102</v>
      </c>
      <c r="B31" s="50"/>
      <c r="C31" s="50"/>
      <c r="D31" s="50"/>
      <c r="E31" s="50"/>
      <c r="F31" s="50"/>
      <c r="G31" s="50"/>
      <c r="H31" s="50"/>
      <c r="I31">
        <f t="shared" si="1"/>
        <v>143.6039119804401</v>
      </c>
      <c r="J31">
        <f t="shared" si="1"/>
        <v>153.90220048899755</v>
      </c>
      <c r="K31">
        <f t="shared" si="1"/>
        <v>158.47921760391196</v>
      </c>
      <c r="L31">
        <f t="shared" si="1"/>
        <v>166.10757946210268</v>
      </c>
      <c r="M31">
        <f t="shared" si="1"/>
        <v>174.11735941320293</v>
      </c>
      <c r="N31">
        <f t="shared" si="1"/>
        <v>188.42053789731051</v>
      </c>
      <c r="O31">
        <f t="shared" si="1"/>
        <v>195.66748166259168</v>
      </c>
      <c r="P31">
        <f t="shared" si="1"/>
        <v>200.05378973105132</v>
      </c>
      <c r="Q31">
        <f t="shared" si="1"/>
        <v>196.23960880195597</v>
      </c>
      <c r="R31">
        <f t="shared" si="1"/>
        <v>210.3520782396088</v>
      </c>
      <c r="S31">
        <f t="shared" si="1"/>
        <v>313.52567237163811</v>
      </c>
      <c r="T31">
        <f t="shared" si="1"/>
        <v>220.26894865525671</v>
      </c>
      <c r="U31">
        <f t="shared" si="1"/>
        <v>236.66992665036673</v>
      </c>
      <c r="V31">
        <f t="shared" si="1"/>
        <v>257.45721271393643</v>
      </c>
      <c r="W31">
        <f t="shared" si="1"/>
        <v>270.04400977995107</v>
      </c>
      <c r="X31">
        <f t="shared" si="1"/>
        <v>279.57946210268949</v>
      </c>
      <c r="Y31">
        <f t="shared" si="2"/>
        <v>209.97066014669926</v>
      </c>
      <c r="Z31">
        <f t="shared" si="2"/>
        <v>153.71149144254278</v>
      </c>
      <c r="AA31">
        <v>156</v>
      </c>
      <c r="AB31">
        <v>132</v>
      </c>
      <c r="AC31">
        <v>67</v>
      </c>
      <c r="AD31">
        <v>33</v>
      </c>
      <c r="AE31">
        <v>2</v>
      </c>
      <c r="AG31">
        <v>45</v>
      </c>
      <c r="AH31">
        <v>45</v>
      </c>
      <c r="AI31">
        <v>161</v>
      </c>
      <c r="AJ31">
        <v>260</v>
      </c>
      <c r="AK31">
        <v>260</v>
      </c>
      <c r="AL31">
        <v>291</v>
      </c>
      <c r="AM31">
        <v>309</v>
      </c>
      <c r="AN31">
        <v>310</v>
      </c>
      <c r="AO31">
        <v>354</v>
      </c>
      <c r="AP31">
        <v>359</v>
      </c>
      <c r="AQ31">
        <v>253</v>
      </c>
      <c r="AR31">
        <v>270</v>
      </c>
      <c r="AS31">
        <v>292</v>
      </c>
      <c r="AT31">
        <v>386</v>
      </c>
      <c r="AU31">
        <v>217</v>
      </c>
      <c r="AV31">
        <v>100</v>
      </c>
      <c r="AW31">
        <v>188</v>
      </c>
      <c r="AX31">
        <v>121</v>
      </c>
      <c r="AY31">
        <v>169</v>
      </c>
      <c r="AZ31">
        <v>273</v>
      </c>
      <c r="BA31">
        <v>266</v>
      </c>
      <c r="BB31">
        <v>239</v>
      </c>
    </row>
    <row r="32" spans="1:54">
      <c r="A32" s="58" t="s">
        <v>17</v>
      </c>
      <c r="I32">
        <f t="shared" si="1"/>
        <v>141.76283618581908</v>
      </c>
      <c r="J32">
        <f t="shared" si="1"/>
        <v>151.92909535452324</v>
      </c>
      <c r="K32">
        <f t="shared" si="1"/>
        <v>156.4474327628362</v>
      </c>
      <c r="L32">
        <f t="shared" si="1"/>
        <v>163.97799511002447</v>
      </c>
      <c r="M32">
        <f t="shared" si="1"/>
        <v>171.88508557457214</v>
      </c>
      <c r="N32">
        <f t="shared" si="1"/>
        <v>186.00488997555013</v>
      </c>
      <c r="O32">
        <f t="shared" si="1"/>
        <v>193.15892420537898</v>
      </c>
      <c r="P32">
        <f t="shared" si="1"/>
        <v>197.48899755501222</v>
      </c>
      <c r="Q32">
        <f t="shared" si="1"/>
        <v>193.72371638141809</v>
      </c>
      <c r="R32">
        <f t="shared" si="1"/>
        <v>207.65525672371638</v>
      </c>
      <c r="S32">
        <f t="shared" si="1"/>
        <v>309.50611246943765</v>
      </c>
      <c r="T32">
        <f t="shared" si="1"/>
        <v>217.44498777506112</v>
      </c>
      <c r="U32">
        <f t="shared" si="1"/>
        <v>233.63569682151589</v>
      </c>
      <c r="V32">
        <f t="shared" si="1"/>
        <v>254.15647921760393</v>
      </c>
      <c r="W32">
        <f t="shared" si="1"/>
        <v>266.58190709046454</v>
      </c>
      <c r="X32">
        <f t="shared" si="1"/>
        <v>275.9951100244499</v>
      </c>
      <c r="Y32">
        <f t="shared" si="2"/>
        <v>207.27872860635696</v>
      </c>
      <c r="Z32">
        <f t="shared" si="2"/>
        <v>151.74083129584352</v>
      </c>
      <c r="AA32">
        <v>154</v>
      </c>
      <c r="AB32">
        <v>120</v>
      </c>
      <c r="AC32">
        <v>118</v>
      </c>
      <c r="AD32">
        <v>89</v>
      </c>
      <c r="AE32">
        <v>121</v>
      </c>
      <c r="AF32">
        <v>132</v>
      </c>
      <c r="AG32">
        <v>141</v>
      </c>
      <c r="AH32">
        <v>88</v>
      </c>
      <c r="AI32">
        <v>86</v>
      </c>
      <c r="AJ32">
        <v>110</v>
      </c>
      <c r="AK32">
        <v>83</v>
      </c>
      <c r="AL32">
        <v>53</v>
      </c>
      <c r="AM32">
        <v>150</v>
      </c>
      <c r="AN32">
        <v>102</v>
      </c>
      <c r="AO32">
        <v>161</v>
      </c>
      <c r="AP32">
        <v>174</v>
      </c>
      <c r="AQ32">
        <v>170</v>
      </c>
      <c r="AR32">
        <v>130</v>
      </c>
      <c r="AS32">
        <v>130</v>
      </c>
      <c r="AT32">
        <v>140</v>
      </c>
      <c r="AU32">
        <v>120</v>
      </c>
      <c r="AV32">
        <v>70</v>
      </c>
      <c r="AW32">
        <v>140</v>
      </c>
      <c r="AX32">
        <v>150</v>
      </c>
      <c r="AY32">
        <v>120</v>
      </c>
      <c r="AZ32">
        <v>120</v>
      </c>
      <c r="BA32">
        <v>120</v>
      </c>
      <c r="BB32">
        <v>75</v>
      </c>
    </row>
    <row r="33" spans="1:56">
      <c r="A33" s="58" t="s">
        <v>84</v>
      </c>
      <c r="U33" s="50"/>
      <c r="AZ33">
        <v>0</v>
      </c>
      <c r="BA33">
        <v>203</v>
      </c>
      <c r="BB33">
        <v>174</v>
      </c>
    </row>
    <row r="34" spans="1:56">
      <c r="A34" t="s">
        <v>79</v>
      </c>
      <c r="AG34">
        <v>3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T34">
        <v>568</v>
      </c>
      <c r="AU34">
        <v>805</v>
      </c>
      <c r="AV34">
        <v>198</v>
      </c>
    </row>
    <row r="35" spans="1:56">
      <c r="A35" s="36" t="s">
        <v>76</v>
      </c>
      <c r="AA35" s="55"/>
      <c r="AB35" s="55"/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>
      <c r="A36" s="36" t="s">
        <v>80</v>
      </c>
      <c r="AA36" s="55">
        <v>0</v>
      </c>
      <c r="AB36" s="55">
        <v>0</v>
      </c>
      <c r="AC36" s="55">
        <v>0</v>
      </c>
      <c r="AD36" s="55"/>
      <c r="AE36" s="55"/>
      <c r="AF36" s="55"/>
      <c r="AG36" s="55"/>
      <c r="AH36" s="55"/>
      <c r="AZ36">
        <v>0</v>
      </c>
      <c r="BA36">
        <v>0</v>
      </c>
      <c r="BB36">
        <v>0</v>
      </c>
      <c r="BC36">
        <v>0</v>
      </c>
      <c r="BD36">
        <v>0</v>
      </c>
    </row>
  </sheetData>
  <pageMargins left="0.7" right="0.7" top="0.78740157499999996" bottom="0.78740157499999996" header="0.3" footer="0.3"/>
  <pageSetup paperSize="9" firstPageNumber="4294967295" orientation="portrait" useFirstPageNumber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21F58-B0FC-4010-8A57-08525CA63A05}">
  <dimension ref="A1:M22"/>
  <sheetViews>
    <sheetView workbookViewId="0">
      <selection activeCell="H23" sqref="H23"/>
    </sheetView>
  </sheetViews>
  <sheetFormatPr defaultColWidth="11.44140625" defaultRowHeight="13.8"/>
  <cols>
    <col min="1" max="2" width="11.44140625" style="131"/>
    <col min="3" max="3" width="40.88671875" style="131" bestFit="1" customWidth="1"/>
    <col min="4" max="5" width="11.44140625" style="131"/>
    <col min="6" max="6" width="26.109375" style="131" customWidth="1"/>
    <col min="7" max="7" width="11.44140625" style="131"/>
    <col min="8" max="8" width="17" style="131" bestFit="1" customWidth="1"/>
    <col min="9" max="16384" width="11.44140625" style="131"/>
  </cols>
  <sheetData>
    <row r="1" spans="1:13">
      <c r="A1" s="138" t="s">
        <v>22</v>
      </c>
      <c r="B1" s="148" t="s">
        <v>403</v>
      </c>
      <c r="C1" s="138"/>
    </row>
    <row r="2" spans="1:13">
      <c r="A2" s="138"/>
      <c r="B2" s="148"/>
      <c r="C2" s="138"/>
    </row>
    <row r="3" spans="1:13">
      <c r="A3" s="138"/>
      <c r="B3" s="138"/>
      <c r="C3" s="138" t="s">
        <v>223</v>
      </c>
      <c r="D3" s="131" t="s">
        <v>44</v>
      </c>
      <c r="E3" s="131" t="s">
        <v>86</v>
      </c>
      <c r="F3" s="131" t="s">
        <v>45</v>
      </c>
      <c r="G3" s="131" t="s">
        <v>249</v>
      </c>
      <c r="H3" s="131" t="s">
        <v>50</v>
      </c>
      <c r="I3" s="131" t="s">
        <v>46</v>
      </c>
      <c r="J3" s="131" t="s">
        <v>225</v>
      </c>
      <c r="K3" s="131" t="s">
        <v>248</v>
      </c>
      <c r="L3" s="138" t="s">
        <v>251</v>
      </c>
      <c r="M3" s="138" t="s">
        <v>252</v>
      </c>
    </row>
    <row r="4" spans="1:13">
      <c r="A4" s="138" t="s">
        <v>23</v>
      </c>
      <c r="B4" s="138" t="s">
        <v>24</v>
      </c>
      <c r="C4" s="138" t="s">
        <v>404</v>
      </c>
      <c r="D4" s="138" t="s">
        <v>206</v>
      </c>
      <c r="E4" s="138" t="s">
        <v>405</v>
      </c>
      <c r="F4" s="149" t="s">
        <v>406</v>
      </c>
      <c r="G4" s="150" t="s">
        <v>407</v>
      </c>
      <c r="H4" s="151">
        <v>45140.393101851849</v>
      </c>
      <c r="L4" s="138" t="s">
        <v>257</v>
      </c>
      <c r="M4" s="138" t="s">
        <v>258</v>
      </c>
    </row>
    <row r="5" spans="1:13" ht="14.4">
      <c r="A5" s="138"/>
      <c r="B5" s="138"/>
      <c r="C5" s="152" t="s">
        <v>259</v>
      </c>
      <c r="D5" s="138"/>
      <c r="E5" s="138"/>
      <c r="F5" s="149"/>
      <c r="G5" s="150"/>
      <c r="H5" s="151"/>
      <c r="L5" s="138"/>
      <c r="M5" s="138"/>
    </row>
    <row r="6" spans="1:13">
      <c r="B6" s="138" t="s">
        <v>25</v>
      </c>
      <c r="C6" s="138" t="s">
        <v>408</v>
      </c>
      <c r="D6" s="131" t="s">
        <v>409</v>
      </c>
      <c r="E6" s="131" t="s">
        <v>410</v>
      </c>
      <c r="F6" s="149" t="s">
        <v>411</v>
      </c>
      <c r="G6" s="153">
        <v>44279</v>
      </c>
      <c r="H6" s="131" t="s">
        <v>412</v>
      </c>
      <c r="I6" s="131">
        <v>2021</v>
      </c>
      <c r="J6" s="131" t="s">
        <v>413</v>
      </c>
    </row>
    <row r="7" spans="1:13">
      <c r="A7" s="138"/>
      <c r="B7" s="138" t="s">
        <v>161</v>
      </c>
      <c r="C7" s="138" t="s">
        <v>414</v>
      </c>
      <c r="D7" s="138" t="s">
        <v>333</v>
      </c>
      <c r="E7" s="138" t="s">
        <v>332</v>
      </c>
      <c r="F7" s="138" t="s">
        <v>334</v>
      </c>
      <c r="H7" s="138"/>
      <c r="I7" s="131">
        <v>2017</v>
      </c>
      <c r="J7" s="131" t="s">
        <v>335</v>
      </c>
      <c r="K7" s="138" t="s">
        <v>415</v>
      </c>
    </row>
    <row r="8" spans="1:13">
      <c r="B8" s="138" t="s">
        <v>337</v>
      </c>
      <c r="C8" s="138" t="s">
        <v>416</v>
      </c>
      <c r="D8" s="131" t="s">
        <v>417</v>
      </c>
      <c r="F8" s="149" t="s">
        <v>418</v>
      </c>
      <c r="H8" s="131" t="s">
        <v>234</v>
      </c>
      <c r="I8" s="131">
        <v>2014</v>
      </c>
    </row>
    <row r="9" spans="1:13">
      <c r="A9" s="138"/>
      <c r="B9" s="138"/>
    </row>
    <row r="10" spans="1:13">
      <c r="A10" s="138" t="s">
        <v>31</v>
      </c>
      <c r="B10" s="138" t="s">
        <v>24</v>
      </c>
      <c r="C10" s="138" t="s">
        <v>419</v>
      </c>
      <c r="D10" s="138"/>
      <c r="E10" s="138"/>
      <c r="F10" s="138"/>
      <c r="G10" s="138"/>
      <c r="H10" s="138"/>
    </row>
    <row r="11" spans="1:13">
      <c r="A11" s="138"/>
      <c r="B11" s="138"/>
      <c r="C11" s="138"/>
      <c r="D11" s="138"/>
      <c r="E11" s="138"/>
      <c r="F11" s="138"/>
      <c r="G11" s="138"/>
      <c r="H11" s="138"/>
    </row>
    <row r="12" spans="1:13">
      <c r="A12" s="138" t="s">
        <v>174</v>
      </c>
      <c r="B12" s="138" t="s">
        <v>27</v>
      </c>
      <c r="C12" s="138" t="s">
        <v>420</v>
      </c>
      <c r="D12" s="138"/>
      <c r="E12" s="138"/>
      <c r="F12" s="138"/>
      <c r="G12" s="138"/>
      <c r="H12" s="138"/>
    </row>
    <row r="13" spans="1:13">
      <c r="A13" s="138"/>
      <c r="B13" s="138" t="s">
        <v>28</v>
      </c>
      <c r="C13" s="138" t="s">
        <v>421</v>
      </c>
      <c r="D13" s="138" t="s">
        <v>422</v>
      </c>
      <c r="E13" s="138"/>
      <c r="F13" s="138"/>
      <c r="G13" s="138"/>
      <c r="H13" s="138"/>
    </row>
    <row r="14" spans="1:13">
      <c r="A14" s="138"/>
      <c r="B14" s="138" t="s">
        <v>39</v>
      </c>
      <c r="C14" s="138" t="s">
        <v>423</v>
      </c>
      <c r="D14" s="138" t="s">
        <v>424</v>
      </c>
      <c r="E14" s="138"/>
      <c r="F14" s="138"/>
      <c r="G14" s="138"/>
      <c r="H14" s="138"/>
    </row>
    <row r="15" spans="1:13">
      <c r="A15" s="138"/>
      <c r="B15" s="138" t="s">
        <v>56</v>
      </c>
      <c r="C15" s="138" t="s">
        <v>425</v>
      </c>
      <c r="D15" s="138"/>
      <c r="E15" s="138"/>
      <c r="F15" s="138"/>
      <c r="G15" s="138"/>
      <c r="H15" s="138"/>
    </row>
    <row r="16" spans="1:13">
      <c r="A16" s="138"/>
      <c r="B16" s="138"/>
      <c r="E16" s="138"/>
      <c r="F16" s="138"/>
      <c r="G16" s="138"/>
      <c r="H16" s="138"/>
    </row>
    <row r="17" spans="1:9">
      <c r="A17" s="138"/>
      <c r="B17" s="138"/>
      <c r="C17" s="138"/>
    </row>
    <row r="18" spans="1:9">
      <c r="A18" s="138" t="s">
        <v>137</v>
      </c>
      <c r="B18" s="138" t="s">
        <v>138</v>
      </c>
      <c r="C18" s="138" t="s">
        <v>426</v>
      </c>
      <c r="F18" s="131" t="s">
        <v>427</v>
      </c>
    </row>
    <row r="19" spans="1:9">
      <c r="A19" s="138"/>
      <c r="B19" s="138" t="s">
        <v>141</v>
      </c>
      <c r="C19" s="138" t="s">
        <v>426</v>
      </c>
      <c r="F19" s="131" t="s">
        <v>428</v>
      </c>
    </row>
    <row r="20" spans="1:9">
      <c r="A20" s="138"/>
      <c r="B20" s="138" t="s">
        <v>278</v>
      </c>
      <c r="C20" s="138" t="s">
        <v>414</v>
      </c>
      <c r="D20" s="131" t="s">
        <v>409</v>
      </c>
      <c r="E20" s="138" t="s">
        <v>429</v>
      </c>
      <c r="F20" s="149" t="s">
        <v>430</v>
      </c>
      <c r="H20" s="131" t="s">
        <v>230</v>
      </c>
      <c r="I20" s="131">
        <v>2013</v>
      </c>
    </row>
    <row r="21" spans="1:9">
      <c r="A21" s="138"/>
      <c r="B21" s="138"/>
      <c r="C21" s="138"/>
    </row>
    <row r="22" spans="1:9">
      <c r="A22" s="138"/>
      <c r="B22" s="138"/>
      <c r="C22" s="138"/>
    </row>
  </sheetData>
  <hyperlinks>
    <hyperlink ref="F20" r:id="rId1" xr:uid="{9297B60A-980B-4F42-956E-5AECF31881F9}"/>
    <hyperlink ref="F8" r:id="rId2" xr:uid="{D374C652-9536-458C-9541-835477D1D668}"/>
    <hyperlink ref="F4" r:id="rId3" xr:uid="{315A9DE8-DFC1-4B50-940D-09F850A676BB}"/>
    <hyperlink ref="F6" r:id="rId4" xr:uid="{F126541B-ED9C-4EF9-9620-A006A757ED2E}"/>
  </hyperlinks>
  <pageMargins left="0.7" right="0.7" top="0.78740157499999996" bottom="0.78740157499999996" header="0.3" footer="0.3"/>
  <pageSetup paperSize="9" orientation="portrait"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3B31-F73E-43E7-9551-9AD03627B67E}">
  <dimension ref="A1:AR38"/>
  <sheetViews>
    <sheetView workbookViewId="0"/>
  </sheetViews>
  <sheetFormatPr defaultColWidth="10.33203125" defaultRowHeight="13.8"/>
  <cols>
    <col min="1" max="23" width="10.33203125" style="131"/>
    <col min="24" max="26" width="0" style="131" hidden="1" customWidth="1"/>
    <col min="27" max="35" width="10.33203125" style="131"/>
    <col min="36" max="36" width="17.109375" style="131" customWidth="1"/>
    <col min="37" max="37" width="11.44140625" style="131" bestFit="1" customWidth="1"/>
    <col min="38" max="38" width="12.88671875" style="131" bestFit="1" customWidth="1"/>
    <col min="39" max="39" width="10.33203125" style="131"/>
    <col min="40" max="40" width="14.109375" style="131" bestFit="1" customWidth="1"/>
    <col min="41" max="16384" width="10.33203125" style="131"/>
  </cols>
  <sheetData>
    <row r="1" spans="1:44">
      <c r="A1" s="135" t="s">
        <v>68</v>
      </c>
      <c r="B1" s="135">
        <v>1981</v>
      </c>
      <c r="C1" s="135">
        <v>1982</v>
      </c>
      <c r="D1" s="135">
        <v>1983</v>
      </c>
      <c r="E1" s="135">
        <v>1984</v>
      </c>
      <c r="F1" s="135">
        <v>1985</v>
      </c>
      <c r="G1" s="135">
        <v>1986</v>
      </c>
      <c r="H1" s="135">
        <v>1987</v>
      </c>
      <c r="I1" s="135">
        <v>1988</v>
      </c>
      <c r="J1" s="135">
        <v>1989</v>
      </c>
      <c r="K1" s="135">
        <v>1990</v>
      </c>
      <c r="L1" s="135">
        <v>1991</v>
      </c>
      <c r="M1" s="135">
        <v>1992</v>
      </c>
      <c r="N1" s="135">
        <v>1993</v>
      </c>
      <c r="O1" s="135">
        <v>1994</v>
      </c>
      <c r="P1" s="135">
        <v>1995</v>
      </c>
      <c r="Q1" s="135">
        <v>1996</v>
      </c>
      <c r="R1" s="135">
        <v>1997</v>
      </c>
      <c r="S1" s="135">
        <v>1998</v>
      </c>
      <c r="T1" s="135">
        <v>1999</v>
      </c>
      <c r="U1" s="135">
        <v>2000</v>
      </c>
      <c r="V1" s="135">
        <v>2001</v>
      </c>
      <c r="W1" s="135">
        <v>2002</v>
      </c>
      <c r="X1" s="135">
        <v>2003</v>
      </c>
      <c r="Y1" s="135">
        <v>2004</v>
      </c>
      <c r="Z1" s="135">
        <v>2005</v>
      </c>
      <c r="AA1" s="135">
        <v>2006</v>
      </c>
      <c r="AB1" s="135">
        <v>2007</v>
      </c>
      <c r="AC1" s="135">
        <v>2008</v>
      </c>
      <c r="AD1" s="135">
        <v>2009</v>
      </c>
      <c r="AE1" s="135">
        <v>2010</v>
      </c>
      <c r="AF1" s="135">
        <v>2011</v>
      </c>
      <c r="AG1" s="135">
        <v>2012</v>
      </c>
      <c r="AH1" s="135">
        <v>2013</v>
      </c>
      <c r="AI1" s="135">
        <v>2014</v>
      </c>
      <c r="AJ1" s="135">
        <v>2015</v>
      </c>
      <c r="AK1" s="135">
        <v>2016</v>
      </c>
      <c r="AL1" s="135">
        <v>2017</v>
      </c>
      <c r="AM1" s="135">
        <v>2018</v>
      </c>
      <c r="AN1" s="135">
        <v>2019</v>
      </c>
      <c r="AO1" s="135">
        <v>2020</v>
      </c>
      <c r="AP1" s="135">
        <v>2021</v>
      </c>
      <c r="AQ1" s="135">
        <v>2022</v>
      </c>
      <c r="AR1" s="131" t="s">
        <v>69</v>
      </c>
    </row>
    <row r="2" spans="1:44">
      <c r="A2" s="135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7">
        <v>2667255000</v>
      </c>
      <c r="Q2" s="137">
        <v>2723155000</v>
      </c>
      <c r="R2" s="137">
        <v>2874455000</v>
      </c>
      <c r="S2" s="137">
        <v>3004104000</v>
      </c>
      <c r="T2" s="137">
        <v>3083778000</v>
      </c>
      <c r="U2" s="137">
        <v>3073948000</v>
      </c>
      <c r="V2" s="137">
        <v>2871980000</v>
      </c>
      <c r="W2" s="137">
        <v>2836136000</v>
      </c>
      <c r="X2" s="136"/>
      <c r="Y2" s="136"/>
      <c r="Z2" s="136"/>
      <c r="AA2" s="136"/>
      <c r="AB2" s="136"/>
      <c r="AC2" s="137">
        <v>2604056959</v>
      </c>
      <c r="AD2" s="137">
        <v>2381047000</v>
      </c>
      <c r="AE2" s="137">
        <v>2862205240</v>
      </c>
      <c r="AF2" s="137">
        <v>2714950000</v>
      </c>
      <c r="AG2" s="137">
        <v>2566782000</v>
      </c>
      <c r="AH2" s="137">
        <v>2378234000</v>
      </c>
      <c r="AI2" s="137">
        <v>3868554000</v>
      </c>
      <c r="AJ2" s="137">
        <v>2410273000</v>
      </c>
      <c r="AK2" s="137">
        <v>2616492336</v>
      </c>
      <c r="AL2" s="137">
        <v>2797068143</v>
      </c>
      <c r="AM2" s="137">
        <v>1802725000</v>
      </c>
      <c r="AN2" s="137">
        <v>2473430997</v>
      </c>
      <c r="AO2" s="137">
        <v>2169874230</v>
      </c>
      <c r="AP2" s="137">
        <v>2377421485</v>
      </c>
      <c r="AQ2" s="137">
        <v>2246138357</v>
      </c>
      <c r="AR2" s="131" t="s">
        <v>24</v>
      </c>
    </row>
    <row r="3" spans="1:44">
      <c r="A3" s="135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7">
        <v>2747719000</v>
      </c>
      <c r="AH3" s="137">
        <v>2415976000</v>
      </c>
      <c r="AI3" s="137">
        <v>2481561000</v>
      </c>
      <c r="AJ3" s="137">
        <v>2140752000</v>
      </c>
      <c r="AK3" s="137">
        <v>2415990000</v>
      </c>
      <c r="AL3" s="137">
        <v>2668164000</v>
      </c>
      <c r="AM3" s="137">
        <v>2865197000</v>
      </c>
      <c r="AN3" s="137">
        <v>2011612000</v>
      </c>
      <c r="AO3" s="137">
        <v>2399119000</v>
      </c>
      <c r="AP3" s="137">
        <v>2191263000</v>
      </c>
      <c r="AQ3" s="137">
        <v>2023635000</v>
      </c>
      <c r="AR3" s="131" t="s">
        <v>24</v>
      </c>
    </row>
    <row r="4" spans="1:44">
      <c r="A4" s="135" t="s">
        <v>2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>
        <v>4163377000</v>
      </c>
      <c r="Q4" s="137">
        <v>3814680000</v>
      </c>
      <c r="R4" s="137">
        <v>4186421000</v>
      </c>
      <c r="S4" s="137">
        <v>4269586000</v>
      </c>
      <c r="T4" s="137">
        <v>4894764000</v>
      </c>
      <c r="U4" s="137">
        <v>5119316000</v>
      </c>
      <c r="V4" s="137">
        <v>5005029000</v>
      </c>
      <c r="W4" s="137">
        <v>4666479000</v>
      </c>
      <c r="X4" s="136"/>
      <c r="Y4" s="136"/>
      <c r="Z4" s="136"/>
      <c r="AA4" s="136"/>
      <c r="AB4" s="136"/>
      <c r="AC4" s="137">
        <v>4948453000</v>
      </c>
      <c r="AD4" s="137">
        <v>4618156000</v>
      </c>
      <c r="AE4" s="137">
        <v>5063448000</v>
      </c>
      <c r="AF4" s="137">
        <v>5082517000</v>
      </c>
      <c r="AG4" s="137">
        <v>4897362000</v>
      </c>
      <c r="AH4" s="137">
        <v>4848921000</v>
      </c>
      <c r="AI4" s="137">
        <v>5070029000</v>
      </c>
      <c r="AJ4" s="137">
        <v>5133818000</v>
      </c>
      <c r="AK4" s="137">
        <v>5155731000</v>
      </c>
      <c r="AL4" s="137">
        <v>5200449000</v>
      </c>
      <c r="AM4" s="137">
        <v>4763842000</v>
      </c>
      <c r="AN4" s="137">
        <v>4524215000</v>
      </c>
      <c r="AO4" s="137">
        <v>4968741000</v>
      </c>
      <c r="AP4" s="137">
        <v>5195811000</v>
      </c>
      <c r="AQ4" s="137">
        <v>4320108000</v>
      </c>
      <c r="AR4" s="131" t="s">
        <v>24</v>
      </c>
    </row>
    <row r="5" spans="1:44">
      <c r="A5" s="135" t="s">
        <v>6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7"/>
      <c r="AP5" s="137"/>
      <c r="AQ5" s="137"/>
      <c r="AR5" s="131" t="s">
        <v>24</v>
      </c>
    </row>
    <row r="6" spans="1:44">
      <c r="A6" s="135" t="s">
        <v>14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7">
        <v>1553122725</v>
      </c>
      <c r="Q6" s="137">
        <v>1553389872</v>
      </c>
      <c r="R6" s="137">
        <v>1674446080</v>
      </c>
      <c r="S6" s="137">
        <v>1638938553</v>
      </c>
      <c r="T6" s="137">
        <v>2338322593</v>
      </c>
      <c r="U6" s="137">
        <v>2473805384</v>
      </c>
      <c r="V6" s="136"/>
      <c r="W6" s="137">
        <v>2478852713</v>
      </c>
      <c r="X6" s="136"/>
      <c r="Y6" s="136"/>
      <c r="Z6" s="136"/>
      <c r="AA6" s="136"/>
      <c r="AB6" s="136"/>
      <c r="AC6" s="136"/>
      <c r="AD6" s="137">
        <v>802652122</v>
      </c>
      <c r="AE6" s="136"/>
      <c r="AF6" s="136"/>
      <c r="AG6" s="137">
        <v>0</v>
      </c>
      <c r="AH6" s="137">
        <v>0</v>
      </c>
      <c r="AI6" s="137">
        <v>0</v>
      </c>
      <c r="AJ6" s="137">
        <v>0</v>
      </c>
      <c r="AK6" s="137">
        <v>0</v>
      </c>
      <c r="AL6" s="136"/>
      <c r="AM6" s="137">
        <v>0</v>
      </c>
      <c r="AN6" s="137">
        <v>0</v>
      </c>
      <c r="AO6" s="137"/>
      <c r="AP6" s="137"/>
      <c r="AQ6" s="137"/>
      <c r="AR6" s="131" t="s">
        <v>24</v>
      </c>
    </row>
    <row r="7" spans="1:44">
      <c r="A7" s="135" t="s">
        <v>78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7">
        <v>0</v>
      </c>
      <c r="Q7" s="137">
        <v>0</v>
      </c>
      <c r="R7" s="137">
        <v>0</v>
      </c>
      <c r="S7" s="137">
        <v>0</v>
      </c>
      <c r="T7" s="137">
        <v>0</v>
      </c>
      <c r="U7" s="137">
        <v>0</v>
      </c>
      <c r="V7" s="137">
        <v>0</v>
      </c>
      <c r="W7" s="137">
        <v>0</v>
      </c>
      <c r="X7" s="136"/>
      <c r="Y7" s="136"/>
      <c r="Z7" s="136"/>
      <c r="AA7" s="136"/>
      <c r="AB7" s="136"/>
      <c r="AC7" s="137">
        <v>0</v>
      </c>
      <c r="AD7" s="137">
        <v>0</v>
      </c>
      <c r="AE7" s="137">
        <v>0</v>
      </c>
      <c r="AF7" s="137">
        <v>0</v>
      </c>
      <c r="AG7" s="137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7">
        <v>0</v>
      </c>
      <c r="AN7" s="137">
        <v>0</v>
      </c>
      <c r="AO7" s="137">
        <v>0</v>
      </c>
      <c r="AP7" s="137"/>
      <c r="AQ7" s="137"/>
      <c r="AR7" s="131" t="s">
        <v>24</v>
      </c>
    </row>
    <row r="8" spans="1:44">
      <c r="A8" s="135" t="s">
        <v>75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7">
        <v>0</v>
      </c>
      <c r="X8" s="136"/>
      <c r="Y8" s="136"/>
      <c r="Z8" s="136"/>
      <c r="AA8" s="136"/>
      <c r="AB8" s="136"/>
      <c r="AC8" s="137">
        <v>0</v>
      </c>
      <c r="AD8" s="137">
        <v>0</v>
      </c>
      <c r="AE8" s="137">
        <v>0</v>
      </c>
      <c r="AF8" s="137">
        <v>0</v>
      </c>
      <c r="AG8" s="137">
        <v>0</v>
      </c>
      <c r="AH8" s="137">
        <v>0</v>
      </c>
      <c r="AI8" s="137">
        <v>0</v>
      </c>
      <c r="AJ8" s="137">
        <v>0</v>
      </c>
      <c r="AK8" s="137">
        <v>0</v>
      </c>
      <c r="AL8" s="137">
        <v>0</v>
      </c>
      <c r="AM8" s="137">
        <v>0</v>
      </c>
      <c r="AN8" s="137">
        <v>0</v>
      </c>
      <c r="AO8" s="137">
        <v>0</v>
      </c>
      <c r="AP8" s="137"/>
      <c r="AQ8" s="137"/>
      <c r="AR8" s="131" t="s">
        <v>24</v>
      </c>
    </row>
    <row r="9" spans="1:44">
      <c r="A9" s="135" t="s">
        <v>3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7">
        <v>0</v>
      </c>
      <c r="Q9" s="136"/>
      <c r="R9" s="136"/>
      <c r="S9" s="137">
        <v>0</v>
      </c>
      <c r="T9" s="136"/>
      <c r="U9" s="137">
        <v>0</v>
      </c>
      <c r="V9" s="137">
        <v>0</v>
      </c>
      <c r="W9" s="137">
        <v>0</v>
      </c>
      <c r="X9" s="136"/>
      <c r="Y9" s="136"/>
      <c r="Z9" s="136"/>
      <c r="AA9" s="136"/>
      <c r="AB9" s="136"/>
      <c r="AC9" s="137">
        <v>0</v>
      </c>
      <c r="AD9" s="137">
        <v>0</v>
      </c>
      <c r="AE9" s="137">
        <v>0</v>
      </c>
      <c r="AF9" s="137">
        <v>0</v>
      </c>
      <c r="AG9" s="137">
        <v>0</v>
      </c>
      <c r="AH9" s="137">
        <v>0</v>
      </c>
      <c r="AI9" s="137">
        <v>0</v>
      </c>
      <c r="AJ9" s="137">
        <v>0</v>
      </c>
      <c r="AK9" s="137">
        <v>0</v>
      </c>
      <c r="AL9" s="137">
        <v>0</v>
      </c>
      <c r="AM9" s="137">
        <v>0</v>
      </c>
      <c r="AN9" s="137">
        <v>0</v>
      </c>
      <c r="AO9" s="137">
        <v>0</v>
      </c>
      <c r="AP9" s="137">
        <v>0</v>
      </c>
      <c r="AQ9" s="137">
        <v>0</v>
      </c>
      <c r="AR9" s="131" t="s">
        <v>24</v>
      </c>
    </row>
    <row r="10" spans="1:44">
      <c r="A10" s="135" t="s">
        <v>83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7">
        <v>332686029</v>
      </c>
      <c r="V10" s="137">
        <v>241449156</v>
      </c>
      <c r="W10" s="137">
        <v>268833852</v>
      </c>
      <c r="X10" s="136"/>
      <c r="Y10" s="136"/>
      <c r="Z10" s="136"/>
      <c r="AA10" s="136"/>
      <c r="AB10" s="136"/>
      <c r="AC10" s="137">
        <v>277331143</v>
      </c>
      <c r="AD10" s="137">
        <v>213613269</v>
      </c>
      <c r="AE10" s="137">
        <v>325421118</v>
      </c>
      <c r="AF10" s="137">
        <v>303791489</v>
      </c>
      <c r="AG10" s="137">
        <v>187657346</v>
      </c>
      <c r="AH10" s="137">
        <v>269658026</v>
      </c>
      <c r="AI10" s="137">
        <v>333539325</v>
      </c>
      <c r="AJ10" s="137">
        <v>354686175</v>
      </c>
      <c r="AK10" s="137">
        <v>358860129</v>
      </c>
      <c r="AL10" s="137">
        <v>363865502</v>
      </c>
      <c r="AM10" s="137">
        <v>216399323</v>
      </c>
      <c r="AN10" s="137">
        <v>361095550</v>
      </c>
      <c r="AO10" s="137">
        <v>351772472</v>
      </c>
      <c r="AP10" s="137">
        <v>359653512</v>
      </c>
      <c r="AQ10" s="137"/>
      <c r="AR10" s="131" t="s">
        <v>24</v>
      </c>
    </row>
    <row r="11" spans="1:44">
      <c r="A11" s="135" t="s">
        <v>11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7"/>
      <c r="AP11" s="137"/>
      <c r="AQ11" s="137"/>
      <c r="AR11" s="131" t="s">
        <v>24</v>
      </c>
    </row>
    <row r="12" spans="1:44">
      <c r="A12" s="135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7">
        <v>1973333105</v>
      </c>
      <c r="AF12" s="137">
        <v>2054735356</v>
      </c>
      <c r="AG12" s="136"/>
      <c r="AH12" s="136"/>
      <c r="AI12" s="136"/>
      <c r="AJ12" s="136"/>
      <c r="AK12" s="136"/>
      <c r="AL12" s="137">
        <v>2804690093</v>
      </c>
      <c r="AM12" s="137">
        <v>2733157275</v>
      </c>
      <c r="AN12" s="137">
        <v>2409110608</v>
      </c>
      <c r="AO12" s="137"/>
      <c r="AP12" s="137">
        <v>1200424695</v>
      </c>
      <c r="AQ12" s="137"/>
      <c r="AR12" s="131" t="s">
        <v>24</v>
      </c>
    </row>
    <row r="13" spans="1:44">
      <c r="A13" s="135" t="s">
        <v>243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6"/>
      <c r="Y13" s="136"/>
      <c r="Z13" s="136"/>
      <c r="AA13" s="136"/>
      <c r="AB13" s="136"/>
      <c r="AC13" s="137">
        <v>0</v>
      </c>
      <c r="AD13" s="137">
        <v>0</v>
      </c>
      <c r="AE13" s="137">
        <v>0</v>
      </c>
      <c r="AF13" s="137">
        <v>0</v>
      </c>
      <c r="AG13" s="137">
        <v>0</v>
      </c>
      <c r="AH13" s="137">
        <v>0</v>
      </c>
      <c r="AI13" s="137">
        <v>0</v>
      </c>
      <c r="AJ13" s="137">
        <v>0</v>
      </c>
      <c r="AK13" s="137">
        <v>0</v>
      </c>
      <c r="AL13" s="137">
        <v>0</v>
      </c>
      <c r="AM13" s="137">
        <v>0</v>
      </c>
      <c r="AN13" s="137">
        <v>0</v>
      </c>
      <c r="AO13" s="137">
        <v>0</v>
      </c>
      <c r="AP13" s="137">
        <v>0</v>
      </c>
      <c r="AQ13" s="137">
        <v>0</v>
      </c>
      <c r="AR13" s="131" t="s">
        <v>24</v>
      </c>
    </row>
    <row r="14" spans="1:44">
      <c r="A14" s="135" t="s">
        <v>5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6"/>
      <c r="Y14" s="136"/>
      <c r="Z14" s="136"/>
      <c r="AA14" s="136"/>
      <c r="AB14" s="136"/>
      <c r="AC14" s="137">
        <v>0</v>
      </c>
      <c r="AD14" s="137">
        <v>0</v>
      </c>
      <c r="AE14" s="137">
        <v>0</v>
      </c>
      <c r="AF14" s="137">
        <v>0</v>
      </c>
      <c r="AG14" s="137">
        <v>0</v>
      </c>
      <c r="AH14" s="137">
        <v>0</v>
      </c>
      <c r="AI14" s="137">
        <v>0</v>
      </c>
      <c r="AJ14" s="137">
        <v>0</v>
      </c>
      <c r="AK14" s="137">
        <v>0</v>
      </c>
      <c r="AL14" s="137">
        <v>0</v>
      </c>
      <c r="AM14" s="137">
        <v>0</v>
      </c>
      <c r="AN14" s="137">
        <v>0</v>
      </c>
      <c r="AO14" s="137">
        <v>0</v>
      </c>
      <c r="AP14" s="137">
        <v>0</v>
      </c>
      <c r="AQ14" s="137">
        <v>0</v>
      </c>
      <c r="AR14" s="131" t="s">
        <v>24</v>
      </c>
    </row>
    <row r="15" spans="1:44">
      <c r="A15" s="135" t="s">
        <v>8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7">
        <v>672038000</v>
      </c>
      <c r="AD15" s="136"/>
      <c r="AE15" s="136"/>
      <c r="AF15" s="136"/>
      <c r="AG15" s="136"/>
      <c r="AH15" s="137">
        <v>172239000</v>
      </c>
      <c r="AI15" s="137">
        <v>206716000</v>
      </c>
      <c r="AJ15" s="137">
        <v>236249000</v>
      </c>
      <c r="AK15" s="136"/>
      <c r="AL15" s="136"/>
      <c r="AM15" s="136"/>
      <c r="AN15" s="137">
        <v>0</v>
      </c>
      <c r="AO15" s="137">
        <v>0</v>
      </c>
      <c r="AP15" s="137"/>
      <c r="AQ15" s="137"/>
      <c r="AR15" s="131" t="s">
        <v>24</v>
      </c>
    </row>
    <row r="16" spans="1:44">
      <c r="A16" s="135" t="s">
        <v>12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7">
        <v>228835000</v>
      </c>
      <c r="U16" s="137">
        <v>333092000</v>
      </c>
      <c r="V16" s="137">
        <v>525050000</v>
      </c>
      <c r="W16" s="137">
        <v>566660600</v>
      </c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7">
        <v>202171000</v>
      </c>
      <c r="AP16" s="137">
        <v>0</v>
      </c>
      <c r="AQ16" s="137">
        <v>0</v>
      </c>
      <c r="AR16" s="131" t="s">
        <v>24</v>
      </c>
    </row>
    <row r="17" spans="1:44">
      <c r="A17" s="135" t="s">
        <v>77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7">
        <v>0</v>
      </c>
      <c r="Q17" s="137">
        <v>0</v>
      </c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7"/>
      <c r="AP17" s="137"/>
      <c r="AQ17" s="137"/>
      <c r="AR17" s="131" t="s">
        <v>24</v>
      </c>
    </row>
    <row r="18" spans="1:44">
      <c r="A18" s="135" t="s">
        <v>0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7">
        <v>0</v>
      </c>
      <c r="Q18" s="137">
        <v>0</v>
      </c>
      <c r="R18" s="137">
        <v>0</v>
      </c>
      <c r="S18" s="137">
        <v>0</v>
      </c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7"/>
      <c r="AP18" s="137"/>
      <c r="AQ18" s="137"/>
      <c r="AR18" s="131" t="s">
        <v>24</v>
      </c>
    </row>
    <row r="19" spans="1:44">
      <c r="A19" s="135" t="s">
        <v>82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7">
        <v>0</v>
      </c>
      <c r="AD19" s="137">
        <v>0</v>
      </c>
      <c r="AE19" s="137">
        <v>0</v>
      </c>
      <c r="AF19" s="137">
        <v>0</v>
      </c>
      <c r="AG19" s="137">
        <v>0</v>
      </c>
      <c r="AH19" s="137">
        <v>0</v>
      </c>
      <c r="AI19" s="137">
        <v>0</v>
      </c>
      <c r="AJ19" s="137">
        <v>0</v>
      </c>
      <c r="AK19" s="137">
        <v>0</v>
      </c>
      <c r="AL19" s="137">
        <v>0</v>
      </c>
      <c r="AM19" s="137">
        <v>0</v>
      </c>
      <c r="AN19" s="137">
        <v>0</v>
      </c>
      <c r="AO19" s="137">
        <v>0</v>
      </c>
      <c r="AP19" s="137">
        <v>0</v>
      </c>
      <c r="AQ19" s="137">
        <v>0</v>
      </c>
      <c r="AR19" s="131" t="s">
        <v>24</v>
      </c>
    </row>
    <row r="20" spans="1:44">
      <c r="A20" s="135" t="s">
        <v>318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7">
        <v>0</v>
      </c>
      <c r="AG20" s="136"/>
      <c r="AH20" s="136"/>
      <c r="AI20" s="136"/>
      <c r="AJ20" s="136"/>
      <c r="AK20" s="136"/>
      <c r="AL20" s="136"/>
      <c r="AM20" s="136"/>
      <c r="AN20" s="136"/>
      <c r="AO20" s="137"/>
      <c r="AP20" s="137"/>
      <c r="AQ20" s="137"/>
      <c r="AR20" s="131" t="s">
        <v>24</v>
      </c>
    </row>
    <row r="21" spans="1:44">
      <c r="A21" s="135" t="s">
        <v>76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7">
        <v>0</v>
      </c>
      <c r="V21" s="137">
        <v>0</v>
      </c>
      <c r="W21" s="137">
        <v>0</v>
      </c>
      <c r="X21" s="136"/>
      <c r="Y21" s="136"/>
      <c r="Z21" s="136"/>
      <c r="AA21" s="136"/>
      <c r="AB21" s="136"/>
      <c r="AC21" s="137">
        <v>0</v>
      </c>
      <c r="AD21" s="137">
        <v>0</v>
      </c>
      <c r="AE21" s="137">
        <v>0</v>
      </c>
      <c r="AF21" s="137">
        <v>0</v>
      </c>
      <c r="AG21" s="137">
        <v>0</v>
      </c>
      <c r="AH21" s="137">
        <v>0</v>
      </c>
      <c r="AI21" s="137">
        <v>0</v>
      </c>
      <c r="AJ21" s="137">
        <v>0</v>
      </c>
      <c r="AK21" s="137">
        <v>0</v>
      </c>
      <c r="AL21" s="137">
        <v>0</v>
      </c>
      <c r="AM21" s="137">
        <v>0</v>
      </c>
      <c r="AN21" s="137">
        <v>0</v>
      </c>
      <c r="AO21" s="137"/>
      <c r="AP21" s="137"/>
      <c r="AQ21" s="137"/>
      <c r="AR21" s="131" t="s">
        <v>24</v>
      </c>
    </row>
    <row r="22" spans="1:44">
      <c r="A22" s="135" t="s">
        <v>79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7">
        <v>0</v>
      </c>
      <c r="W22" s="137">
        <v>0</v>
      </c>
      <c r="X22" s="136"/>
      <c r="Y22" s="136"/>
      <c r="Z22" s="136"/>
      <c r="AA22" s="136"/>
      <c r="AB22" s="136"/>
      <c r="AC22" s="137">
        <v>0</v>
      </c>
      <c r="AD22" s="137">
        <v>0</v>
      </c>
      <c r="AE22" s="137">
        <v>0</v>
      </c>
      <c r="AF22" s="137">
        <v>0</v>
      </c>
      <c r="AG22" s="137">
        <v>0</v>
      </c>
      <c r="AH22" s="137">
        <v>0</v>
      </c>
      <c r="AI22" s="137">
        <v>0</v>
      </c>
      <c r="AJ22" s="137">
        <v>0</v>
      </c>
      <c r="AK22" s="137">
        <v>0</v>
      </c>
      <c r="AL22" s="137">
        <v>0</v>
      </c>
      <c r="AM22" s="137">
        <v>0</v>
      </c>
      <c r="AN22" s="137">
        <v>0</v>
      </c>
      <c r="AO22" s="137">
        <v>0</v>
      </c>
      <c r="AP22" s="137"/>
      <c r="AQ22" s="137"/>
      <c r="AR22" s="131" t="s">
        <v>24</v>
      </c>
    </row>
    <row r="23" spans="1:44">
      <c r="A23" s="135" t="s">
        <v>80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7">
        <v>0</v>
      </c>
      <c r="V23" s="137">
        <v>0</v>
      </c>
      <c r="W23" s="137">
        <v>0</v>
      </c>
      <c r="X23" s="136"/>
      <c r="Y23" s="136"/>
      <c r="Z23" s="136"/>
      <c r="AA23" s="136"/>
      <c r="AB23" s="136"/>
      <c r="AC23" s="137">
        <v>0</v>
      </c>
      <c r="AD23" s="137">
        <v>0</v>
      </c>
      <c r="AE23" s="137">
        <v>0</v>
      </c>
      <c r="AF23" s="137">
        <v>0</v>
      </c>
      <c r="AG23" s="137">
        <v>0</v>
      </c>
      <c r="AH23" s="137">
        <v>2016</v>
      </c>
      <c r="AI23" s="137">
        <v>0</v>
      </c>
      <c r="AJ23" s="137">
        <v>0</v>
      </c>
      <c r="AK23" s="137">
        <v>0</v>
      </c>
      <c r="AL23" s="137">
        <v>0</v>
      </c>
      <c r="AM23" s="137">
        <v>0</v>
      </c>
      <c r="AN23" s="137">
        <v>0</v>
      </c>
      <c r="AO23" s="137">
        <v>0</v>
      </c>
      <c r="AP23" s="137"/>
      <c r="AQ23" s="137">
        <v>0</v>
      </c>
      <c r="AR23" s="131" t="s">
        <v>24</v>
      </c>
    </row>
    <row r="24" spans="1:44">
      <c r="A24" s="135" t="s">
        <v>9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7">
        <v>516288000</v>
      </c>
      <c r="AE24" s="137">
        <v>501801000</v>
      </c>
      <c r="AF24" s="136"/>
      <c r="AG24" s="136"/>
      <c r="AH24" s="136"/>
      <c r="AI24" s="136"/>
      <c r="AJ24" s="136"/>
      <c r="AK24" s="137">
        <v>446820000</v>
      </c>
      <c r="AL24" s="137">
        <v>481955000</v>
      </c>
      <c r="AM24" s="137">
        <v>467791000</v>
      </c>
      <c r="AN24" s="137">
        <v>474778000</v>
      </c>
      <c r="AO24" s="137">
        <v>486940000</v>
      </c>
      <c r="AP24" s="137"/>
      <c r="AQ24" s="137"/>
      <c r="AR24" s="131" t="s">
        <v>24</v>
      </c>
    </row>
    <row r="25" spans="1:44">
      <c r="A25" s="135" t="s">
        <v>74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7"/>
      <c r="AP25" s="137"/>
      <c r="AQ25" s="137"/>
      <c r="AR25" s="131" t="s">
        <v>24</v>
      </c>
    </row>
    <row r="26" spans="1:44">
      <c r="A26" s="135" t="s">
        <v>19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7">
        <v>0</v>
      </c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7">
        <v>6340100</v>
      </c>
      <c r="AK26" s="137">
        <v>3069577</v>
      </c>
      <c r="AL26" s="137">
        <v>55840</v>
      </c>
      <c r="AM26" s="137">
        <v>704200</v>
      </c>
      <c r="AN26" s="137">
        <v>169478611</v>
      </c>
      <c r="AO26" s="137">
        <v>207911000</v>
      </c>
      <c r="AP26" s="137">
        <v>218186970</v>
      </c>
      <c r="AQ26" s="137">
        <v>184080086</v>
      </c>
      <c r="AR26" s="131" t="s">
        <v>24</v>
      </c>
    </row>
    <row r="27" spans="1:44">
      <c r="A27" s="135" t="s">
        <v>4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7">
        <v>601000000</v>
      </c>
      <c r="AK27" s="137">
        <v>532227000</v>
      </c>
      <c r="AL27" s="137">
        <v>591914000</v>
      </c>
      <c r="AM27" s="137">
        <v>611285000</v>
      </c>
      <c r="AN27" s="137">
        <v>565534000</v>
      </c>
      <c r="AO27" s="137">
        <v>591871000</v>
      </c>
      <c r="AP27" s="137"/>
      <c r="AQ27" s="137"/>
      <c r="AR27" s="131" t="s">
        <v>24</v>
      </c>
    </row>
    <row r="28" spans="1:44">
      <c r="A28" s="135" t="s">
        <v>10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7">
        <v>0</v>
      </c>
      <c r="AD28" s="137">
        <v>0</v>
      </c>
      <c r="AE28" s="137">
        <v>0</v>
      </c>
      <c r="AF28" s="137">
        <v>0</v>
      </c>
      <c r="AG28" s="137">
        <v>0</v>
      </c>
      <c r="AH28" s="137">
        <v>0</v>
      </c>
      <c r="AI28" s="137">
        <v>0</v>
      </c>
      <c r="AJ28" s="137">
        <v>0</v>
      </c>
      <c r="AK28" s="137">
        <v>0</v>
      </c>
      <c r="AL28" s="137">
        <v>0</v>
      </c>
      <c r="AM28" s="137">
        <v>0</v>
      </c>
      <c r="AN28" s="137">
        <v>0</v>
      </c>
      <c r="AO28" s="137">
        <v>0</v>
      </c>
      <c r="AP28" s="137">
        <v>0</v>
      </c>
      <c r="AQ28" s="137">
        <v>0</v>
      </c>
      <c r="AR28" s="131" t="s">
        <v>24</v>
      </c>
    </row>
    <row r="29" spans="1:44">
      <c r="A29" s="135" t="s">
        <v>72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7">
        <v>0</v>
      </c>
      <c r="AF29" s="137">
        <v>0</v>
      </c>
      <c r="AG29" s="137">
        <v>0</v>
      </c>
      <c r="AH29" s="137">
        <v>0</v>
      </c>
      <c r="AI29" s="137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/>
      <c r="AQ29" s="137"/>
      <c r="AR29" s="131" t="s">
        <v>24</v>
      </c>
    </row>
    <row r="30" spans="1:44">
      <c r="A30" s="135" t="s">
        <v>18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7">
        <v>0</v>
      </c>
      <c r="W30" s="137">
        <v>0</v>
      </c>
      <c r="X30" s="136"/>
      <c r="Y30" s="136"/>
      <c r="Z30" s="136"/>
      <c r="AA30" s="136"/>
      <c r="AB30" s="136"/>
      <c r="AC30" s="137">
        <v>0</v>
      </c>
      <c r="AD30" s="137">
        <v>0</v>
      </c>
      <c r="AE30" s="137">
        <v>0</v>
      </c>
      <c r="AF30" s="137">
        <v>0</v>
      </c>
      <c r="AG30" s="137">
        <v>0</v>
      </c>
      <c r="AH30" s="137">
        <v>0</v>
      </c>
      <c r="AI30" s="137">
        <v>0</v>
      </c>
      <c r="AJ30" s="137">
        <v>0</v>
      </c>
      <c r="AK30" s="137">
        <v>0</v>
      </c>
      <c r="AL30" s="137">
        <v>0</v>
      </c>
      <c r="AM30" s="137">
        <v>0</v>
      </c>
      <c r="AN30" s="137">
        <v>0</v>
      </c>
      <c r="AO30" s="137">
        <v>0</v>
      </c>
      <c r="AP30" s="137">
        <v>0</v>
      </c>
      <c r="AQ30" s="137">
        <v>0</v>
      </c>
      <c r="AR30" s="131" t="s">
        <v>24</v>
      </c>
    </row>
    <row r="31" spans="1:44">
      <c r="A31" s="135" t="s">
        <v>16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7">
        <v>0</v>
      </c>
      <c r="AD31" s="137">
        <v>0</v>
      </c>
      <c r="AE31" s="137">
        <v>0</v>
      </c>
      <c r="AF31" s="137">
        <v>0</v>
      </c>
      <c r="AG31" s="137">
        <v>0</v>
      </c>
      <c r="AH31" s="137">
        <v>0</v>
      </c>
      <c r="AI31" s="137">
        <v>0</v>
      </c>
      <c r="AJ31" s="137">
        <v>0</v>
      </c>
      <c r="AK31" s="137">
        <v>0</v>
      </c>
      <c r="AL31" s="137">
        <v>0</v>
      </c>
      <c r="AM31" s="137">
        <v>0</v>
      </c>
      <c r="AN31" s="137">
        <v>0</v>
      </c>
      <c r="AO31" s="137">
        <v>0</v>
      </c>
      <c r="AP31" s="137"/>
      <c r="AQ31" s="137"/>
      <c r="AR31" s="131" t="s">
        <v>24</v>
      </c>
    </row>
    <row r="32" spans="1:44">
      <c r="A32" s="135" t="s">
        <v>15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7">
        <v>0</v>
      </c>
      <c r="AG32" s="137">
        <v>0</v>
      </c>
      <c r="AH32" s="137">
        <v>0</v>
      </c>
      <c r="AI32" s="137">
        <v>0</v>
      </c>
      <c r="AJ32" s="137">
        <v>0</v>
      </c>
      <c r="AK32" s="136"/>
      <c r="AL32" s="137">
        <v>0</v>
      </c>
      <c r="AM32" s="137">
        <v>0</v>
      </c>
      <c r="AN32" s="137">
        <v>0</v>
      </c>
      <c r="AO32" s="137">
        <v>0</v>
      </c>
      <c r="AP32" s="137"/>
      <c r="AQ32" s="137"/>
      <c r="AR32" s="131" t="s">
        <v>24</v>
      </c>
    </row>
    <row r="33" spans="1:44">
      <c r="A33" s="135" t="s">
        <v>102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7">
        <v>0</v>
      </c>
      <c r="AG33" s="137">
        <v>0</v>
      </c>
      <c r="AH33" s="137">
        <v>0</v>
      </c>
      <c r="AI33" s="137">
        <v>0</v>
      </c>
      <c r="AJ33" s="137">
        <v>0</v>
      </c>
      <c r="AK33" s="137">
        <v>0</v>
      </c>
      <c r="AL33" s="137">
        <v>0</v>
      </c>
      <c r="AM33" s="137">
        <v>0</v>
      </c>
      <c r="AN33" s="137">
        <v>0</v>
      </c>
      <c r="AO33" s="137">
        <v>0</v>
      </c>
      <c r="AP33" s="137">
        <v>0</v>
      </c>
      <c r="AQ33" s="137"/>
      <c r="AR33" s="131" t="s">
        <v>24</v>
      </c>
    </row>
    <row r="34" spans="1:44">
      <c r="A34" s="135" t="s">
        <v>17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7">
        <v>0</v>
      </c>
      <c r="AG34" s="137">
        <v>0</v>
      </c>
      <c r="AH34" s="137">
        <v>0</v>
      </c>
      <c r="AI34" s="137">
        <v>0</v>
      </c>
      <c r="AJ34" s="137">
        <v>0</v>
      </c>
      <c r="AK34" s="137">
        <v>0</v>
      </c>
      <c r="AL34" s="137">
        <v>0</v>
      </c>
      <c r="AM34" s="137">
        <v>0</v>
      </c>
      <c r="AN34" s="137">
        <v>0</v>
      </c>
      <c r="AO34" s="137">
        <v>0</v>
      </c>
      <c r="AP34" s="137">
        <v>0</v>
      </c>
      <c r="AQ34" s="137"/>
      <c r="AR34" s="131" t="s">
        <v>24</v>
      </c>
    </row>
    <row r="35" spans="1:44">
      <c r="A35" s="135" t="s">
        <v>84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7">
        <v>0</v>
      </c>
      <c r="AG35" s="136"/>
      <c r="AH35" s="136"/>
      <c r="AI35" s="136"/>
      <c r="AJ35" s="136"/>
      <c r="AK35" s="136"/>
      <c r="AL35" s="136"/>
      <c r="AM35" s="136"/>
      <c r="AN35" s="136"/>
      <c r="AO35" s="137"/>
      <c r="AP35" s="137"/>
      <c r="AQ35" s="137"/>
      <c r="AR35" s="131" t="s">
        <v>24</v>
      </c>
    </row>
    <row r="36" spans="1:44">
      <c r="A36" s="135" t="s">
        <v>244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7">
        <v>17657532292</v>
      </c>
      <c r="AD36" s="137">
        <v>16311064910</v>
      </c>
      <c r="AE36" s="137">
        <v>19001233406</v>
      </c>
      <c r="AF36" s="137">
        <v>17785913868</v>
      </c>
      <c r="AG36" s="137">
        <v>17020277304</v>
      </c>
      <c r="AH36" s="137">
        <v>16096332642</v>
      </c>
      <c r="AI36" s="137">
        <v>19039978442</v>
      </c>
      <c r="AJ36" s="137">
        <v>17404165881</v>
      </c>
      <c r="AK36" s="137">
        <v>18037565013</v>
      </c>
      <c r="AL36" s="137">
        <v>18000000000</v>
      </c>
      <c r="AM36" s="137">
        <v>17439047298</v>
      </c>
      <c r="AN36" s="137">
        <v>16628416309</v>
      </c>
      <c r="AO36" s="137">
        <v>16477749296</v>
      </c>
      <c r="AP36" s="137">
        <v>15649568262</v>
      </c>
      <c r="AQ36" s="137">
        <v>13558041401</v>
      </c>
      <c r="AR36" s="131" t="s">
        <v>24</v>
      </c>
    </row>
    <row r="37" spans="1:44">
      <c r="A37" s="135" t="s">
        <v>245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7">
        <v>18157532292</v>
      </c>
      <c r="AD37" s="137">
        <v>17113717032</v>
      </c>
      <c r="AE37" s="137">
        <v>19801233406</v>
      </c>
      <c r="AF37" s="137">
        <v>18585913868</v>
      </c>
      <c r="AG37" s="137">
        <v>17020277304</v>
      </c>
      <c r="AH37" s="137">
        <v>16096332642</v>
      </c>
      <c r="AI37" s="137">
        <v>19039978442</v>
      </c>
      <c r="AJ37" s="137">
        <v>17404165881</v>
      </c>
      <c r="AK37" s="137">
        <v>18037565013</v>
      </c>
      <c r="AL37" s="137">
        <v>19009878468</v>
      </c>
      <c r="AM37" s="137">
        <v>17439047298</v>
      </c>
      <c r="AN37" s="137">
        <v>16628416309</v>
      </c>
      <c r="AO37" s="137"/>
      <c r="AP37" s="137"/>
      <c r="AQ37" s="137"/>
      <c r="AR37" s="131" t="s">
        <v>24</v>
      </c>
    </row>
    <row r="38" spans="1:44">
      <c r="A38" s="135" t="s">
        <v>73</v>
      </c>
      <c r="B38" s="136"/>
      <c r="C38" s="136"/>
      <c r="D38" s="136"/>
      <c r="E38" s="136"/>
      <c r="F38" s="136"/>
      <c r="G38" s="136"/>
      <c r="H38" s="136">
        <v>0</v>
      </c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7">
        <v>0</v>
      </c>
      <c r="AD38" s="137">
        <v>0</v>
      </c>
      <c r="AE38" s="137">
        <v>0</v>
      </c>
      <c r="AF38" s="137">
        <v>0</v>
      </c>
      <c r="AG38" s="137">
        <v>0</v>
      </c>
      <c r="AH38" s="137">
        <v>0</v>
      </c>
      <c r="AI38" s="137">
        <v>0</v>
      </c>
      <c r="AJ38" s="137">
        <v>0</v>
      </c>
      <c r="AK38" s="137">
        <v>0</v>
      </c>
      <c r="AL38" s="137">
        <v>0</v>
      </c>
      <c r="AM38" s="137">
        <v>0</v>
      </c>
      <c r="AN38" s="137">
        <v>0</v>
      </c>
      <c r="AO38" s="137">
        <v>0</v>
      </c>
      <c r="AP38" s="137">
        <v>0</v>
      </c>
      <c r="AQ38" s="137">
        <v>0</v>
      </c>
      <c r="AR38" s="131" t="s">
        <v>24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B7F7-FF48-4968-8660-0512727FA20B}">
  <dimension ref="A1:C35"/>
  <sheetViews>
    <sheetView zoomScale="85" zoomScaleNormal="85" workbookViewId="0"/>
  </sheetViews>
  <sheetFormatPr defaultColWidth="10.33203125" defaultRowHeight="13.8"/>
  <cols>
    <col min="1" max="1" width="10.33203125" style="131"/>
    <col min="2" max="2" width="15.6640625" style="131" bestFit="1" customWidth="1"/>
    <col min="3" max="3" width="15.44140625" style="131" bestFit="1" customWidth="1"/>
    <col min="4" max="16384" width="10.33203125" style="131"/>
  </cols>
  <sheetData>
    <row r="1" spans="1:3">
      <c r="A1" s="154" t="s">
        <v>67</v>
      </c>
      <c r="B1" s="155">
        <v>2018</v>
      </c>
      <c r="C1" s="138" t="s">
        <v>69</v>
      </c>
    </row>
    <row r="2" spans="1:3">
      <c r="A2" s="135" t="s">
        <v>1</v>
      </c>
      <c r="B2" s="156">
        <v>2176.8173598333333</v>
      </c>
      <c r="C2" s="156" t="s">
        <v>159</v>
      </c>
    </row>
    <row r="3" spans="1:3">
      <c r="A3" s="135" t="s">
        <v>7</v>
      </c>
      <c r="B3" s="156">
        <f>Propylene_orig!AD3</f>
        <v>1967.9647272727273</v>
      </c>
      <c r="C3" s="156" t="s">
        <v>159</v>
      </c>
    </row>
    <row r="4" spans="1:3">
      <c r="A4" s="135" t="s">
        <v>2</v>
      </c>
      <c r="B4" s="156">
        <v>3838.2545</v>
      </c>
      <c r="C4" s="156" t="s">
        <v>159</v>
      </c>
    </row>
    <row r="5" spans="1:3">
      <c r="A5" s="135" t="s">
        <v>6</v>
      </c>
      <c r="B5" s="156">
        <v>1050</v>
      </c>
      <c r="C5" s="156" t="s">
        <v>337</v>
      </c>
    </row>
    <row r="6" spans="1:3">
      <c r="A6" s="135" t="s">
        <v>14</v>
      </c>
      <c r="B6" s="131">
        <v>0</v>
      </c>
      <c r="C6" s="156" t="s">
        <v>159</v>
      </c>
    </row>
    <row r="7" spans="1:3">
      <c r="A7" s="135" t="s">
        <v>78</v>
      </c>
      <c r="B7" s="131">
        <v>0</v>
      </c>
      <c r="C7" s="156" t="s">
        <v>159</v>
      </c>
    </row>
    <row r="8" spans="1:3">
      <c r="A8" s="135" t="s">
        <v>75</v>
      </c>
      <c r="B8" s="131">
        <v>0</v>
      </c>
      <c r="C8" s="156" t="s">
        <v>159</v>
      </c>
    </row>
    <row r="9" spans="1:3">
      <c r="A9" s="135" t="s">
        <v>3</v>
      </c>
      <c r="B9" s="131">
        <v>0</v>
      </c>
      <c r="C9" s="156" t="s">
        <v>159</v>
      </c>
    </row>
    <row r="10" spans="1:3">
      <c r="A10" s="135" t="s">
        <v>83</v>
      </c>
      <c r="B10" s="156">
        <v>142.48790049999999</v>
      </c>
      <c r="C10" s="156" t="s">
        <v>159</v>
      </c>
    </row>
    <row r="11" spans="1:3">
      <c r="A11" s="135" t="s">
        <v>11</v>
      </c>
      <c r="B11" s="156">
        <v>1219.6805999999999</v>
      </c>
      <c r="C11" s="156" t="s">
        <v>159</v>
      </c>
    </row>
    <row r="12" spans="1:3">
      <c r="A12" s="135" t="s">
        <v>71</v>
      </c>
      <c r="B12" s="156">
        <f>Propylene_orig!AD12</f>
        <v>1193.0465022727271</v>
      </c>
      <c r="C12" s="156" t="s">
        <v>159</v>
      </c>
    </row>
    <row r="13" spans="1:3">
      <c r="A13" s="135" t="s">
        <v>243</v>
      </c>
      <c r="B13" s="156">
        <v>0</v>
      </c>
      <c r="C13" s="156" t="s">
        <v>159</v>
      </c>
    </row>
    <row r="14" spans="1:3">
      <c r="A14" s="135" t="s">
        <v>5</v>
      </c>
      <c r="B14" s="156">
        <v>0</v>
      </c>
      <c r="C14" s="156" t="s">
        <v>159</v>
      </c>
    </row>
    <row r="15" spans="1:3">
      <c r="A15" s="135" t="s">
        <v>8</v>
      </c>
      <c r="B15" s="156">
        <v>175.26033333333334</v>
      </c>
      <c r="C15" s="156" t="s">
        <v>159</v>
      </c>
    </row>
    <row r="16" spans="1:3">
      <c r="A16" s="135" t="s">
        <v>12</v>
      </c>
      <c r="B16" s="156">
        <v>267.88209999999998</v>
      </c>
      <c r="C16" s="156" t="s">
        <v>159</v>
      </c>
    </row>
    <row r="17" spans="1:3">
      <c r="A17" s="135" t="s">
        <v>77</v>
      </c>
      <c r="B17" s="131">
        <f>420/2*0.8</f>
        <v>168</v>
      </c>
      <c r="C17" s="156" t="s">
        <v>431</v>
      </c>
    </row>
    <row r="18" spans="1:3">
      <c r="A18" s="135" t="s">
        <v>0</v>
      </c>
      <c r="B18" s="131">
        <f>500/2*0.8</f>
        <v>200</v>
      </c>
      <c r="C18" s="156" t="s">
        <v>431</v>
      </c>
    </row>
    <row r="19" spans="1:3">
      <c r="A19" s="135" t="s">
        <v>82</v>
      </c>
      <c r="B19" s="131">
        <v>0</v>
      </c>
      <c r="C19" s="156" t="s">
        <v>159</v>
      </c>
    </row>
    <row r="20" spans="1:3">
      <c r="A20" s="135" t="s">
        <v>76</v>
      </c>
      <c r="B20" s="131">
        <v>0</v>
      </c>
      <c r="C20" s="156" t="s">
        <v>159</v>
      </c>
    </row>
    <row r="21" spans="1:3">
      <c r="A21" s="135" t="s">
        <v>79</v>
      </c>
      <c r="B21" s="131">
        <v>0</v>
      </c>
      <c r="C21" s="156" t="s">
        <v>159</v>
      </c>
    </row>
    <row r="22" spans="1:3">
      <c r="A22" s="135" t="s">
        <v>80</v>
      </c>
      <c r="B22" s="156">
        <v>49.660763000000003</v>
      </c>
      <c r="C22" s="156" t="s">
        <v>159</v>
      </c>
    </row>
    <row r="23" spans="1:3">
      <c r="A23" s="135" t="s">
        <v>9</v>
      </c>
      <c r="B23" s="156">
        <v>357.43624999999997</v>
      </c>
      <c r="C23" s="156" t="s">
        <v>159</v>
      </c>
    </row>
    <row r="24" spans="1:3">
      <c r="A24" s="135" t="s">
        <v>74</v>
      </c>
      <c r="B24" s="156">
        <f>544*0.5*0.8</f>
        <v>217.60000000000002</v>
      </c>
      <c r="C24" s="156" t="s">
        <v>431</v>
      </c>
    </row>
    <row r="25" spans="1:3">
      <c r="A25" s="135" t="s">
        <v>19</v>
      </c>
      <c r="B25" s="156">
        <v>33.812517249999999</v>
      </c>
      <c r="C25" s="156" t="s">
        <v>159</v>
      </c>
    </row>
    <row r="26" spans="1:3">
      <c r="A26" s="135" t="s">
        <v>4</v>
      </c>
      <c r="B26" s="156">
        <v>360.03100000000001</v>
      </c>
      <c r="C26" s="156" t="s">
        <v>159</v>
      </c>
    </row>
    <row r="27" spans="1:3">
      <c r="A27" s="135" t="s">
        <v>10</v>
      </c>
      <c r="B27" s="156">
        <v>240.64950899999999</v>
      </c>
      <c r="C27" s="156" t="s">
        <v>159</v>
      </c>
    </row>
    <row r="28" spans="1:3">
      <c r="A28" s="135" t="s">
        <v>72</v>
      </c>
      <c r="B28" s="131">
        <v>0</v>
      </c>
      <c r="C28" s="156" t="s">
        <v>159</v>
      </c>
    </row>
    <row r="29" spans="1:3">
      <c r="A29" s="135" t="s">
        <v>18</v>
      </c>
      <c r="B29" s="131">
        <v>0</v>
      </c>
      <c r="C29" s="156" t="s">
        <v>159</v>
      </c>
    </row>
    <row r="30" spans="1:3">
      <c r="A30" s="135" t="s">
        <v>16</v>
      </c>
      <c r="B30" s="131">
        <v>0</v>
      </c>
      <c r="C30" s="156" t="s">
        <v>159</v>
      </c>
    </row>
    <row r="31" spans="1:3">
      <c r="A31" s="135" t="s">
        <v>15</v>
      </c>
      <c r="B31" s="131">
        <v>0</v>
      </c>
      <c r="C31" s="156" t="s">
        <v>159</v>
      </c>
    </row>
    <row r="32" spans="1:3">
      <c r="A32" s="135" t="s">
        <v>102</v>
      </c>
      <c r="B32" s="131">
        <v>0</v>
      </c>
      <c r="C32" s="156" t="s">
        <v>159</v>
      </c>
    </row>
    <row r="33" spans="1:3">
      <c r="A33" s="135" t="s">
        <v>17</v>
      </c>
      <c r="B33" s="131">
        <v>0</v>
      </c>
      <c r="C33" s="156" t="s">
        <v>159</v>
      </c>
    </row>
    <row r="34" spans="1:3">
      <c r="A34" s="135" t="s">
        <v>84</v>
      </c>
      <c r="B34" s="131">
        <v>95.5</v>
      </c>
      <c r="C34" s="156" t="s">
        <v>159</v>
      </c>
    </row>
    <row r="35" spans="1:3">
      <c r="A35" s="135" t="s">
        <v>73</v>
      </c>
      <c r="B35" s="131">
        <v>0</v>
      </c>
      <c r="C35" s="156" t="s">
        <v>159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E061-7F5E-4B36-8EE8-4A83413850F2}">
  <dimension ref="A1:M38"/>
  <sheetViews>
    <sheetView workbookViewId="0">
      <selection activeCell="B35" sqref="B35"/>
    </sheetView>
  </sheetViews>
  <sheetFormatPr defaultColWidth="9.109375" defaultRowHeight="14.4"/>
  <cols>
    <col min="1" max="1" width="12.44140625" style="78" bestFit="1" customWidth="1"/>
    <col min="2" max="2" width="9.109375" style="78"/>
    <col min="3" max="3" width="42" style="78" customWidth="1"/>
    <col min="4" max="4" width="43.33203125" style="78" customWidth="1"/>
    <col min="5" max="5" width="22.109375" style="78" bestFit="1" customWidth="1"/>
    <col min="6" max="6" width="22.109375" style="78" customWidth="1"/>
    <col min="7" max="7" width="15.88671875" style="78" customWidth="1"/>
    <col min="8" max="8" width="14.6640625" style="78" bestFit="1" customWidth="1"/>
    <col min="9" max="9" width="10.6640625" style="78" bestFit="1" customWidth="1"/>
    <col min="10" max="16384" width="9.109375" style="78"/>
  </cols>
  <sheetData>
    <row r="1" spans="1:13">
      <c r="A1" s="126" t="s">
        <v>432</v>
      </c>
      <c r="B1" s="126" t="s">
        <v>433</v>
      </c>
      <c r="C1" s="126"/>
      <c r="D1" s="126"/>
      <c r="E1" s="126"/>
      <c r="F1" s="126"/>
    </row>
    <row r="2" spans="1:13">
      <c r="A2" s="126"/>
      <c r="B2" s="126"/>
      <c r="C2" s="126"/>
      <c r="D2" s="126"/>
      <c r="E2" s="126"/>
      <c r="F2" s="126"/>
    </row>
    <row r="3" spans="1:13">
      <c r="A3" s="126"/>
      <c r="B3" s="126"/>
      <c r="C3" s="126" t="s">
        <v>223</v>
      </c>
      <c r="D3" s="126" t="s">
        <v>44</v>
      </c>
      <c r="E3" s="78" t="s">
        <v>86</v>
      </c>
      <c r="F3" s="126" t="s">
        <v>434</v>
      </c>
      <c r="G3" s="78" t="s">
        <v>45</v>
      </c>
      <c r="H3" s="78" t="s">
        <v>249</v>
      </c>
      <c r="I3" s="78" t="s">
        <v>50</v>
      </c>
      <c r="J3" s="78" t="s">
        <v>46</v>
      </c>
      <c r="K3" s="78" t="s">
        <v>225</v>
      </c>
      <c r="L3" s="126" t="s">
        <v>251</v>
      </c>
      <c r="M3" s="126" t="s">
        <v>252</v>
      </c>
    </row>
    <row r="4" spans="1:13">
      <c r="A4" s="126" t="s">
        <v>23</v>
      </c>
      <c r="B4" s="126" t="s">
        <v>24</v>
      </c>
      <c r="C4" s="126" t="s">
        <v>404</v>
      </c>
      <c r="D4" s="126" t="s">
        <v>206</v>
      </c>
      <c r="E4" s="134" t="s">
        <v>435</v>
      </c>
      <c r="F4" s="134"/>
      <c r="G4" s="78" t="s">
        <v>436</v>
      </c>
      <c r="H4" s="128" t="s">
        <v>407</v>
      </c>
      <c r="I4" s="157">
        <v>45140</v>
      </c>
      <c r="J4" s="78">
        <v>2023</v>
      </c>
      <c r="L4" s="126" t="s">
        <v>257</v>
      </c>
      <c r="M4" s="126" t="s">
        <v>258</v>
      </c>
    </row>
    <row r="5" spans="1:13">
      <c r="A5" s="126"/>
      <c r="B5" s="130" t="s">
        <v>259</v>
      </c>
      <c r="C5" s="126"/>
      <c r="D5" s="126"/>
      <c r="E5" s="134"/>
      <c r="F5" s="134"/>
      <c r="H5" s="128"/>
      <c r="I5" s="157"/>
      <c r="L5" s="126"/>
      <c r="M5" s="126"/>
    </row>
    <row r="6" spans="1:13">
      <c r="A6" s="126"/>
      <c r="B6" s="126" t="s">
        <v>25</v>
      </c>
      <c r="C6" s="126" t="s">
        <v>437</v>
      </c>
      <c r="D6" s="126" t="s">
        <v>438</v>
      </c>
      <c r="E6" s="126" t="s">
        <v>439</v>
      </c>
      <c r="F6" s="78" t="s">
        <v>440</v>
      </c>
      <c r="G6" s="158" t="s">
        <v>441</v>
      </c>
      <c r="I6" s="126" t="s">
        <v>265</v>
      </c>
    </row>
    <row r="7" spans="1:13">
      <c r="A7" s="126"/>
      <c r="B7" s="126" t="s">
        <v>161</v>
      </c>
      <c r="C7" s="126" t="s">
        <v>442</v>
      </c>
      <c r="D7" s="126" t="s">
        <v>333</v>
      </c>
      <c r="E7" s="126" t="s">
        <v>332</v>
      </c>
      <c r="G7" s="126" t="s">
        <v>334</v>
      </c>
      <c r="I7" s="126"/>
      <c r="J7" s="78">
        <v>2017</v>
      </c>
      <c r="K7" s="78" t="s">
        <v>335</v>
      </c>
      <c r="L7" s="126" t="s">
        <v>415</v>
      </c>
    </row>
    <row r="8" spans="1:13">
      <c r="A8" s="126"/>
      <c r="B8" s="126" t="s">
        <v>337</v>
      </c>
      <c r="C8" s="126" t="s">
        <v>408</v>
      </c>
      <c r="D8" s="78" t="s">
        <v>409</v>
      </c>
      <c r="E8" s="159" t="s">
        <v>410</v>
      </c>
      <c r="G8" s="82" t="s">
        <v>411</v>
      </c>
      <c r="H8" s="160">
        <v>44279</v>
      </c>
      <c r="I8" s="78" t="s">
        <v>234</v>
      </c>
      <c r="J8" s="78">
        <v>2021</v>
      </c>
      <c r="K8" s="78" t="s">
        <v>413</v>
      </c>
    </row>
    <row r="9" spans="1:13">
      <c r="A9" s="126"/>
      <c r="B9" s="126"/>
      <c r="C9" s="126"/>
      <c r="D9" s="126"/>
      <c r="E9" s="126"/>
      <c r="F9" s="126"/>
      <c r="G9" s="161"/>
    </row>
    <row r="10" spans="1:13">
      <c r="A10" s="126"/>
      <c r="B10" s="126"/>
      <c r="C10" s="126"/>
      <c r="D10" s="126"/>
      <c r="E10" s="126"/>
      <c r="F10" s="126"/>
      <c r="G10" s="126"/>
    </row>
    <row r="11" spans="1:13">
      <c r="A11" s="126" t="s">
        <v>174</v>
      </c>
      <c r="B11" s="126" t="s">
        <v>27</v>
      </c>
      <c r="C11" s="126" t="s">
        <v>443</v>
      </c>
      <c r="D11" s="126"/>
      <c r="E11" s="126"/>
      <c r="F11" s="126"/>
      <c r="G11" s="126"/>
    </row>
    <row r="12" spans="1:13">
      <c r="A12" s="126"/>
      <c r="B12" s="126"/>
      <c r="C12" s="126" t="s">
        <v>444</v>
      </c>
      <c r="D12" s="126"/>
      <c r="E12" s="126"/>
      <c r="F12" s="126"/>
      <c r="G12" s="126"/>
    </row>
    <row r="13" spans="1:13">
      <c r="A13" s="126"/>
      <c r="B13" s="126" t="s">
        <v>28</v>
      </c>
      <c r="C13" s="126" t="s">
        <v>445</v>
      </c>
      <c r="E13" s="126"/>
      <c r="F13" s="126" t="s">
        <v>446</v>
      </c>
      <c r="G13" s="126"/>
    </row>
    <row r="14" spans="1:13">
      <c r="A14" s="126"/>
      <c r="B14" s="126" t="s">
        <v>39</v>
      </c>
      <c r="C14" s="126" t="s">
        <v>447</v>
      </c>
      <c r="E14" s="126"/>
      <c r="F14" s="162">
        <v>0.8</v>
      </c>
      <c r="G14" s="126"/>
    </row>
    <row r="15" spans="1:13">
      <c r="A15" s="126"/>
    </row>
    <row r="16" spans="1:13">
      <c r="A16" s="126" t="s">
        <v>448</v>
      </c>
      <c r="B16" s="126" t="s">
        <v>24</v>
      </c>
      <c r="C16" s="126" t="s">
        <v>449</v>
      </c>
    </row>
    <row r="17" spans="1:7">
      <c r="A17" s="126"/>
    </row>
    <row r="18" spans="1:7">
      <c r="A18" s="126" t="s">
        <v>137</v>
      </c>
      <c r="B18" s="126" t="s">
        <v>138</v>
      </c>
      <c r="C18" s="78" t="s">
        <v>84</v>
      </c>
      <c r="G18" s="163" t="s">
        <v>418</v>
      </c>
    </row>
    <row r="21" spans="1:7">
      <c r="A21" s="126"/>
      <c r="B21" s="126"/>
    </row>
    <row r="23" spans="1:7">
      <c r="A23" s="126"/>
      <c r="B23" s="126"/>
    </row>
    <row r="24" spans="1:7">
      <c r="A24" s="126"/>
      <c r="B24" s="126"/>
    </row>
    <row r="26" spans="1:7">
      <c r="A26" s="126"/>
      <c r="B26" s="126"/>
    </row>
    <row r="27" spans="1:7">
      <c r="D27" s="82"/>
    </row>
    <row r="28" spans="1:7">
      <c r="A28" s="126"/>
    </row>
    <row r="30" spans="1:7">
      <c r="A30" s="126"/>
    </row>
    <row r="32" spans="1:7">
      <c r="A32" s="126"/>
    </row>
    <row r="38" spans="1:2">
      <c r="A38" s="126"/>
      <c r="B38" s="126"/>
    </row>
  </sheetData>
  <hyperlinks>
    <hyperlink ref="G6" r:id="rId1" xr:uid="{835B571F-E0FB-4FAF-92FB-590A5993AD31}"/>
    <hyperlink ref="G8" r:id="rId2" xr:uid="{E2315315-E8C7-471B-A2EE-CE6063B627C3}"/>
  </hyperlinks>
  <pageMargins left="0.7" right="0.7" top="0.75" bottom="0.75" header="0.3" footer="0.3"/>
  <pageSetup paperSize="9"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D708-9812-483D-8AA5-EC994DC1152F}">
  <dimension ref="A1:AG38"/>
  <sheetViews>
    <sheetView zoomScaleNormal="100" workbookViewId="0">
      <pane xSplit="1" ySplit="1" topLeftCell="H2" activePane="bottomRight" state="frozen"/>
      <selection activeCell="B35" sqref="B35"/>
      <selection pane="topRight" activeCell="B35" sqref="B35"/>
      <selection pane="bottomLeft" activeCell="B35" sqref="B35"/>
      <selection pane="bottomRight"/>
    </sheetView>
  </sheetViews>
  <sheetFormatPr defaultColWidth="10.33203125" defaultRowHeight="13.8"/>
  <cols>
    <col min="1" max="6" width="10.33203125" style="131"/>
    <col min="7" max="7" width="11.109375" style="131" bestFit="1" customWidth="1"/>
    <col min="8" max="9" width="10.33203125" style="131"/>
    <col min="10" max="13" width="0" style="131" hidden="1" customWidth="1"/>
    <col min="14" max="24" width="10.33203125" style="131"/>
    <col min="25" max="25" width="13" style="131" customWidth="1"/>
    <col min="26" max="26" width="13.33203125" style="131" customWidth="1"/>
    <col min="27" max="29" width="10.33203125" style="131"/>
    <col min="30" max="30" width="7.88671875" style="131" bestFit="1" customWidth="1"/>
    <col min="31" max="16384" width="10.33203125" style="131"/>
  </cols>
  <sheetData>
    <row r="1" spans="1:33">
      <c r="A1" s="135" t="s">
        <v>68</v>
      </c>
      <c r="B1" s="135">
        <v>1995</v>
      </c>
      <c r="C1" s="135">
        <v>1996</v>
      </c>
      <c r="D1" s="135">
        <v>1997</v>
      </c>
      <c r="E1" s="135">
        <v>1998</v>
      </c>
      <c r="F1" s="135">
        <v>1999</v>
      </c>
      <c r="G1" s="135">
        <v>2000</v>
      </c>
      <c r="H1" s="135">
        <v>2001</v>
      </c>
      <c r="I1" s="135">
        <v>2002</v>
      </c>
      <c r="J1" s="135">
        <v>2003</v>
      </c>
      <c r="K1" s="135">
        <v>2004</v>
      </c>
      <c r="L1" s="135">
        <v>2005</v>
      </c>
      <c r="M1" s="135">
        <v>2006</v>
      </c>
      <c r="N1" s="135">
        <v>2007</v>
      </c>
      <c r="O1" s="135">
        <v>2008</v>
      </c>
      <c r="P1" s="135">
        <v>2009</v>
      </c>
      <c r="Q1" s="135">
        <v>2010</v>
      </c>
      <c r="R1" s="135">
        <v>2011</v>
      </c>
      <c r="S1" s="135">
        <v>2012</v>
      </c>
      <c r="T1" s="135">
        <v>2013</v>
      </c>
      <c r="U1" s="135">
        <v>2014</v>
      </c>
      <c r="V1" s="135">
        <v>2015</v>
      </c>
      <c r="W1" s="135">
        <v>2016</v>
      </c>
      <c r="X1" s="135">
        <v>2017</v>
      </c>
      <c r="Y1" s="135">
        <v>2018</v>
      </c>
      <c r="Z1" s="135">
        <v>2019</v>
      </c>
      <c r="AA1" s="135">
        <v>2020</v>
      </c>
      <c r="AB1" s="135">
        <v>2021</v>
      </c>
      <c r="AC1" s="135">
        <v>2022</v>
      </c>
      <c r="AD1" s="131" t="s">
        <v>450</v>
      </c>
      <c r="AE1" s="131" t="s">
        <v>451</v>
      </c>
      <c r="AG1" s="131" t="s">
        <v>23</v>
      </c>
    </row>
    <row r="2" spans="1:33">
      <c r="A2" s="135" t="s">
        <v>1</v>
      </c>
      <c r="B2" s="137">
        <v>1946852000</v>
      </c>
      <c r="C2" s="137">
        <v>2044611000</v>
      </c>
      <c r="D2" s="137">
        <v>2221043000</v>
      </c>
      <c r="E2" s="137">
        <v>2267368000</v>
      </c>
      <c r="F2" s="137">
        <v>2233476000</v>
      </c>
      <c r="G2" s="137">
        <v>2262381000</v>
      </c>
      <c r="H2" s="137">
        <v>2240639000</v>
      </c>
      <c r="I2" s="137">
        <v>2211381000</v>
      </c>
      <c r="J2" s="136"/>
      <c r="K2" s="136"/>
      <c r="L2" s="136"/>
      <c r="M2" s="136"/>
      <c r="N2" s="136"/>
      <c r="O2" s="137">
        <v>2363937561</v>
      </c>
      <c r="P2" s="137">
        <v>2096134000</v>
      </c>
      <c r="Q2" s="137">
        <v>2456422000</v>
      </c>
      <c r="R2" s="137">
        <v>2409501000</v>
      </c>
      <c r="S2" s="137">
        <v>2217357408</v>
      </c>
      <c r="T2" s="137">
        <v>1986075017</v>
      </c>
      <c r="U2" s="137">
        <v>2359293932</v>
      </c>
      <c r="V2" s="137">
        <v>2236347000</v>
      </c>
      <c r="W2" s="137">
        <v>2132347674</v>
      </c>
      <c r="X2" s="137">
        <v>2097898269</v>
      </c>
      <c r="Y2" s="137">
        <v>1831532360</v>
      </c>
      <c r="Z2" s="137">
        <v>1934962097</v>
      </c>
      <c r="AA2" s="137">
        <v>1652905810</v>
      </c>
      <c r="AB2" s="137">
        <v>1748078538</v>
      </c>
      <c r="AC2" s="137">
        <v>1636672955</v>
      </c>
      <c r="AD2" s="164">
        <f>AVERAGE(O2:Z2)/1000000</f>
        <v>2176.8173598333333</v>
      </c>
      <c r="AE2" s="131" t="s">
        <v>452</v>
      </c>
      <c r="AF2" s="131">
        <v>2176.8173598333333</v>
      </c>
      <c r="AG2" s="131" t="s">
        <v>24</v>
      </c>
    </row>
    <row r="3" spans="1:33">
      <c r="A3" s="135" t="s">
        <v>7</v>
      </c>
      <c r="B3" s="136"/>
      <c r="C3" s="136"/>
      <c r="D3" s="136"/>
      <c r="E3" s="136"/>
      <c r="F3" s="136"/>
      <c r="G3" s="136"/>
      <c r="H3" s="136"/>
      <c r="I3" s="137">
        <v>1693173000</v>
      </c>
      <c r="J3" s="136"/>
      <c r="K3" s="136"/>
      <c r="L3" s="136"/>
      <c r="M3" s="136"/>
      <c r="N3" s="136"/>
      <c r="O3" s="137">
        <v>1995355000</v>
      </c>
      <c r="P3" s="137">
        <v>2396150000</v>
      </c>
      <c r="Q3" s="137">
        <v>1209911000</v>
      </c>
      <c r="R3" s="136"/>
      <c r="S3" s="137">
        <v>2267484000</v>
      </c>
      <c r="T3" s="137">
        <v>2342615000</v>
      </c>
      <c r="U3" s="137">
        <v>2480183000</v>
      </c>
      <c r="V3" s="137">
        <v>1703421000</v>
      </c>
      <c r="W3" s="137">
        <v>1835395000</v>
      </c>
      <c r="X3" s="137">
        <v>1796768000</v>
      </c>
      <c r="Y3" s="137">
        <v>1995740000</v>
      </c>
      <c r="Z3" s="137">
        <v>1624590000</v>
      </c>
      <c r="AA3" s="137">
        <v>1533752000</v>
      </c>
      <c r="AB3" s="137">
        <v>1364741000</v>
      </c>
      <c r="AC3" s="137">
        <v>1364859000</v>
      </c>
      <c r="AD3" s="164">
        <f t="shared" ref="AD3:AD38" si="0">AVERAGE(O3:Z3)/1000000</f>
        <v>1967.9647272727273</v>
      </c>
      <c r="AE3" s="131" t="s">
        <v>452</v>
      </c>
      <c r="AF3" s="131">
        <v>1967.9647272727273</v>
      </c>
      <c r="AG3" s="131" t="s">
        <v>24</v>
      </c>
    </row>
    <row r="4" spans="1:33">
      <c r="A4" s="135" t="s">
        <v>2</v>
      </c>
      <c r="B4" s="137">
        <v>2817361000</v>
      </c>
      <c r="C4" s="137">
        <v>2827178000</v>
      </c>
      <c r="D4" s="137">
        <v>3071428000</v>
      </c>
      <c r="E4" s="137">
        <v>3083552000</v>
      </c>
      <c r="F4" s="137">
        <v>3417772000</v>
      </c>
      <c r="G4" s="137">
        <v>3613823000</v>
      </c>
      <c r="H4" s="137">
        <v>3463144000</v>
      </c>
      <c r="I4" s="137">
        <v>3456095000</v>
      </c>
      <c r="J4" s="136"/>
      <c r="K4" s="136"/>
      <c r="L4" s="136"/>
      <c r="M4" s="136"/>
      <c r="N4" s="136"/>
      <c r="O4" s="137">
        <v>3633740000</v>
      </c>
      <c r="P4" s="137">
        <v>3636109000</v>
      </c>
      <c r="Q4" s="137">
        <v>3904878000</v>
      </c>
      <c r="R4" s="137">
        <v>3916633000</v>
      </c>
      <c r="S4" s="137">
        <v>3821487000</v>
      </c>
      <c r="T4" s="137">
        <v>3874878000</v>
      </c>
      <c r="U4" s="137">
        <v>3986464000</v>
      </c>
      <c r="V4" s="137">
        <v>3960516000</v>
      </c>
      <c r="W4" s="137">
        <v>4010354000</v>
      </c>
      <c r="X4" s="137">
        <v>4149683000</v>
      </c>
      <c r="Y4" s="137">
        <v>3725346000</v>
      </c>
      <c r="Z4" s="137">
        <v>3438966000</v>
      </c>
      <c r="AA4" s="137">
        <v>3479721000</v>
      </c>
      <c r="AB4" s="137">
        <v>3552875000</v>
      </c>
      <c r="AC4" s="137">
        <v>3061771000</v>
      </c>
      <c r="AD4" s="164">
        <f t="shared" si="0"/>
        <v>3838.2545</v>
      </c>
      <c r="AE4" s="131" t="s">
        <v>452</v>
      </c>
      <c r="AF4" s="131">
        <v>3838.2545</v>
      </c>
      <c r="AG4" s="131" t="s">
        <v>24</v>
      </c>
    </row>
    <row r="5" spans="1:33">
      <c r="A5" s="135" t="s">
        <v>6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7"/>
      <c r="AA5" s="137">
        <v>555470000</v>
      </c>
      <c r="AB5" s="137">
        <v>548158000</v>
      </c>
      <c r="AC5" s="137">
        <v>593763000</v>
      </c>
      <c r="AD5" s="164"/>
      <c r="AG5" s="131" t="s">
        <v>24</v>
      </c>
    </row>
    <row r="6" spans="1:33">
      <c r="A6" s="135" t="s">
        <v>14</v>
      </c>
      <c r="B6" s="136"/>
      <c r="C6" s="137">
        <v>908006520</v>
      </c>
      <c r="D6" s="136"/>
      <c r="E6" s="137">
        <v>785653155</v>
      </c>
      <c r="F6" s="137">
        <v>1008482696</v>
      </c>
      <c r="G6" s="137">
        <v>1284148180</v>
      </c>
      <c r="H6" s="136"/>
      <c r="I6" s="137">
        <v>758422403</v>
      </c>
      <c r="J6" s="136"/>
      <c r="K6" s="136"/>
      <c r="L6" s="136"/>
      <c r="M6" s="136"/>
      <c r="N6" s="136"/>
      <c r="O6" s="136"/>
      <c r="P6" s="136"/>
      <c r="Q6" s="136"/>
      <c r="R6" s="136"/>
      <c r="S6" s="137">
        <v>0</v>
      </c>
      <c r="T6" s="137">
        <v>0</v>
      </c>
      <c r="U6" s="137">
        <v>0</v>
      </c>
      <c r="V6" s="137">
        <v>0</v>
      </c>
      <c r="W6" s="136"/>
      <c r="X6" s="137">
        <v>0</v>
      </c>
      <c r="Y6" s="136"/>
      <c r="Z6" s="137">
        <v>0</v>
      </c>
      <c r="AA6" s="137"/>
      <c r="AB6" s="137"/>
      <c r="AC6" s="137"/>
      <c r="AD6" s="164">
        <f t="shared" si="0"/>
        <v>0</v>
      </c>
      <c r="AF6" s="131">
        <v>0</v>
      </c>
      <c r="AG6" s="131" t="s">
        <v>24</v>
      </c>
    </row>
    <row r="7" spans="1:33">
      <c r="A7" s="135" t="s">
        <v>78</v>
      </c>
      <c r="B7" s="137">
        <v>0</v>
      </c>
      <c r="C7" s="137">
        <v>0</v>
      </c>
      <c r="D7" s="137">
        <v>0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6"/>
      <c r="K7" s="136"/>
      <c r="L7" s="136"/>
      <c r="M7" s="136"/>
      <c r="N7" s="136"/>
      <c r="O7" s="137">
        <v>0</v>
      </c>
      <c r="P7" s="137">
        <v>0</v>
      </c>
      <c r="Q7" s="137">
        <v>0</v>
      </c>
      <c r="R7" s="137">
        <v>0</v>
      </c>
      <c r="S7" s="137">
        <v>0</v>
      </c>
      <c r="T7" s="137">
        <v>0</v>
      </c>
      <c r="U7" s="137">
        <v>0</v>
      </c>
      <c r="V7" s="137">
        <v>0</v>
      </c>
      <c r="W7" s="137">
        <v>0</v>
      </c>
      <c r="X7" s="137">
        <v>0</v>
      </c>
      <c r="Y7" s="137">
        <v>0</v>
      </c>
      <c r="Z7" s="137">
        <v>0</v>
      </c>
      <c r="AA7" s="137">
        <v>0</v>
      </c>
      <c r="AB7" s="137"/>
      <c r="AC7" s="137"/>
      <c r="AD7" s="164">
        <f t="shared" si="0"/>
        <v>0</v>
      </c>
      <c r="AF7" s="131">
        <v>0</v>
      </c>
      <c r="AG7" s="131" t="s">
        <v>24</v>
      </c>
    </row>
    <row r="8" spans="1:33">
      <c r="A8" s="135" t="s">
        <v>75</v>
      </c>
      <c r="B8" s="137">
        <v>0</v>
      </c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6"/>
      <c r="K8" s="136"/>
      <c r="L8" s="136"/>
      <c r="M8" s="136"/>
      <c r="N8" s="136"/>
      <c r="O8" s="137">
        <v>0</v>
      </c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7">
        <v>0</v>
      </c>
      <c r="X8" s="137">
        <v>0</v>
      </c>
      <c r="Y8" s="137">
        <v>0</v>
      </c>
      <c r="Z8" s="137">
        <v>0</v>
      </c>
      <c r="AA8" s="137">
        <v>0</v>
      </c>
      <c r="AB8" s="137"/>
      <c r="AC8" s="137"/>
      <c r="AD8" s="164">
        <f t="shared" si="0"/>
        <v>0</v>
      </c>
      <c r="AF8" s="131">
        <v>0</v>
      </c>
      <c r="AG8" s="131" t="s">
        <v>24</v>
      </c>
    </row>
    <row r="9" spans="1:33">
      <c r="A9" s="135" t="s">
        <v>3</v>
      </c>
      <c r="B9" s="137">
        <v>0</v>
      </c>
      <c r="C9" s="137">
        <v>0</v>
      </c>
      <c r="D9" s="137">
        <v>0</v>
      </c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6"/>
      <c r="K9" s="136"/>
      <c r="L9" s="136"/>
      <c r="M9" s="136"/>
      <c r="N9" s="136"/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7">
        <v>0</v>
      </c>
      <c r="X9" s="137">
        <v>0</v>
      </c>
      <c r="Y9" s="137">
        <v>0</v>
      </c>
      <c r="Z9" s="137">
        <v>0</v>
      </c>
      <c r="AA9" s="137">
        <v>0</v>
      </c>
      <c r="AB9" s="137">
        <v>0</v>
      </c>
      <c r="AC9" s="137">
        <v>0</v>
      </c>
      <c r="AD9" s="164">
        <f t="shared" si="0"/>
        <v>0</v>
      </c>
      <c r="AF9" s="131">
        <v>0</v>
      </c>
      <c r="AG9" s="131" t="s">
        <v>24</v>
      </c>
    </row>
    <row r="10" spans="1:33">
      <c r="A10" s="135" t="s">
        <v>83</v>
      </c>
      <c r="B10" s="136"/>
      <c r="C10" s="136"/>
      <c r="D10" s="136"/>
      <c r="E10" s="136"/>
      <c r="F10" s="136"/>
      <c r="G10" s="137">
        <v>162618852</v>
      </c>
      <c r="H10" s="137">
        <v>133159035</v>
      </c>
      <c r="I10" s="137">
        <v>153149337</v>
      </c>
      <c r="J10" s="136"/>
      <c r="K10" s="136"/>
      <c r="L10" s="136"/>
      <c r="M10" s="136"/>
      <c r="N10" s="136"/>
      <c r="O10" s="137">
        <v>141263320</v>
      </c>
      <c r="P10" s="137">
        <v>103302329</v>
      </c>
      <c r="Q10" s="137">
        <v>149243121</v>
      </c>
      <c r="R10" s="137">
        <v>154054773</v>
      </c>
      <c r="S10" s="137">
        <v>89259127</v>
      </c>
      <c r="T10" s="137">
        <v>133010554</v>
      </c>
      <c r="U10" s="137">
        <v>162887496</v>
      </c>
      <c r="V10" s="137">
        <v>163734925</v>
      </c>
      <c r="W10" s="137">
        <v>163332011</v>
      </c>
      <c r="X10" s="137">
        <v>182897657</v>
      </c>
      <c r="Y10" s="137">
        <v>103770743</v>
      </c>
      <c r="Z10" s="137">
        <v>163098750</v>
      </c>
      <c r="AA10" s="137">
        <v>159750682</v>
      </c>
      <c r="AB10" s="137">
        <v>164733498</v>
      </c>
      <c r="AC10" s="137"/>
      <c r="AD10" s="164">
        <f t="shared" si="0"/>
        <v>142.48790049999999</v>
      </c>
      <c r="AE10" s="131" t="s">
        <v>452</v>
      </c>
      <c r="AF10" s="131">
        <v>142.48790049999999</v>
      </c>
      <c r="AG10" s="131" t="s">
        <v>24</v>
      </c>
    </row>
    <row r="11" spans="1:33">
      <c r="A11" s="135" t="s">
        <v>11</v>
      </c>
      <c r="B11" s="136"/>
      <c r="C11" s="136"/>
      <c r="D11" s="136"/>
      <c r="E11" s="136"/>
      <c r="F11" s="137">
        <v>876729000</v>
      </c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7">
        <v>833602000</v>
      </c>
      <c r="S11" s="136"/>
      <c r="T11" s="136"/>
      <c r="U11" s="136"/>
      <c r="V11" s="137">
        <v>1212875000</v>
      </c>
      <c r="W11" s="137">
        <v>1278156000</v>
      </c>
      <c r="X11" s="137">
        <v>1194273000</v>
      </c>
      <c r="Y11" s="137">
        <v>1219229000</v>
      </c>
      <c r="Z11" s="137">
        <v>1193870000</v>
      </c>
      <c r="AA11" s="137">
        <v>1249989000</v>
      </c>
      <c r="AB11" s="137">
        <v>1248681000</v>
      </c>
      <c r="AC11" s="137">
        <v>1060466000</v>
      </c>
      <c r="AD11" s="164">
        <f t="shared" si="0"/>
        <v>1155.3341666666668</v>
      </c>
      <c r="AE11" s="131" t="s">
        <v>453</v>
      </c>
      <c r="AF11" s="131">
        <v>1219.6805999999999</v>
      </c>
      <c r="AG11" s="131" t="s">
        <v>24</v>
      </c>
    </row>
    <row r="12" spans="1:33">
      <c r="A12" s="135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7">
        <v>1048974622</v>
      </c>
      <c r="P12" s="137">
        <v>1373143277</v>
      </c>
      <c r="Q12" s="137">
        <v>1528399291</v>
      </c>
      <c r="R12" s="137">
        <v>1560464545</v>
      </c>
      <c r="S12" s="137">
        <v>1479195890</v>
      </c>
      <c r="T12" s="137">
        <v>1171303557</v>
      </c>
      <c r="U12" s="136"/>
      <c r="V12" s="137">
        <v>988086136</v>
      </c>
      <c r="W12" s="137">
        <v>994869281</v>
      </c>
      <c r="X12" s="137">
        <v>874659971</v>
      </c>
      <c r="Y12" s="137">
        <v>1030559068</v>
      </c>
      <c r="Z12" s="137">
        <v>1073855887</v>
      </c>
      <c r="AA12" s="137"/>
      <c r="AB12" s="137">
        <v>1180678316</v>
      </c>
      <c r="AC12" s="137">
        <v>1032340676</v>
      </c>
      <c r="AD12" s="164">
        <f t="shared" si="0"/>
        <v>1193.0465022727271</v>
      </c>
      <c r="AE12" s="131" t="s">
        <v>452</v>
      </c>
      <c r="AF12" s="131">
        <v>1193.0465022727271</v>
      </c>
      <c r="AG12" s="131" t="s">
        <v>24</v>
      </c>
    </row>
    <row r="13" spans="1:33">
      <c r="A13" s="135" t="s">
        <v>243</v>
      </c>
      <c r="B13" s="137">
        <v>0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7">
        <v>0</v>
      </c>
      <c r="AA13" s="137">
        <v>0</v>
      </c>
      <c r="AB13" s="137">
        <v>0</v>
      </c>
      <c r="AC13" s="137">
        <v>0</v>
      </c>
      <c r="AD13" s="164">
        <f t="shared" si="0"/>
        <v>0</v>
      </c>
      <c r="AF13" s="131">
        <v>0</v>
      </c>
      <c r="AG13" s="131" t="s">
        <v>24</v>
      </c>
    </row>
    <row r="14" spans="1:33">
      <c r="A14" s="135" t="s">
        <v>5</v>
      </c>
      <c r="B14" s="136"/>
      <c r="C14" s="136"/>
      <c r="D14" s="137">
        <v>0</v>
      </c>
      <c r="E14" s="137">
        <v>0</v>
      </c>
      <c r="F14" s="137">
        <v>0</v>
      </c>
      <c r="G14" s="137">
        <v>0</v>
      </c>
      <c r="H14" s="137">
        <v>0</v>
      </c>
      <c r="I14" s="137">
        <v>0</v>
      </c>
      <c r="J14" s="136"/>
      <c r="K14" s="136"/>
      <c r="L14" s="136"/>
      <c r="M14" s="136"/>
      <c r="N14" s="136"/>
      <c r="O14" s="137">
        <v>0</v>
      </c>
      <c r="P14" s="137">
        <v>0</v>
      </c>
      <c r="Q14" s="137">
        <v>0</v>
      </c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7">
        <v>0</v>
      </c>
      <c r="Y14" s="137">
        <v>0</v>
      </c>
      <c r="Z14" s="137">
        <v>0</v>
      </c>
      <c r="AA14" s="137">
        <v>0</v>
      </c>
      <c r="AB14" s="137">
        <v>0</v>
      </c>
      <c r="AC14" s="137">
        <v>0</v>
      </c>
      <c r="AD14" s="164">
        <f t="shared" si="0"/>
        <v>0</v>
      </c>
      <c r="AF14" s="131">
        <v>0</v>
      </c>
      <c r="AG14" s="131" t="s">
        <v>24</v>
      </c>
    </row>
    <row r="15" spans="1:33">
      <c r="A15" s="135" t="s">
        <v>8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7">
        <v>164839000</v>
      </c>
      <c r="P15" s="136"/>
      <c r="Q15" s="136"/>
      <c r="R15" s="136"/>
      <c r="S15" s="136"/>
      <c r="T15" s="137">
        <v>182977000</v>
      </c>
      <c r="U15" s="137">
        <v>190900000</v>
      </c>
      <c r="V15" s="137">
        <v>151904000</v>
      </c>
      <c r="W15" s="136"/>
      <c r="X15" s="136"/>
      <c r="Y15" s="137">
        <v>0</v>
      </c>
      <c r="Z15" s="137">
        <v>0</v>
      </c>
      <c r="AA15" s="137">
        <v>0</v>
      </c>
      <c r="AB15" s="137"/>
      <c r="AC15" s="137"/>
      <c r="AD15" s="164">
        <f t="shared" si="0"/>
        <v>115.10333333333332</v>
      </c>
      <c r="AE15" s="131" t="s">
        <v>454</v>
      </c>
      <c r="AF15" s="131">
        <v>175.26033333333334</v>
      </c>
      <c r="AG15" s="131" t="s">
        <v>24</v>
      </c>
    </row>
    <row r="16" spans="1:33">
      <c r="A16" s="135" t="s">
        <v>12</v>
      </c>
      <c r="B16" s="136"/>
      <c r="C16" s="136"/>
      <c r="D16" s="136"/>
      <c r="E16" s="136"/>
      <c r="F16" s="137">
        <v>120890100</v>
      </c>
      <c r="G16" s="137">
        <v>157265700</v>
      </c>
      <c r="H16" s="137">
        <v>197186300</v>
      </c>
      <c r="I16" s="137">
        <v>204423300</v>
      </c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7">
        <v>267882100</v>
      </c>
      <c r="Z16" s="137"/>
      <c r="AA16" s="137">
        <v>72371000</v>
      </c>
      <c r="AB16" s="137">
        <v>99739000</v>
      </c>
      <c r="AC16" s="137"/>
      <c r="AD16" s="164">
        <f t="shared" si="0"/>
        <v>267.88209999999998</v>
      </c>
      <c r="AE16" s="131">
        <v>2018</v>
      </c>
      <c r="AF16" s="131">
        <v>267.88209999999998</v>
      </c>
      <c r="AG16" s="131" t="s">
        <v>24</v>
      </c>
    </row>
    <row r="17" spans="1:33">
      <c r="A17" s="135" t="s">
        <v>77</v>
      </c>
      <c r="B17" s="137">
        <v>0</v>
      </c>
      <c r="C17" s="137">
        <v>0</v>
      </c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7"/>
      <c r="AA17" s="137"/>
      <c r="AB17" s="137">
        <v>245367000</v>
      </c>
      <c r="AC17" s="137">
        <v>275840000</v>
      </c>
      <c r="AD17" s="164"/>
      <c r="AF17" s="131">
        <v>168</v>
      </c>
      <c r="AG17" s="131" t="s">
        <v>24</v>
      </c>
    </row>
    <row r="18" spans="1:33">
      <c r="A18" s="135" t="s">
        <v>0</v>
      </c>
      <c r="B18" s="137">
        <v>0</v>
      </c>
      <c r="C18" s="137">
        <v>0</v>
      </c>
      <c r="D18" s="137">
        <v>0</v>
      </c>
      <c r="E18" s="137">
        <v>0</v>
      </c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7"/>
      <c r="AA18" s="137"/>
      <c r="AB18" s="137"/>
      <c r="AC18" s="137"/>
      <c r="AD18" s="164"/>
      <c r="AF18" s="131">
        <v>200</v>
      </c>
      <c r="AG18" s="131" t="s">
        <v>24</v>
      </c>
    </row>
    <row r="19" spans="1:33">
      <c r="A19" s="135" t="s">
        <v>82</v>
      </c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7">
        <v>0</v>
      </c>
      <c r="AA19" s="137">
        <v>0</v>
      </c>
      <c r="AB19" s="137">
        <v>0</v>
      </c>
      <c r="AC19" s="137">
        <v>0</v>
      </c>
      <c r="AD19" s="164">
        <f t="shared" si="0"/>
        <v>0</v>
      </c>
      <c r="AF19" s="131">
        <v>0</v>
      </c>
      <c r="AG19" s="131" t="s">
        <v>24</v>
      </c>
    </row>
    <row r="20" spans="1:33">
      <c r="A20" s="135" t="s">
        <v>318</v>
      </c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7">
        <v>0</v>
      </c>
      <c r="S20" s="136"/>
      <c r="T20" s="136"/>
      <c r="U20" s="136"/>
      <c r="V20" s="136"/>
      <c r="W20" s="136"/>
      <c r="X20" s="136"/>
      <c r="Y20" s="136"/>
      <c r="Z20" s="137"/>
      <c r="AA20" s="137"/>
      <c r="AB20" s="137"/>
      <c r="AC20" s="137"/>
      <c r="AD20" s="164"/>
      <c r="AG20" s="131" t="s">
        <v>24</v>
      </c>
    </row>
    <row r="21" spans="1:33">
      <c r="A21" s="135" t="s">
        <v>76</v>
      </c>
      <c r="B21" s="136"/>
      <c r="C21" s="136"/>
      <c r="D21" s="136"/>
      <c r="E21" s="136"/>
      <c r="F21" s="136"/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220942</v>
      </c>
      <c r="T21" s="137">
        <v>193233</v>
      </c>
      <c r="U21" s="137">
        <v>174752</v>
      </c>
      <c r="V21" s="137">
        <v>0</v>
      </c>
      <c r="W21" s="137">
        <v>0</v>
      </c>
      <c r="X21" s="137">
        <v>0</v>
      </c>
      <c r="Y21" s="137">
        <v>0</v>
      </c>
      <c r="Z21" s="137">
        <v>0</v>
      </c>
      <c r="AA21" s="137"/>
      <c r="AB21" s="137"/>
      <c r="AC21" s="137"/>
      <c r="AD21" s="164">
        <f t="shared" si="0"/>
        <v>4.9077250000000003E-2</v>
      </c>
      <c r="AE21" s="131" t="s">
        <v>453</v>
      </c>
      <c r="AG21" s="131" t="s">
        <v>24</v>
      </c>
    </row>
    <row r="22" spans="1:33">
      <c r="A22" s="135" t="s">
        <v>79</v>
      </c>
      <c r="B22" s="136"/>
      <c r="C22" s="136"/>
      <c r="D22" s="136"/>
      <c r="E22" s="136"/>
      <c r="F22" s="136"/>
      <c r="G22" s="136"/>
      <c r="H22" s="137">
        <v>0</v>
      </c>
      <c r="I22" s="137">
        <v>0</v>
      </c>
      <c r="J22" s="136"/>
      <c r="K22" s="136"/>
      <c r="L22" s="136"/>
      <c r="M22" s="136"/>
      <c r="N22" s="136"/>
      <c r="O22" s="137">
        <v>0</v>
      </c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37">
        <v>0</v>
      </c>
      <c r="V22" s="137">
        <v>0</v>
      </c>
      <c r="W22" s="137">
        <v>0</v>
      </c>
      <c r="X22" s="137">
        <v>0</v>
      </c>
      <c r="Y22" s="137">
        <v>0</v>
      </c>
      <c r="Z22" s="137">
        <v>0</v>
      </c>
      <c r="AA22" s="137">
        <v>0</v>
      </c>
      <c r="AB22" s="137"/>
      <c r="AC22" s="137"/>
      <c r="AD22" s="164">
        <f t="shared" si="0"/>
        <v>0</v>
      </c>
      <c r="AF22" s="131">
        <v>0</v>
      </c>
      <c r="AG22" s="131" t="s">
        <v>24</v>
      </c>
    </row>
    <row r="23" spans="1:33">
      <c r="A23" s="135" t="s">
        <v>80</v>
      </c>
      <c r="B23" s="136"/>
      <c r="C23" s="136"/>
      <c r="D23" s="136"/>
      <c r="E23" s="136"/>
      <c r="F23" s="136"/>
      <c r="G23" s="137">
        <v>0</v>
      </c>
      <c r="H23" s="137">
        <v>0</v>
      </c>
      <c r="I23" s="137">
        <v>0</v>
      </c>
      <c r="J23" s="136"/>
      <c r="K23" s="136"/>
      <c r="L23" s="136"/>
      <c r="M23" s="136"/>
      <c r="N23" s="136"/>
      <c r="O23" s="137">
        <v>0</v>
      </c>
      <c r="P23" s="137">
        <v>0</v>
      </c>
      <c r="Q23" s="137">
        <v>0</v>
      </c>
      <c r="R23" s="137">
        <v>0</v>
      </c>
      <c r="S23" s="137">
        <v>0</v>
      </c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0</v>
      </c>
      <c r="Z23" s="137">
        <v>49660763</v>
      </c>
      <c r="AA23" s="137">
        <v>73376905</v>
      </c>
      <c r="AB23" s="137">
        <v>76231842</v>
      </c>
      <c r="AC23" s="137">
        <v>55452947</v>
      </c>
      <c r="AD23" s="164">
        <f t="shared" si="0"/>
        <v>4.1383969166666663</v>
      </c>
      <c r="AE23" s="131">
        <v>2019</v>
      </c>
      <c r="AF23" s="131">
        <v>49.660763000000003</v>
      </c>
      <c r="AG23" s="131" t="s">
        <v>24</v>
      </c>
    </row>
    <row r="24" spans="1:33">
      <c r="A24" s="135" t="s">
        <v>9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7">
        <v>358192000</v>
      </c>
      <c r="Q24" s="137">
        <v>337070000</v>
      </c>
      <c r="R24" s="136"/>
      <c r="S24" s="136"/>
      <c r="T24" s="136"/>
      <c r="U24" s="136"/>
      <c r="V24" s="136"/>
      <c r="W24" s="137">
        <v>335587000</v>
      </c>
      <c r="X24" s="137">
        <v>340717000</v>
      </c>
      <c r="Y24" s="137">
        <v>311592000</v>
      </c>
      <c r="Z24" s="137">
        <v>441849000</v>
      </c>
      <c r="AA24" s="137">
        <v>427843000</v>
      </c>
      <c r="AB24" s="137"/>
      <c r="AC24" s="137"/>
      <c r="AD24" s="164">
        <f t="shared" si="0"/>
        <v>354.16783333333331</v>
      </c>
      <c r="AE24" s="131" t="s">
        <v>455</v>
      </c>
      <c r="AF24" s="131">
        <v>357.43624999999997</v>
      </c>
      <c r="AG24" s="131" t="s">
        <v>24</v>
      </c>
    </row>
    <row r="25" spans="1:33">
      <c r="A25" s="135" t="s">
        <v>74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7"/>
      <c r="AA25" s="137"/>
      <c r="AB25" s="137"/>
      <c r="AC25" s="137"/>
      <c r="AD25" s="164"/>
      <c r="AG25" s="131" t="s">
        <v>24</v>
      </c>
    </row>
    <row r="26" spans="1:33">
      <c r="A26" s="135" t="s">
        <v>19</v>
      </c>
      <c r="B26" s="136"/>
      <c r="C26" s="136"/>
      <c r="D26" s="136"/>
      <c r="E26" s="136"/>
      <c r="F26" s="136"/>
      <c r="G26" s="136"/>
      <c r="H26" s="136"/>
      <c r="I26" s="137">
        <v>0</v>
      </c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7">
        <v>0</v>
      </c>
      <c r="W26" s="137">
        <v>4768310</v>
      </c>
      <c r="X26" s="137">
        <v>2062050</v>
      </c>
      <c r="Y26" s="137">
        <v>4059100</v>
      </c>
      <c r="Z26" s="137">
        <v>124360609</v>
      </c>
      <c r="AA26" s="137">
        <v>58077227</v>
      </c>
      <c r="AB26" s="137">
        <v>165787706</v>
      </c>
      <c r="AC26" s="137">
        <v>227042439</v>
      </c>
      <c r="AD26" s="164">
        <f t="shared" si="0"/>
        <v>27.050013800000002</v>
      </c>
      <c r="AE26" s="131" t="s">
        <v>455</v>
      </c>
      <c r="AF26" s="131">
        <v>33.812517249999999</v>
      </c>
      <c r="AG26" s="131" t="s">
        <v>24</v>
      </c>
    </row>
    <row r="27" spans="1:33">
      <c r="A27" s="135" t="s">
        <v>4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7">
        <v>388371000</v>
      </c>
      <c r="W27" s="137">
        <v>349764000</v>
      </c>
      <c r="X27" s="137">
        <v>356700000</v>
      </c>
      <c r="Y27" s="137">
        <v>370321000</v>
      </c>
      <c r="Z27" s="137">
        <v>334999000</v>
      </c>
      <c r="AA27" s="137">
        <v>356946000</v>
      </c>
      <c r="AB27" s="137">
        <v>387495000</v>
      </c>
      <c r="AC27" s="137"/>
      <c r="AD27" s="164">
        <f t="shared" si="0"/>
        <v>360.03100000000001</v>
      </c>
      <c r="AE27" s="131" t="s">
        <v>453</v>
      </c>
      <c r="AF27" s="131">
        <v>360.03100000000001</v>
      </c>
      <c r="AG27" s="131" t="s">
        <v>24</v>
      </c>
    </row>
    <row r="28" spans="1:33">
      <c r="A28" s="135" t="s">
        <v>10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7">
        <v>234266040</v>
      </c>
      <c r="Q28" s="137">
        <v>220508824</v>
      </c>
      <c r="R28" s="137">
        <v>233080097</v>
      </c>
      <c r="S28" s="137">
        <v>213925526</v>
      </c>
      <c r="T28" s="137">
        <v>220279000</v>
      </c>
      <c r="U28" s="137">
        <v>235078000</v>
      </c>
      <c r="V28" s="137">
        <v>222392000</v>
      </c>
      <c r="W28" s="137">
        <v>247574000</v>
      </c>
      <c r="X28" s="137">
        <v>262722829</v>
      </c>
      <c r="Y28" s="137">
        <v>274618562</v>
      </c>
      <c r="Z28" s="137">
        <v>282699721</v>
      </c>
      <c r="AA28" s="137">
        <v>237837544</v>
      </c>
      <c r="AB28" s="137">
        <v>229784925</v>
      </c>
      <c r="AC28" s="137">
        <v>238015346</v>
      </c>
      <c r="AD28" s="164">
        <f t="shared" si="0"/>
        <v>240.64950899999999</v>
      </c>
      <c r="AE28" s="131" t="s">
        <v>452</v>
      </c>
      <c r="AF28" s="131">
        <v>240.64950899999999</v>
      </c>
      <c r="AG28" s="131" t="s">
        <v>24</v>
      </c>
    </row>
    <row r="29" spans="1:33">
      <c r="A29" s="135" t="s">
        <v>72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7"/>
      <c r="AA29" s="137"/>
      <c r="AB29" s="137"/>
      <c r="AC29" s="137"/>
      <c r="AD29" s="164"/>
      <c r="AG29" s="131" t="s">
        <v>24</v>
      </c>
    </row>
    <row r="30" spans="1:33">
      <c r="A30" s="135" t="s">
        <v>18</v>
      </c>
      <c r="B30" s="136"/>
      <c r="C30" s="136"/>
      <c r="D30" s="136"/>
      <c r="E30" s="136"/>
      <c r="F30" s="136"/>
      <c r="G30" s="136"/>
      <c r="H30" s="137">
        <v>0</v>
      </c>
      <c r="I30" s="137">
        <v>0</v>
      </c>
      <c r="J30" s="136"/>
      <c r="K30" s="136"/>
      <c r="L30" s="136"/>
      <c r="M30" s="136"/>
      <c r="N30" s="136"/>
      <c r="O30" s="137">
        <v>0</v>
      </c>
      <c r="P30" s="137">
        <v>0</v>
      </c>
      <c r="Q30" s="137">
        <v>0</v>
      </c>
      <c r="R30" s="137">
        <v>0</v>
      </c>
      <c r="S30" s="137">
        <v>0</v>
      </c>
      <c r="T30" s="137">
        <v>0</v>
      </c>
      <c r="U30" s="137">
        <v>0</v>
      </c>
      <c r="V30" s="137">
        <v>0</v>
      </c>
      <c r="W30" s="137">
        <v>0</v>
      </c>
      <c r="X30" s="137">
        <v>0</v>
      </c>
      <c r="Y30" s="137">
        <v>0</v>
      </c>
      <c r="Z30" s="137">
        <v>0</v>
      </c>
      <c r="AA30" s="137">
        <v>0</v>
      </c>
      <c r="AB30" s="137">
        <v>0</v>
      </c>
      <c r="AC30" s="137">
        <v>0</v>
      </c>
      <c r="AD30" s="164">
        <f t="shared" si="0"/>
        <v>0</v>
      </c>
      <c r="AF30" s="131">
        <v>0</v>
      </c>
      <c r="AG30" s="131" t="s">
        <v>24</v>
      </c>
    </row>
    <row r="31" spans="1:33">
      <c r="A31" s="135" t="s">
        <v>16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7">
        <v>0</v>
      </c>
      <c r="P31" s="137">
        <v>0</v>
      </c>
      <c r="Q31" s="137">
        <v>0</v>
      </c>
      <c r="R31" s="137">
        <v>0</v>
      </c>
      <c r="S31" s="137">
        <v>0</v>
      </c>
      <c r="T31" s="137">
        <v>0</v>
      </c>
      <c r="U31" s="137">
        <v>0</v>
      </c>
      <c r="V31" s="137">
        <v>0</v>
      </c>
      <c r="W31" s="137">
        <v>0</v>
      </c>
      <c r="X31" s="137">
        <v>0</v>
      </c>
      <c r="Y31" s="137">
        <v>0</v>
      </c>
      <c r="Z31" s="137">
        <v>0</v>
      </c>
      <c r="AA31" s="137">
        <v>6337000</v>
      </c>
      <c r="AB31" s="137">
        <v>20230000</v>
      </c>
      <c r="AC31" s="137">
        <v>16109000</v>
      </c>
      <c r="AD31" s="164">
        <f t="shared" si="0"/>
        <v>0</v>
      </c>
      <c r="AF31" s="131">
        <v>0</v>
      </c>
      <c r="AG31" s="131" t="s">
        <v>24</v>
      </c>
    </row>
    <row r="32" spans="1:33">
      <c r="A32" s="135" t="s">
        <v>15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7">
        <v>0</v>
      </c>
      <c r="S32" s="137">
        <v>0</v>
      </c>
      <c r="T32" s="137">
        <v>0</v>
      </c>
      <c r="U32" s="137">
        <v>0</v>
      </c>
      <c r="V32" s="137">
        <v>0</v>
      </c>
      <c r="W32" s="136"/>
      <c r="X32" s="137">
        <v>0</v>
      </c>
      <c r="Y32" s="137">
        <v>0</v>
      </c>
      <c r="Z32" s="137">
        <v>0</v>
      </c>
      <c r="AA32" s="137">
        <v>0</v>
      </c>
      <c r="AB32" s="137"/>
      <c r="AC32" s="137"/>
      <c r="AD32" s="164">
        <f t="shared" si="0"/>
        <v>0</v>
      </c>
      <c r="AF32" s="131">
        <v>0</v>
      </c>
      <c r="AG32" s="131" t="s">
        <v>24</v>
      </c>
    </row>
    <row r="33" spans="1:33">
      <c r="A33" s="135" t="s">
        <v>102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7">
        <v>0</v>
      </c>
      <c r="S33" s="137">
        <v>0</v>
      </c>
      <c r="T33" s="137">
        <v>0</v>
      </c>
      <c r="U33" s="137">
        <v>0</v>
      </c>
      <c r="V33" s="137">
        <v>0</v>
      </c>
      <c r="W33" s="137">
        <v>0</v>
      </c>
      <c r="X33" s="137">
        <v>0</v>
      </c>
      <c r="Y33" s="137">
        <v>0</v>
      </c>
      <c r="Z33" s="137">
        <v>0</v>
      </c>
      <c r="AA33" s="137">
        <v>0</v>
      </c>
      <c r="AB33" s="137">
        <v>0</v>
      </c>
      <c r="AC33" s="137"/>
      <c r="AD33" s="164">
        <f t="shared" si="0"/>
        <v>0</v>
      </c>
      <c r="AF33" s="131">
        <v>0</v>
      </c>
      <c r="AG33" s="131" t="s">
        <v>24</v>
      </c>
    </row>
    <row r="34" spans="1:33">
      <c r="A34" s="135" t="s">
        <v>17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7">
        <v>0</v>
      </c>
      <c r="S34" s="137">
        <v>0</v>
      </c>
      <c r="T34" s="137">
        <v>0</v>
      </c>
      <c r="U34" s="137">
        <v>0</v>
      </c>
      <c r="V34" s="137">
        <v>0</v>
      </c>
      <c r="W34" s="137">
        <v>0</v>
      </c>
      <c r="X34" s="137">
        <v>0</v>
      </c>
      <c r="Y34" s="137">
        <v>0</v>
      </c>
      <c r="Z34" s="137">
        <v>0</v>
      </c>
      <c r="AA34" s="137">
        <v>0</v>
      </c>
      <c r="AB34" s="137">
        <v>0</v>
      </c>
      <c r="AC34" s="137"/>
      <c r="AD34" s="164">
        <f t="shared" si="0"/>
        <v>0</v>
      </c>
      <c r="AG34" s="131" t="s">
        <v>24</v>
      </c>
    </row>
    <row r="35" spans="1:33">
      <c r="A35" s="135" t="s">
        <v>84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7">
        <v>0</v>
      </c>
      <c r="S35" s="136"/>
      <c r="T35" s="136"/>
      <c r="U35" s="136"/>
      <c r="V35" s="136"/>
      <c r="W35" s="136"/>
      <c r="X35" s="136"/>
      <c r="Y35" s="136"/>
      <c r="Z35" s="137"/>
      <c r="AA35" s="137"/>
      <c r="AB35" s="137"/>
      <c r="AC35" s="137"/>
      <c r="AD35" s="164"/>
      <c r="AG35" s="131" t="s">
        <v>24</v>
      </c>
    </row>
    <row r="36" spans="1:33">
      <c r="A36" s="135" t="s">
        <v>244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7">
        <v>12892535371</v>
      </c>
      <c r="P36" s="137">
        <v>13005612143</v>
      </c>
      <c r="Q36" s="137">
        <v>13312374420</v>
      </c>
      <c r="R36" s="137">
        <v>13424229703</v>
      </c>
      <c r="S36" s="137">
        <v>13206749667</v>
      </c>
      <c r="T36" s="137">
        <v>12935620514</v>
      </c>
      <c r="U36" s="137">
        <v>13387043378</v>
      </c>
      <c r="V36" s="137">
        <v>12872032557</v>
      </c>
      <c r="W36" s="137">
        <v>12929713739</v>
      </c>
      <c r="X36" s="137">
        <v>13128196400</v>
      </c>
      <c r="Y36" s="137">
        <v>12756552859</v>
      </c>
      <c r="Z36" s="137">
        <v>12435085625</v>
      </c>
      <c r="AA36" s="137">
        <v>11590565350</v>
      </c>
      <c r="AB36" s="137">
        <v>12109003905</v>
      </c>
      <c r="AC36" s="137">
        <v>11168238016</v>
      </c>
      <c r="AD36" s="164">
        <f t="shared" si="0"/>
        <v>13023.812198</v>
      </c>
      <c r="AF36" s="131">
        <v>0</v>
      </c>
      <c r="AG36" s="131" t="s">
        <v>24</v>
      </c>
    </row>
    <row r="37" spans="1:33">
      <c r="A37" s="135" t="s">
        <v>245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7">
        <v>13092535371</v>
      </c>
      <c r="P37" s="137">
        <v>13205612143</v>
      </c>
      <c r="Q37" s="137">
        <v>13612374420</v>
      </c>
      <c r="R37" s="137">
        <v>13724229703</v>
      </c>
      <c r="S37" s="137">
        <v>13206749667</v>
      </c>
      <c r="T37" s="137">
        <v>12935620514</v>
      </c>
      <c r="U37" s="137">
        <v>13387043378</v>
      </c>
      <c r="V37" s="137">
        <v>12872032557</v>
      </c>
      <c r="W37" s="137">
        <v>12929716739</v>
      </c>
      <c r="X37" s="137">
        <v>13128196400</v>
      </c>
      <c r="Y37" s="137">
        <v>12756566859</v>
      </c>
      <c r="Z37" s="137">
        <v>12435085625</v>
      </c>
      <c r="AA37" s="137"/>
      <c r="AB37" s="137"/>
      <c r="AC37" s="137"/>
      <c r="AD37" s="164">
        <f t="shared" si="0"/>
        <v>13107.146948</v>
      </c>
      <c r="AF37" s="131">
        <v>95.5</v>
      </c>
      <c r="AG37" s="131" t="s">
        <v>24</v>
      </c>
    </row>
    <row r="38" spans="1:33">
      <c r="A38" s="135" t="s">
        <v>73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7">
        <v>0</v>
      </c>
      <c r="P38" s="137">
        <v>0</v>
      </c>
      <c r="Q38" s="137">
        <v>0</v>
      </c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7">
        <v>0</v>
      </c>
      <c r="X38" s="137">
        <v>0</v>
      </c>
      <c r="Y38" s="137">
        <v>0</v>
      </c>
      <c r="Z38" s="137">
        <v>0</v>
      </c>
      <c r="AA38" s="137">
        <v>0</v>
      </c>
      <c r="AB38" s="137">
        <v>0</v>
      </c>
      <c r="AC38" s="137">
        <v>0</v>
      </c>
      <c r="AD38" s="164">
        <f t="shared" si="0"/>
        <v>0</v>
      </c>
      <c r="AF38" s="131">
        <v>0</v>
      </c>
      <c r="AG38" s="131" t="s">
        <v>24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2A54-6F77-41C0-AF8D-9E52EAA70C8A}">
  <dimension ref="A1:B40"/>
  <sheetViews>
    <sheetView workbookViewId="0"/>
  </sheetViews>
  <sheetFormatPr defaultColWidth="9.109375" defaultRowHeight="14.4"/>
  <cols>
    <col min="1" max="16384" width="9.109375" style="78"/>
  </cols>
  <sheetData>
    <row r="1" spans="1:2">
      <c r="A1" s="125" t="s">
        <v>67</v>
      </c>
      <c r="B1" s="125">
        <v>2018</v>
      </c>
    </row>
    <row r="2" spans="1:2">
      <c r="A2" s="125" t="s">
        <v>1</v>
      </c>
      <c r="B2" s="78">
        <f>BTX!AD8/1000000</f>
        <v>1115.0260241999999</v>
      </c>
    </row>
    <row r="3" spans="1:2">
      <c r="A3" s="125" t="s">
        <v>7</v>
      </c>
      <c r="B3" s="78">
        <f>BTX!AD9/1000000</f>
        <v>2336.4831785714287</v>
      </c>
    </row>
    <row r="4" spans="1:2">
      <c r="A4" s="125" t="s">
        <v>2</v>
      </c>
      <c r="B4" s="78">
        <f>BTX!AD10/1000000</f>
        <v>3224.9537142857143</v>
      </c>
    </row>
    <row r="5" spans="1:2">
      <c r="A5" s="125" t="s">
        <v>6</v>
      </c>
      <c r="B5" s="78">
        <f>BTX!AD11/1000000</f>
        <v>932.09799999999996</v>
      </c>
    </row>
    <row r="6" spans="1:2">
      <c r="A6" s="125" t="s">
        <v>14</v>
      </c>
      <c r="B6" s="78">
        <f>BTX!AD12/1000000</f>
        <v>101.902885625</v>
      </c>
    </row>
    <row r="7" spans="1:2">
      <c r="A7" s="125" t="s">
        <v>78</v>
      </c>
      <c r="B7" s="78">
        <f>BTX!AD13/1000000</f>
        <v>0</v>
      </c>
    </row>
    <row r="8" spans="1:2">
      <c r="A8" s="125" t="s">
        <v>75</v>
      </c>
      <c r="B8" s="78">
        <f>BTX!AD14/1000000</f>
        <v>2.4875000000000001E-2</v>
      </c>
    </row>
    <row r="9" spans="1:2">
      <c r="A9" s="125" t="s">
        <v>3</v>
      </c>
      <c r="B9" s="78">
        <f>BTX!AD15/1000000</f>
        <v>0</v>
      </c>
    </row>
    <row r="10" spans="1:2">
      <c r="A10" s="125" t="s">
        <v>83</v>
      </c>
      <c r="B10" s="78">
        <f>BTX!AD16/1000000</f>
        <v>297.05865919999997</v>
      </c>
    </row>
    <row r="11" spans="1:2">
      <c r="A11" s="125" t="s">
        <v>11</v>
      </c>
      <c r="B11" s="78">
        <f>BTX!AD17/1000000</f>
        <v>687.79</v>
      </c>
    </row>
    <row r="12" spans="1:2">
      <c r="A12" s="125" t="s">
        <v>71</v>
      </c>
      <c r="B12" s="78">
        <f>BTX!AD18/1000000</f>
        <v>849.38460722222226</v>
      </c>
    </row>
    <row r="13" spans="1:2">
      <c r="A13" s="125" t="s">
        <v>243</v>
      </c>
      <c r="B13" s="78">
        <f>BTX!AD19/1000000</f>
        <v>0</v>
      </c>
    </row>
    <row r="14" spans="1:2">
      <c r="A14" s="125" t="s">
        <v>5</v>
      </c>
      <c r="B14" s="78">
        <f>BTX!AD20/1000000</f>
        <v>0</v>
      </c>
    </row>
    <row r="15" spans="1:2">
      <c r="A15" s="125" t="s">
        <v>8</v>
      </c>
      <c r="B15" s="78">
        <f>BTX!AD21/1000000</f>
        <v>0</v>
      </c>
    </row>
    <row r="16" spans="1:2">
      <c r="A16" s="125" t="s">
        <v>12</v>
      </c>
      <c r="B16" s="78">
        <f>BTX!AD22/1000000</f>
        <v>8.8219999999999992</v>
      </c>
    </row>
    <row r="17" spans="1:2">
      <c r="A17" s="125" t="s">
        <v>77</v>
      </c>
      <c r="B17" s="78">
        <f>BTX!AD23/1000000</f>
        <v>121.7311376</v>
      </c>
    </row>
    <row r="18" spans="1:2">
      <c r="A18" s="125" t="s">
        <v>0</v>
      </c>
      <c r="B18" s="78">
        <f>BTX!AD24/1000000</f>
        <v>0</v>
      </c>
    </row>
    <row r="19" spans="1:2">
      <c r="A19" s="125" t="s">
        <v>82</v>
      </c>
      <c r="B19" s="78">
        <f>BTX!AD25/1000000</f>
        <v>0</v>
      </c>
    </row>
    <row r="20" spans="1:2">
      <c r="A20" s="125" t="s">
        <v>318</v>
      </c>
      <c r="B20" s="78">
        <f>BTX!AD26/1000000</f>
        <v>0</v>
      </c>
    </row>
    <row r="21" spans="1:2">
      <c r="A21" s="125" t="s">
        <v>76</v>
      </c>
      <c r="B21" s="78">
        <f>BTX!AD27/1000000</f>
        <v>3.046153846153846E-3</v>
      </c>
    </row>
    <row r="22" spans="1:2">
      <c r="A22" s="125" t="s">
        <v>79</v>
      </c>
      <c r="B22" s="78">
        <f>BTX!AD28/1000000</f>
        <v>0</v>
      </c>
    </row>
    <row r="23" spans="1:2">
      <c r="A23" s="125" t="s">
        <v>80</v>
      </c>
      <c r="B23" s="78">
        <f>BTX!AD29/1000000</f>
        <v>0</v>
      </c>
    </row>
    <row r="24" spans="1:2">
      <c r="A24" s="125" t="s">
        <v>9</v>
      </c>
      <c r="B24" s="78">
        <f>BTX!AD30/1000000</f>
        <v>668.97769230769234</v>
      </c>
    </row>
    <row r="25" spans="1:2">
      <c r="A25" s="125" t="s">
        <v>74</v>
      </c>
      <c r="B25" s="78">
        <f>BTX!AD31/1000000</f>
        <v>448.20319999999998</v>
      </c>
    </row>
    <row r="26" spans="1:2">
      <c r="A26" s="125" t="s">
        <v>19</v>
      </c>
      <c r="B26" s="78">
        <f>BTX!AD32/1000000</f>
        <v>143.21245099999999</v>
      </c>
    </row>
    <row r="27" spans="1:2">
      <c r="A27" s="125" t="s">
        <v>4</v>
      </c>
      <c r="B27" s="78">
        <f>BTX!AD33/1000000</f>
        <v>492.18299999999999</v>
      </c>
    </row>
    <row r="28" spans="1:2">
      <c r="A28" s="125" t="s">
        <v>10</v>
      </c>
      <c r="B28" s="78">
        <f>BTX!AD34/1000000</f>
        <v>43.346012500000001</v>
      </c>
    </row>
    <row r="29" spans="1:2">
      <c r="A29" s="125" t="s">
        <v>72</v>
      </c>
      <c r="B29" s="78">
        <f>BTX!AD35/1000000</f>
        <v>0</v>
      </c>
    </row>
    <row r="30" spans="1:2">
      <c r="A30" s="125" t="s">
        <v>18</v>
      </c>
      <c r="B30" s="78">
        <f>BTX!AD36/1000000</f>
        <v>0</v>
      </c>
    </row>
    <row r="31" spans="1:2">
      <c r="A31" s="125" t="s">
        <v>16</v>
      </c>
      <c r="B31" s="78">
        <f>BTX!AD37/1000000</f>
        <v>14.698109000000001</v>
      </c>
    </row>
    <row r="32" spans="1:2">
      <c r="A32" s="125" t="s">
        <v>15</v>
      </c>
      <c r="B32" s="78">
        <f>BTX!AD38/1000000</f>
        <v>0.64319999999999999</v>
      </c>
    </row>
    <row r="33" spans="1:2">
      <c r="A33" s="125" t="s">
        <v>102</v>
      </c>
      <c r="B33" s="78">
        <f>BTX!AD39/1000000</f>
        <v>0</v>
      </c>
    </row>
    <row r="34" spans="1:2">
      <c r="A34" s="125" t="s">
        <v>17</v>
      </c>
      <c r="B34" s="78">
        <f>BTX!AD40/1000000</f>
        <v>0</v>
      </c>
    </row>
    <row r="35" spans="1:2">
      <c r="A35" s="125" t="s">
        <v>84</v>
      </c>
      <c r="B35" s="78">
        <f>BTX!AD41/1000000</f>
        <v>0</v>
      </c>
    </row>
    <row r="36" spans="1:2">
      <c r="A36" s="125" t="s">
        <v>73</v>
      </c>
      <c r="B36" s="78">
        <f>BTX!AD44/1000000</f>
        <v>0</v>
      </c>
    </row>
    <row r="37" spans="1:2">
      <c r="A37" s="126"/>
      <c r="B37" s="127"/>
    </row>
    <row r="38" spans="1:2">
      <c r="B38" s="127"/>
    </row>
    <row r="39" spans="1:2">
      <c r="B39" s="127"/>
    </row>
    <row r="40" spans="1:2">
      <c r="B40" s="12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5D01-E681-40CC-A002-E4DD10969775}">
  <dimension ref="A1:N26"/>
  <sheetViews>
    <sheetView workbookViewId="0">
      <selection activeCell="A45" sqref="A45:XFD46"/>
    </sheetView>
  </sheetViews>
  <sheetFormatPr defaultColWidth="11.44140625" defaultRowHeight="14.4"/>
  <cols>
    <col min="1" max="1" width="16.33203125" style="78" bestFit="1" customWidth="1"/>
    <col min="2" max="2" width="11.44140625" style="78"/>
    <col min="3" max="3" width="21.44140625" style="78" bestFit="1" customWidth="1"/>
    <col min="4" max="4" width="67.44140625" style="78" customWidth="1"/>
    <col min="5" max="5" width="11.44140625" style="78"/>
    <col min="6" max="6" width="18.33203125" style="78" customWidth="1"/>
    <col min="7" max="7" width="11.44140625" style="78"/>
    <col min="8" max="8" width="15.6640625" style="78" bestFit="1" customWidth="1"/>
    <col min="9" max="16384" width="11.44140625" style="78"/>
  </cols>
  <sheetData>
    <row r="1" spans="1:14">
      <c r="A1" s="78" t="s">
        <v>321</v>
      </c>
      <c r="B1" s="78" t="s">
        <v>246</v>
      </c>
    </row>
    <row r="3" spans="1:14">
      <c r="C3" s="78" t="s">
        <v>223</v>
      </c>
      <c r="D3" s="78" t="s">
        <v>86</v>
      </c>
      <c r="E3" s="78" t="s">
        <v>44</v>
      </c>
      <c r="F3" s="78" t="s">
        <v>45</v>
      </c>
      <c r="G3" s="78" t="s">
        <v>249</v>
      </c>
      <c r="H3" s="78" t="s">
        <v>50</v>
      </c>
      <c r="I3" s="78" t="s">
        <v>46</v>
      </c>
      <c r="J3" s="78" t="s">
        <v>225</v>
      </c>
      <c r="K3" s="78" t="s">
        <v>248</v>
      </c>
      <c r="L3" s="78" t="s">
        <v>90</v>
      </c>
      <c r="M3" s="78" t="s">
        <v>251</v>
      </c>
      <c r="N3" s="78" t="s">
        <v>252</v>
      </c>
    </row>
    <row r="4" spans="1:14">
      <c r="A4" s="78" t="s">
        <v>69</v>
      </c>
      <c r="B4" s="78" t="s">
        <v>24</v>
      </c>
      <c r="C4" s="78" t="s">
        <v>322</v>
      </c>
      <c r="D4" s="79" t="s">
        <v>323</v>
      </c>
      <c r="E4" s="78" t="s">
        <v>206</v>
      </c>
      <c r="F4" s="78" t="s">
        <v>324</v>
      </c>
      <c r="G4" s="128" t="s">
        <v>325</v>
      </c>
      <c r="H4" s="129">
        <v>45141.680335648147</v>
      </c>
      <c r="M4" s="78" t="s">
        <v>257</v>
      </c>
      <c r="N4" s="78" t="s">
        <v>258</v>
      </c>
    </row>
    <row r="5" spans="1:14">
      <c r="B5" s="130" t="s">
        <v>259</v>
      </c>
      <c r="D5" s="79"/>
      <c r="G5" s="128"/>
      <c r="H5" s="129"/>
    </row>
    <row r="6" spans="1:14">
      <c r="B6" s="78" t="s">
        <v>25</v>
      </c>
      <c r="C6" s="78" t="s">
        <v>326</v>
      </c>
      <c r="D6" s="78" t="s">
        <v>327</v>
      </c>
      <c r="E6" s="78" t="s">
        <v>328</v>
      </c>
      <c r="F6" s="78" t="s">
        <v>329</v>
      </c>
      <c r="H6" s="78" t="s">
        <v>330</v>
      </c>
      <c r="I6" s="78">
        <v>2007</v>
      </c>
    </row>
    <row r="7" spans="1:14">
      <c r="B7" s="78" t="s">
        <v>161</v>
      </c>
      <c r="C7" s="78" t="s">
        <v>331</v>
      </c>
      <c r="D7" s="126" t="s">
        <v>332</v>
      </c>
      <c r="E7" s="126" t="s">
        <v>333</v>
      </c>
      <c r="F7" s="126" t="s">
        <v>334</v>
      </c>
      <c r="H7" s="126"/>
      <c r="I7" s="78">
        <v>2017</v>
      </c>
      <c r="J7" s="78" t="s">
        <v>335</v>
      </c>
      <c r="K7" s="126" t="s">
        <v>336</v>
      </c>
    </row>
    <row r="8" spans="1:14">
      <c r="B8" s="78" t="s">
        <v>337</v>
      </c>
      <c r="C8" s="78" t="s">
        <v>338</v>
      </c>
      <c r="D8" s="78" t="s">
        <v>339</v>
      </c>
      <c r="E8" s="78" t="s">
        <v>340</v>
      </c>
      <c r="F8" s="78" t="s">
        <v>341</v>
      </c>
      <c r="H8" s="78" t="s">
        <v>330</v>
      </c>
      <c r="I8" s="78" t="s">
        <v>342</v>
      </c>
      <c r="J8" s="78" t="s">
        <v>343</v>
      </c>
      <c r="K8" s="78" t="s">
        <v>344</v>
      </c>
      <c r="L8" s="78" t="s">
        <v>345</v>
      </c>
    </row>
    <row r="9" spans="1:14">
      <c r="B9" s="78" t="s">
        <v>346</v>
      </c>
      <c r="C9" s="78" t="s">
        <v>347</v>
      </c>
      <c r="D9" s="78" t="s">
        <v>348</v>
      </c>
      <c r="E9" s="78" t="s">
        <v>349</v>
      </c>
      <c r="F9" s="82" t="s">
        <v>350</v>
      </c>
      <c r="H9" s="78" t="s">
        <v>230</v>
      </c>
      <c r="I9" s="78">
        <v>2011</v>
      </c>
    </row>
    <row r="11" spans="1:14" ht="28.8">
      <c r="A11" s="78" t="s">
        <v>351</v>
      </c>
      <c r="B11" s="78" t="s">
        <v>27</v>
      </c>
      <c r="C11" s="78" t="s">
        <v>352</v>
      </c>
      <c r="D11" s="79" t="s">
        <v>353</v>
      </c>
      <c r="F11" s="78" t="s">
        <v>354</v>
      </c>
    </row>
    <row r="12" spans="1:14">
      <c r="B12" s="78" t="s">
        <v>28</v>
      </c>
      <c r="D12" s="78" t="s">
        <v>355</v>
      </c>
      <c r="E12" s="78" t="s">
        <v>356</v>
      </c>
    </row>
    <row r="13" spans="1:14">
      <c r="B13" s="78" t="s">
        <v>39</v>
      </c>
      <c r="D13" s="78" t="s">
        <v>357</v>
      </c>
    </row>
    <row r="14" spans="1:14">
      <c r="B14" s="78" t="s">
        <v>56</v>
      </c>
      <c r="C14" s="78" t="s">
        <v>358</v>
      </c>
      <c r="D14" s="78" t="s">
        <v>359</v>
      </c>
    </row>
    <row r="16" spans="1:14">
      <c r="A16" s="78" t="s">
        <v>360</v>
      </c>
      <c r="B16" s="78" t="s">
        <v>361</v>
      </c>
      <c r="C16" s="131" t="s">
        <v>362</v>
      </c>
      <c r="D16" s="131"/>
      <c r="F16" s="82"/>
    </row>
    <row r="17" spans="1:9">
      <c r="B17" s="78" t="s">
        <v>363</v>
      </c>
      <c r="C17" s="78" t="s">
        <v>364</v>
      </c>
    </row>
    <row r="19" spans="1:9">
      <c r="A19" s="78" t="s">
        <v>177</v>
      </c>
      <c r="B19" s="78" t="s">
        <v>138</v>
      </c>
      <c r="C19" s="78" t="s">
        <v>326</v>
      </c>
      <c r="D19" s="78" t="s">
        <v>365</v>
      </c>
      <c r="E19" s="78" t="s">
        <v>349</v>
      </c>
      <c r="F19" s="78" t="s">
        <v>366</v>
      </c>
      <c r="H19" s="78" t="s">
        <v>230</v>
      </c>
      <c r="I19" s="78">
        <v>2012</v>
      </c>
    </row>
    <row r="20" spans="1:9">
      <c r="B20" s="78" t="s">
        <v>141</v>
      </c>
      <c r="C20" s="78" t="s">
        <v>367</v>
      </c>
      <c r="D20" s="78" t="s">
        <v>368</v>
      </c>
      <c r="E20" s="78" t="s">
        <v>349</v>
      </c>
      <c r="F20" s="82" t="s">
        <v>369</v>
      </c>
      <c r="H20" s="78" t="s">
        <v>230</v>
      </c>
      <c r="I20" s="78">
        <v>2012</v>
      </c>
    </row>
    <row r="21" spans="1:9">
      <c r="B21" s="78" t="s">
        <v>278</v>
      </c>
      <c r="C21" s="78" t="s">
        <v>370</v>
      </c>
      <c r="D21" s="78" t="s">
        <v>371</v>
      </c>
      <c r="E21" s="78" t="s">
        <v>372</v>
      </c>
      <c r="F21" s="78" t="s">
        <v>373</v>
      </c>
      <c r="H21" s="78" t="s">
        <v>330</v>
      </c>
      <c r="I21" s="78" t="s">
        <v>374</v>
      </c>
    </row>
    <row r="22" spans="1:9">
      <c r="B22" s="78" t="s">
        <v>375</v>
      </c>
      <c r="C22" s="78" t="s">
        <v>376</v>
      </c>
      <c r="F22" s="82" t="s">
        <v>377</v>
      </c>
      <c r="H22" s="78" t="s">
        <v>378</v>
      </c>
    </row>
    <row r="23" spans="1:9">
      <c r="F23" s="82"/>
    </row>
    <row r="24" spans="1:9">
      <c r="F24" s="82"/>
    </row>
    <row r="25" spans="1:9">
      <c r="A25" s="78" t="s">
        <v>379</v>
      </c>
      <c r="B25" s="132"/>
      <c r="C25" s="78" t="s">
        <v>380</v>
      </c>
    </row>
    <row r="26" spans="1:9">
      <c r="B26" s="133"/>
      <c r="C26" s="78" t="s">
        <v>381</v>
      </c>
    </row>
  </sheetData>
  <hyperlinks>
    <hyperlink ref="F20" r:id="rId1" xr:uid="{8036BDFB-9D4A-4B45-94B0-D3A7EBED8215}"/>
    <hyperlink ref="F9" r:id="rId2" xr:uid="{D7DE746B-D2C7-468E-A089-BBA5FFEB4450}"/>
  </hyperlinks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434E-3773-4202-9397-7E8EC2CBEABB}">
  <dimension ref="A1:AC46"/>
  <sheetViews>
    <sheetView zoomScale="85" zoomScaleNormal="85" workbookViewId="0">
      <selection activeCell="A45" sqref="A45:XFD46"/>
    </sheetView>
  </sheetViews>
  <sheetFormatPr defaultColWidth="10.33203125" defaultRowHeight="13.8"/>
  <cols>
    <col min="1" max="1" width="17" style="131" customWidth="1"/>
    <col min="2" max="2" width="10.33203125" style="131"/>
    <col min="3" max="3" width="11.109375" style="131" bestFit="1" customWidth="1"/>
    <col min="4" max="14" width="10.33203125" style="131"/>
    <col min="15" max="15" width="11.109375" style="131" bestFit="1" customWidth="1"/>
    <col min="16" max="16384" width="10.33203125" style="131"/>
  </cols>
  <sheetData>
    <row r="1" spans="1:29" ht="14.4">
      <c r="A1" s="128" t="s">
        <v>382</v>
      </c>
      <c r="B1" s="78"/>
      <c r="C1" s="78"/>
      <c r="D1" s="78"/>
    </row>
    <row r="2" spans="1:29" ht="14.4">
      <c r="A2" s="128" t="s">
        <v>383</v>
      </c>
      <c r="B2" s="134" t="s">
        <v>384</v>
      </c>
      <c r="C2" s="78"/>
      <c r="D2" s="78"/>
    </row>
    <row r="3" spans="1:29" ht="14.4">
      <c r="A3" s="128" t="s">
        <v>385</v>
      </c>
      <c r="B3" s="128" t="s">
        <v>325</v>
      </c>
      <c r="C3" s="78"/>
      <c r="D3" s="78"/>
    </row>
    <row r="4" spans="1:29" ht="14.4">
      <c r="A4" s="78"/>
      <c r="B4" s="78"/>
      <c r="C4" s="78"/>
      <c r="D4" s="78"/>
    </row>
    <row r="5" spans="1:29" ht="14.4">
      <c r="A5" s="134" t="s">
        <v>287</v>
      </c>
      <c r="B5" s="78"/>
      <c r="C5" s="128" t="s">
        <v>326</v>
      </c>
      <c r="D5" s="78"/>
    </row>
    <row r="6" spans="1:29" ht="14.4">
      <c r="A6" s="134" t="s">
        <v>289</v>
      </c>
      <c r="B6" s="78"/>
      <c r="C6" s="128" t="s">
        <v>290</v>
      </c>
      <c r="D6" s="78"/>
    </row>
    <row r="7" spans="1:29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</row>
    <row r="8" spans="1:29">
      <c r="A8" s="135" t="s">
        <v>1</v>
      </c>
      <c r="B8" s="136"/>
      <c r="C8" s="137">
        <v>895342000</v>
      </c>
      <c r="D8" s="137">
        <v>884378000</v>
      </c>
      <c r="E8" s="137">
        <v>917483000</v>
      </c>
      <c r="F8" s="137">
        <v>939086000</v>
      </c>
      <c r="G8" s="137">
        <v>947559000</v>
      </c>
      <c r="H8" s="137">
        <v>919777000</v>
      </c>
      <c r="I8" s="137">
        <v>946269000</v>
      </c>
      <c r="J8" s="136"/>
      <c r="K8" s="136"/>
      <c r="L8" s="136"/>
      <c r="M8" s="136"/>
      <c r="N8" s="136"/>
      <c r="O8" s="137">
        <v>1034988180</v>
      </c>
      <c r="P8" s="137">
        <v>1135845000</v>
      </c>
      <c r="Q8" s="137">
        <v>969314000</v>
      </c>
      <c r="R8" s="137">
        <v>1133415000</v>
      </c>
      <c r="S8" s="137">
        <v>841271000</v>
      </c>
      <c r="T8" s="137">
        <v>1022348000</v>
      </c>
      <c r="U8" s="137">
        <v>1139067000</v>
      </c>
      <c r="V8" s="137">
        <v>817970000</v>
      </c>
      <c r="W8" s="137">
        <v>726597952</v>
      </c>
      <c r="X8" s="137">
        <v>856389375</v>
      </c>
      <c r="Y8" s="137">
        <v>658615000</v>
      </c>
      <c r="Z8" s="137">
        <v>749861000</v>
      </c>
      <c r="AA8" s="137">
        <v>771345250</v>
      </c>
      <c r="AB8" s="137">
        <v>873261733</v>
      </c>
      <c r="AC8" s="137">
        <v>943105669</v>
      </c>
    </row>
    <row r="9" spans="1:29">
      <c r="A9" s="135" t="s">
        <v>7</v>
      </c>
      <c r="B9" s="137">
        <v>1114000000</v>
      </c>
      <c r="C9" s="137">
        <v>1012000000</v>
      </c>
      <c r="D9" s="137">
        <v>637949000</v>
      </c>
      <c r="E9" s="137">
        <v>703647000</v>
      </c>
      <c r="F9" s="137">
        <v>718382000</v>
      </c>
      <c r="G9" s="137">
        <v>915223000</v>
      </c>
      <c r="H9" s="137">
        <v>983904000</v>
      </c>
      <c r="I9" s="136"/>
      <c r="J9" s="136"/>
      <c r="K9" s="136"/>
      <c r="L9" s="136"/>
      <c r="M9" s="136"/>
      <c r="N9" s="136"/>
      <c r="O9" s="137">
        <v>647173000</v>
      </c>
      <c r="P9" s="137">
        <v>773977000</v>
      </c>
      <c r="Q9" s="137">
        <v>1188372000</v>
      </c>
      <c r="R9" s="136"/>
      <c r="S9" s="137">
        <v>955024000</v>
      </c>
      <c r="T9" s="137">
        <v>793071000</v>
      </c>
      <c r="U9" s="137">
        <v>739634000</v>
      </c>
      <c r="V9" s="137">
        <v>1171366000</v>
      </c>
      <c r="W9" s="137">
        <v>974617000</v>
      </c>
      <c r="X9" s="137">
        <v>1267968000</v>
      </c>
      <c r="Y9" s="137">
        <v>1256967000</v>
      </c>
      <c r="Z9" s="137">
        <v>1102299000</v>
      </c>
      <c r="AA9" s="137">
        <v>1219556000</v>
      </c>
      <c r="AB9" s="137">
        <v>1878968000</v>
      </c>
      <c r="AC9" s="137">
        <v>1062796000</v>
      </c>
    </row>
    <row r="10" spans="1:29">
      <c r="A10" s="135" t="s">
        <v>2</v>
      </c>
      <c r="B10" s="137">
        <v>2546437000</v>
      </c>
      <c r="C10" s="137">
        <v>2574509000</v>
      </c>
      <c r="D10" s="137">
        <v>2671114000</v>
      </c>
      <c r="E10" s="137">
        <v>2349865000</v>
      </c>
      <c r="F10" s="137">
        <v>2282254000</v>
      </c>
      <c r="G10" s="137">
        <v>2767081000</v>
      </c>
      <c r="H10" s="137">
        <v>2600199000</v>
      </c>
      <c r="I10" s="137">
        <v>2105507000</v>
      </c>
      <c r="J10" s="136"/>
      <c r="K10" s="136"/>
      <c r="L10" s="136"/>
      <c r="M10" s="136"/>
      <c r="N10" s="136"/>
      <c r="O10" s="137">
        <v>2017951000</v>
      </c>
      <c r="P10" s="137">
        <v>1658578000</v>
      </c>
      <c r="Q10" s="137">
        <v>1874266000</v>
      </c>
      <c r="R10" s="137">
        <v>1804584000</v>
      </c>
      <c r="S10" s="137">
        <v>1774264000</v>
      </c>
      <c r="T10" s="137">
        <v>1962624000</v>
      </c>
      <c r="U10" s="137">
        <v>2150061000</v>
      </c>
      <c r="V10" s="137">
        <v>1968893000</v>
      </c>
      <c r="W10" s="137">
        <v>1887665000</v>
      </c>
      <c r="X10" s="137">
        <v>1799216000</v>
      </c>
      <c r="Y10" s="137">
        <v>1514480000</v>
      </c>
      <c r="Z10" s="137">
        <v>1514568000</v>
      </c>
      <c r="AA10" s="137">
        <v>1527703000</v>
      </c>
      <c r="AB10" s="137">
        <v>1577905000</v>
      </c>
      <c r="AC10" s="137">
        <v>1422518000</v>
      </c>
    </row>
    <row r="11" spans="1:29">
      <c r="A11" s="135" t="s">
        <v>6</v>
      </c>
      <c r="B11" s="136"/>
      <c r="C11" s="137">
        <v>0</v>
      </c>
      <c r="D11" s="137">
        <v>0</v>
      </c>
      <c r="E11" s="136"/>
      <c r="F11" s="136"/>
      <c r="G11" s="136"/>
      <c r="H11" s="137">
        <v>0</v>
      </c>
      <c r="I11" s="137">
        <v>0</v>
      </c>
      <c r="J11" s="136"/>
      <c r="K11" s="136"/>
      <c r="L11" s="136"/>
      <c r="M11" s="136"/>
      <c r="N11" s="136"/>
      <c r="O11" s="137">
        <v>570705000</v>
      </c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7"/>
      <c r="AA11" s="137"/>
      <c r="AB11" s="137"/>
      <c r="AC11" s="137"/>
    </row>
    <row r="12" spans="1:29">
      <c r="A12" s="135" t="s">
        <v>14</v>
      </c>
      <c r="B12" s="137">
        <v>597251971</v>
      </c>
      <c r="C12" s="137">
        <v>526591739</v>
      </c>
      <c r="D12" s="137">
        <v>503406462</v>
      </c>
      <c r="E12" s="137">
        <v>680037213</v>
      </c>
      <c r="F12" s="137">
        <v>1205256143</v>
      </c>
      <c r="G12" s="137">
        <v>1435716128</v>
      </c>
      <c r="H12" s="136"/>
      <c r="I12" s="137">
        <v>1360021078</v>
      </c>
      <c r="J12" s="136"/>
      <c r="K12" s="136"/>
      <c r="L12" s="136"/>
      <c r="M12" s="136"/>
      <c r="N12" s="136"/>
      <c r="O12" s="136"/>
      <c r="P12" s="137">
        <v>156200653</v>
      </c>
      <c r="Q12" s="137">
        <v>123841443</v>
      </c>
      <c r="R12" s="136"/>
      <c r="S12" s="136"/>
      <c r="T12" s="136"/>
      <c r="U12" s="136"/>
      <c r="V12" s="136"/>
      <c r="W12" s="136"/>
      <c r="X12" s="137">
        <v>0</v>
      </c>
      <c r="Y12" s="136"/>
      <c r="Z12" s="137">
        <v>0</v>
      </c>
      <c r="AA12" s="137"/>
      <c r="AB12" s="137"/>
      <c r="AC12" s="137"/>
    </row>
    <row r="13" spans="1:29">
      <c r="A13" s="135" t="s">
        <v>78</v>
      </c>
      <c r="B13" s="137">
        <v>0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7">
        <v>0</v>
      </c>
      <c r="AA13" s="137">
        <v>0</v>
      </c>
      <c r="AB13" s="137"/>
      <c r="AC13" s="137"/>
    </row>
    <row r="14" spans="1:29">
      <c r="A14" s="135" t="s">
        <v>75</v>
      </c>
      <c r="B14" s="137">
        <v>0</v>
      </c>
      <c r="C14" s="137">
        <v>0</v>
      </c>
      <c r="D14" s="137">
        <v>0</v>
      </c>
      <c r="E14" s="137">
        <v>0</v>
      </c>
      <c r="F14" s="137">
        <v>0</v>
      </c>
      <c r="G14" s="137">
        <v>0</v>
      </c>
      <c r="H14" s="137">
        <v>0</v>
      </c>
      <c r="I14" s="137">
        <v>0</v>
      </c>
      <c r="J14" s="136"/>
      <c r="K14" s="136"/>
      <c r="L14" s="136"/>
      <c r="M14" s="136"/>
      <c r="N14" s="136"/>
      <c r="O14" s="137">
        <v>0</v>
      </c>
      <c r="P14" s="137">
        <v>0</v>
      </c>
      <c r="Q14" s="137">
        <v>0</v>
      </c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7">
        <v>0</v>
      </c>
      <c r="Y14" s="137">
        <v>0</v>
      </c>
      <c r="Z14" s="137">
        <v>0</v>
      </c>
      <c r="AA14" s="137">
        <v>0</v>
      </c>
      <c r="AB14" s="137"/>
      <c r="AC14" s="137"/>
    </row>
    <row r="15" spans="1:29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137">
        <v>0</v>
      </c>
      <c r="V15" s="137">
        <v>0</v>
      </c>
      <c r="W15" s="137">
        <v>0</v>
      </c>
      <c r="X15" s="137">
        <v>0</v>
      </c>
      <c r="Y15" s="137">
        <v>0</v>
      </c>
      <c r="Z15" s="137">
        <v>0</v>
      </c>
      <c r="AA15" s="137">
        <v>0</v>
      </c>
      <c r="AB15" s="137">
        <v>0</v>
      </c>
      <c r="AC15" s="137">
        <v>0</v>
      </c>
    </row>
    <row r="16" spans="1:29">
      <c r="A16" s="135" t="s">
        <v>83</v>
      </c>
      <c r="B16" s="136"/>
      <c r="C16" s="136"/>
      <c r="D16" s="136"/>
      <c r="E16" s="136"/>
      <c r="F16" s="136"/>
      <c r="G16" s="137">
        <v>64043836</v>
      </c>
      <c r="H16" s="137">
        <v>46822239</v>
      </c>
      <c r="I16" s="137">
        <v>54284200</v>
      </c>
      <c r="J16" s="136"/>
      <c r="K16" s="136"/>
      <c r="L16" s="136"/>
      <c r="M16" s="136"/>
      <c r="N16" s="136"/>
      <c r="O16" s="137">
        <v>53404978</v>
      </c>
      <c r="P16" s="137">
        <v>47771655</v>
      </c>
      <c r="Q16" s="137">
        <v>35753764</v>
      </c>
      <c r="R16" s="137">
        <v>37568889</v>
      </c>
      <c r="S16" s="137">
        <v>36752008</v>
      </c>
      <c r="T16" s="137">
        <v>47730760</v>
      </c>
      <c r="U16" s="137">
        <v>36074600</v>
      </c>
      <c r="V16" s="137">
        <v>41181000</v>
      </c>
      <c r="W16" s="137">
        <v>41017984</v>
      </c>
      <c r="X16" s="136"/>
      <c r="Y16" s="136"/>
      <c r="Z16" s="137"/>
      <c r="AA16" s="137">
        <v>38572060</v>
      </c>
      <c r="AB16" s="137"/>
      <c r="AC16" s="137"/>
    </row>
    <row r="17" spans="1:29">
      <c r="A17" s="135" t="s">
        <v>11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7"/>
      <c r="AA17" s="137"/>
      <c r="AB17" s="137"/>
      <c r="AC17" s="137"/>
    </row>
    <row r="18" spans="1:29">
      <c r="A18" s="135" t="s">
        <v>71</v>
      </c>
      <c r="B18" s="136"/>
      <c r="C18" s="136"/>
      <c r="D18" s="136"/>
      <c r="E18" s="136"/>
      <c r="F18" s="136"/>
      <c r="G18" s="137">
        <v>817291289</v>
      </c>
      <c r="H18" s="137">
        <v>809407070</v>
      </c>
      <c r="I18" s="137">
        <v>616436000</v>
      </c>
      <c r="J18" s="136"/>
      <c r="K18" s="136"/>
      <c r="L18" s="136"/>
      <c r="M18" s="136"/>
      <c r="N18" s="136"/>
      <c r="O18" s="137">
        <v>477337942</v>
      </c>
      <c r="P18" s="137">
        <v>493456512</v>
      </c>
      <c r="Q18" s="137">
        <v>569884075</v>
      </c>
      <c r="R18" s="137">
        <v>568495258</v>
      </c>
      <c r="S18" s="137">
        <v>543381586</v>
      </c>
      <c r="T18" s="137">
        <v>477889971</v>
      </c>
      <c r="U18" s="137">
        <v>513372023</v>
      </c>
      <c r="V18" s="137">
        <v>426228110</v>
      </c>
      <c r="W18" s="137">
        <v>488954705</v>
      </c>
      <c r="X18" s="137">
        <v>558171658</v>
      </c>
      <c r="Y18" s="137">
        <v>435976348</v>
      </c>
      <c r="Z18" s="137">
        <v>481314932</v>
      </c>
      <c r="AA18" s="137"/>
      <c r="AB18" s="137">
        <v>660996467</v>
      </c>
      <c r="AC18" s="137">
        <v>542846095</v>
      </c>
    </row>
    <row r="19" spans="1:29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7">
        <v>0</v>
      </c>
      <c r="AA19" s="137">
        <v>0</v>
      </c>
      <c r="AB19" s="137">
        <v>0</v>
      </c>
      <c r="AC19" s="137">
        <v>0</v>
      </c>
    </row>
    <row r="20" spans="1:29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7">
        <v>0</v>
      </c>
      <c r="AA20" s="137">
        <v>0</v>
      </c>
      <c r="AB20" s="137">
        <v>0</v>
      </c>
      <c r="AC20" s="137">
        <v>0</v>
      </c>
    </row>
    <row r="21" spans="1:29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7">
        <v>0</v>
      </c>
      <c r="AA21" s="137">
        <v>0</v>
      </c>
      <c r="AB21" s="137"/>
      <c r="AC21" s="137"/>
    </row>
    <row r="22" spans="1:29">
      <c r="A22" s="135" t="s">
        <v>12</v>
      </c>
      <c r="B22" s="137">
        <v>0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6"/>
      <c r="K22" s="136"/>
      <c r="L22" s="136"/>
      <c r="M22" s="136"/>
      <c r="N22" s="136"/>
      <c r="O22" s="137">
        <v>0</v>
      </c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37">
        <v>0</v>
      </c>
      <c r="V22" s="137">
        <v>0</v>
      </c>
      <c r="W22" s="137">
        <v>0</v>
      </c>
      <c r="X22" s="137">
        <v>0</v>
      </c>
      <c r="Y22" s="137">
        <v>0</v>
      </c>
      <c r="Z22" s="137">
        <v>0</v>
      </c>
      <c r="AA22" s="137">
        <v>0</v>
      </c>
      <c r="AB22" s="137">
        <v>0</v>
      </c>
      <c r="AC22" s="137">
        <v>0</v>
      </c>
    </row>
    <row r="23" spans="1:29">
      <c r="A23" s="135" t="s">
        <v>77</v>
      </c>
      <c r="B23" s="137">
        <v>0</v>
      </c>
      <c r="C23" s="137">
        <v>0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7"/>
      <c r="AA23" s="137"/>
      <c r="AB23" s="137"/>
      <c r="AC23" s="137"/>
    </row>
    <row r="24" spans="1:29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7">
        <v>0</v>
      </c>
      <c r="P24" s="137">
        <v>0</v>
      </c>
      <c r="Q24" s="137"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7">
        <v>0</v>
      </c>
      <c r="Y24" s="137">
        <v>0</v>
      </c>
      <c r="Z24" s="137">
        <v>0</v>
      </c>
      <c r="AA24" s="137">
        <v>0</v>
      </c>
      <c r="AB24" s="137"/>
      <c r="AC24" s="137"/>
    </row>
    <row r="25" spans="1:29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7">
        <v>0</v>
      </c>
      <c r="AA25" s="137">
        <v>0</v>
      </c>
      <c r="AB25" s="137">
        <v>0</v>
      </c>
      <c r="AC25" s="137">
        <v>0</v>
      </c>
    </row>
    <row r="26" spans="1:29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7">
        <v>0</v>
      </c>
      <c r="S26" s="136"/>
      <c r="T26" s="136"/>
      <c r="U26" s="136"/>
      <c r="V26" s="136"/>
      <c r="W26" s="136"/>
      <c r="X26" s="136"/>
      <c r="Y26" s="136"/>
      <c r="Z26" s="137"/>
      <c r="AA26" s="137"/>
      <c r="AB26" s="137"/>
      <c r="AC26" s="137"/>
    </row>
    <row r="27" spans="1:29">
      <c r="A27" s="135" t="s">
        <v>76</v>
      </c>
      <c r="B27" s="136"/>
      <c r="C27" s="136"/>
      <c r="D27" s="136"/>
      <c r="E27" s="136"/>
      <c r="F27" s="136"/>
      <c r="G27" s="136"/>
      <c r="H27" s="136"/>
      <c r="I27" s="137">
        <v>0</v>
      </c>
      <c r="J27" s="136"/>
      <c r="K27" s="136"/>
      <c r="L27" s="136"/>
      <c r="M27" s="136"/>
      <c r="N27" s="136"/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  <c r="AA27" s="137"/>
      <c r="AB27" s="137"/>
      <c r="AC27" s="137"/>
    </row>
    <row r="28" spans="1:29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7">
        <v>0</v>
      </c>
      <c r="AA28" s="137">
        <v>0</v>
      </c>
      <c r="AB28" s="137"/>
      <c r="AC28" s="137"/>
    </row>
    <row r="29" spans="1:29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6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7">
        <v>0</v>
      </c>
      <c r="AA29" s="137">
        <v>0</v>
      </c>
      <c r="AB29" s="137"/>
      <c r="AC29" s="137">
        <v>0</v>
      </c>
    </row>
    <row r="30" spans="1:29">
      <c r="A30" s="135" t="s">
        <v>9</v>
      </c>
      <c r="B30" s="136"/>
      <c r="C30" s="136"/>
      <c r="D30" s="136"/>
      <c r="E30" s="136"/>
      <c r="F30" s="136"/>
      <c r="G30" s="136"/>
      <c r="H30" s="136"/>
      <c r="I30" s="137">
        <v>175785000</v>
      </c>
      <c r="J30" s="136"/>
      <c r="K30" s="136"/>
      <c r="L30" s="136"/>
      <c r="M30" s="136"/>
      <c r="N30" s="136"/>
      <c r="O30" s="137">
        <v>165156000</v>
      </c>
      <c r="P30" s="137">
        <v>138138000</v>
      </c>
      <c r="Q30" s="137">
        <v>135266000</v>
      </c>
      <c r="R30" s="137">
        <v>236727000</v>
      </c>
      <c r="S30" s="137">
        <v>222992000</v>
      </c>
      <c r="T30" s="137">
        <v>260008000</v>
      </c>
      <c r="U30" s="137">
        <v>252318000</v>
      </c>
      <c r="V30" s="137">
        <v>283038000</v>
      </c>
      <c r="W30" s="136"/>
      <c r="X30" s="136"/>
      <c r="Y30" s="137">
        <v>227214000</v>
      </c>
      <c r="Z30" s="137"/>
      <c r="AA30" s="137"/>
      <c r="AB30" s="137">
        <v>193176000</v>
      </c>
      <c r="AC30" s="137"/>
    </row>
    <row r="31" spans="1:29">
      <c r="A31" s="135" t="s">
        <v>74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7">
        <v>274459000</v>
      </c>
      <c r="P31" s="137">
        <v>227755000</v>
      </c>
      <c r="Q31" s="137">
        <v>304460000</v>
      </c>
      <c r="R31" s="137">
        <v>295829000</v>
      </c>
      <c r="S31" s="137">
        <v>287433000</v>
      </c>
      <c r="T31" s="136"/>
      <c r="U31" s="136"/>
      <c r="V31" s="136"/>
      <c r="W31" s="136"/>
      <c r="X31" s="136"/>
      <c r="Y31" s="136"/>
      <c r="Z31" s="137"/>
      <c r="AA31" s="137"/>
      <c r="AB31" s="137"/>
      <c r="AC31" s="137"/>
    </row>
    <row r="32" spans="1:29">
      <c r="A32" s="135" t="s">
        <v>19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7">
        <v>0</v>
      </c>
      <c r="Q32" s="137">
        <v>0</v>
      </c>
      <c r="R32" s="136"/>
      <c r="S32" s="136"/>
      <c r="T32" s="136"/>
      <c r="U32" s="136"/>
      <c r="V32" s="137">
        <v>34238630</v>
      </c>
      <c r="W32" s="137">
        <v>40479423</v>
      </c>
      <c r="X32" s="137">
        <v>40177420</v>
      </c>
      <c r="Y32" s="137">
        <v>45978121</v>
      </c>
      <c r="Z32" s="137">
        <v>44805300</v>
      </c>
      <c r="AA32" s="137">
        <v>50935790</v>
      </c>
      <c r="AB32" s="137">
        <v>53455970</v>
      </c>
      <c r="AC32" s="137">
        <v>45292000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7">
        <v>211948000</v>
      </c>
      <c r="I33" s="137">
        <v>186443000</v>
      </c>
      <c r="J33" s="136"/>
      <c r="K33" s="136"/>
      <c r="L33" s="136"/>
      <c r="M33" s="136"/>
      <c r="N33" s="136"/>
      <c r="O33" s="137">
        <v>327892000</v>
      </c>
      <c r="P33" s="137">
        <v>307415000</v>
      </c>
      <c r="Q33" s="137">
        <v>330701000</v>
      </c>
      <c r="R33" s="137">
        <v>330418000</v>
      </c>
      <c r="S33" s="137">
        <v>282367000</v>
      </c>
      <c r="T33" s="137">
        <v>292761000</v>
      </c>
      <c r="U33" s="137">
        <v>291277000</v>
      </c>
      <c r="V33" s="137">
        <v>310786000</v>
      </c>
      <c r="W33" s="137">
        <v>283384000</v>
      </c>
      <c r="X33" s="137">
        <v>423253000</v>
      </c>
      <c r="Y33" s="137">
        <v>336811000</v>
      </c>
      <c r="Z33" s="137">
        <v>342416000</v>
      </c>
      <c r="AA33" s="137">
        <v>392654000</v>
      </c>
      <c r="AB33" s="137">
        <v>474702000</v>
      </c>
      <c r="AC33" s="137">
        <v>414510000</v>
      </c>
    </row>
    <row r="34" spans="1:29">
      <c r="A34" s="135" t="s">
        <v>10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7">
        <v>42774075</v>
      </c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7"/>
      <c r="AA34" s="137"/>
      <c r="AB34" s="137">
        <v>31277606</v>
      </c>
      <c r="AC34" s="137"/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7">
        <v>0</v>
      </c>
      <c r="AA35" s="137">
        <v>0</v>
      </c>
      <c r="AB35" s="137"/>
      <c r="AC35" s="137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7">
        <v>0</v>
      </c>
      <c r="I37" s="136"/>
      <c r="J37" s="136"/>
      <c r="K37" s="136"/>
      <c r="L37" s="136"/>
      <c r="M37" s="136"/>
      <c r="N37" s="136"/>
      <c r="O37" s="137">
        <v>21737000</v>
      </c>
      <c r="P37" s="137">
        <v>21508000</v>
      </c>
      <c r="Q37" s="137">
        <v>25437000</v>
      </c>
      <c r="R37" s="137">
        <v>14610000</v>
      </c>
      <c r="S37" s="137">
        <v>15909000</v>
      </c>
      <c r="T37" s="137">
        <v>11943000</v>
      </c>
      <c r="U37" s="137">
        <v>8824000</v>
      </c>
      <c r="V37" s="137">
        <v>17421000</v>
      </c>
      <c r="W37" s="137">
        <v>14152000</v>
      </c>
      <c r="X37" s="137">
        <v>6928000</v>
      </c>
      <c r="Y37" s="137">
        <v>17566000</v>
      </c>
      <c r="Z37" s="137">
        <v>14362000</v>
      </c>
      <c r="AA37" s="137">
        <v>1991000</v>
      </c>
      <c r="AB37" s="137">
        <v>15990000</v>
      </c>
      <c r="AC37" s="137">
        <v>12027000</v>
      </c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7">
        <v>0</v>
      </c>
      <c r="AA38" s="137">
        <v>0</v>
      </c>
      <c r="AB38" s="137"/>
      <c r="AC38" s="137"/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7">
        <v>0</v>
      </c>
      <c r="AA39" s="137">
        <v>0</v>
      </c>
      <c r="AB39" s="137">
        <v>0</v>
      </c>
      <c r="AC39" s="137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  <c r="AA40" s="137">
        <v>0</v>
      </c>
      <c r="AB40" s="137">
        <v>0</v>
      </c>
      <c r="AC40" s="137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6"/>
      <c r="T41" s="136"/>
      <c r="U41" s="136"/>
      <c r="V41" s="136"/>
      <c r="W41" s="137">
        <v>0</v>
      </c>
      <c r="X41" s="137">
        <v>0</v>
      </c>
      <c r="Y41" s="137">
        <v>0</v>
      </c>
      <c r="Z41" s="137">
        <v>0</v>
      </c>
      <c r="AA41" s="137">
        <v>0</v>
      </c>
      <c r="AB41" s="137"/>
      <c r="AC41" s="137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6352939248</v>
      </c>
      <c r="P42" s="137">
        <v>5926684447</v>
      </c>
      <c r="Q42" s="137">
        <v>6407451839</v>
      </c>
      <c r="R42" s="137">
        <v>7117561638</v>
      </c>
      <c r="S42" s="137">
        <v>6334035664</v>
      </c>
      <c r="T42" s="137">
        <v>6468277540</v>
      </c>
      <c r="U42" s="137">
        <v>6577442453</v>
      </c>
      <c r="V42" s="137">
        <v>6549807671</v>
      </c>
      <c r="W42" s="137">
        <v>6144249790</v>
      </c>
      <c r="X42" s="137">
        <v>6919179030</v>
      </c>
      <c r="Y42" s="137">
        <v>6000000000</v>
      </c>
      <c r="Z42" s="137">
        <v>5981353040</v>
      </c>
      <c r="AA42" s="137">
        <v>6153625486</v>
      </c>
      <c r="AB42" s="137">
        <v>7308150656</v>
      </c>
      <c r="AC42" s="137">
        <v>6085901895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6552939248</v>
      </c>
      <c r="P43" s="137">
        <v>6082885100</v>
      </c>
      <c r="Q43" s="137">
        <v>6531293282</v>
      </c>
      <c r="R43" s="137">
        <v>7177561638</v>
      </c>
      <c r="S43" s="137">
        <v>6334195664</v>
      </c>
      <c r="T43" s="137">
        <v>6468278440</v>
      </c>
      <c r="U43" s="137">
        <v>6577447453</v>
      </c>
      <c r="V43" s="137">
        <v>6549819671</v>
      </c>
      <c r="W43" s="137">
        <v>6144269790</v>
      </c>
      <c r="X43" s="137">
        <v>6919179030</v>
      </c>
      <c r="Y43" s="137">
        <v>6136170545</v>
      </c>
      <c r="Z43" s="137">
        <v>5981353040</v>
      </c>
      <c r="AA43" s="137"/>
      <c r="AB43" s="137"/>
      <c r="AC43" s="137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  <c r="AA44" s="137">
        <v>0</v>
      </c>
      <c r="AB44" s="137">
        <v>0</v>
      </c>
      <c r="AC44" s="137">
        <v>0</v>
      </c>
    </row>
    <row r="45" spans="1:29">
      <c r="A45" s="138"/>
    </row>
    <row r="46" spans="1:29">
      <c r="A46" s="138"/>
      <c r="B46" s="138"/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A124-E250-40B7-9AC7-7A57ED4FFB61}">
  <dimension ref="A1:AD46"/>
  <sheetViews>
    <sheetView topLeftCell="A3" zoomScale="85" zoomScaleNormal="85" workbookViewId="0">
      <selection activeCell="A45" sqref="A45:XFD46"/>
    </sheetView>
  </sheetViews>
  <sheetFormatPr defaultColWidth="10.33203125" defaultRowHeight="13.8"/>
  <cols>
    <col min="1" max="1" width="17" style="131" customWidth="1"/>
    <col min="2" max="2" width="11.33203125" style="131" bestFit="1" customWidth="1"/>
    <col min="3" max="3" width="11.109375" style="131" bestFit="1" customWidth="1"/>
    <col min="4" max="7" width="10.33203125" style="131"/>
    <col min="8" max="8" width="12.6640625" style="131" bestFit="1" customWidth="1"/>
    <col min="9" max="9" width="11.109375" style="131" bestFit="1" customWidth="1"/>
    <col min="10" max="14" width="10.33203125" style="131"/>
    <col min="15" max="15" width="11.109375" style="131" bestFit="1" customWidth="1"/>
    <col min="16" max="16" width="10.33203125" style="131"/>
    <col min="17" max="18" width="11.33203125" style="131" bestFit="1" customWidth="1"/>
    <col min="19" max="22" width="10.33203125" style="131"/>
    <col min="23" max="23" width="11.33203125" style="131" bestFit="1" customWidth="1"/>
    <col min="24" max="26" width="10.33203125" style="131"/>
    <col min="27" max="27" width="11.33203125" style="131" bestFit="1" customWidth="1"/>
    <col min="28" max="16384" width="10.33203125" style="131"/>
  </cols>
  <sheetData>
    <row r="1" spans="1:30" ht="14.4">
      <c r="A1" s="128" t="s">
        <v>382</v>
      </c>
      <c r="B1" s="78"/>
      <c r="C1" s="78"/>
      <c r="D1" s="78"/>
    </row>
    <row r="2" spans="1:30" ht="14.4">
      <c r="A2" s="128" t="s">
        <v>383</v>
      </c>
      <c r="B2" s="134" t="s">
        <v>384</v>
      </c>
      <c r="C2" s="78"/>
      <c r="D2" s="78"/>
    </row>
    <row r="3" spans="1:30" ht="14.4">
      <c r="A3" s="128" t="s">
        <v>385</v>
      </c>
      <c r="B3" s="128" t="s">
        <v>325</v>
      </c>
      <c r="C3" s="78"/>
      <c r="D3" s="78"/>
    </row>
    <row r="4" spans="1:30" ht="14.4">
      <c r="A4" s="78"/>
      <c r="B4" s="78"/>
      <c r="C4" s="78"/>
      <c r="D4" s="78"/>
    </row>
    <row r="5" spans="1:30" ht="14.4">
      <c r="A5" s="134" t="s">
        <v>287</v>
      </c>
      <c r="B5" s="78"/>
      <c r="C5" s="128" t="s">
        <v>326</v>
      </c>
      <c r="D5" s="78"/>
    </row>
    <row r="6" spans="1:30" ht="14.4">
      <c r="A6" s="134" t="s">
        <v>289</v>
      </c>
      <c r="B6" s="78"/>
      <c r="C6" s="128" t="s">
        <v>290</v>
      </c>
      <c r="D6" s="78"/>
    </row>
    <row r="7" spans="1:30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  <c r="AD7" s="131" t="s">
        <v>69</v>
      </c>
    </row>
    <row r="8" spans="1:30">
      <c r="A8" s="135" t="s">
        <v>1</v>
      </c>
      <c r="B8" s="139">
        <f>C8</f>
        <v>895342000</v>
      </c>
      <c r="C8" s="137">
        <v>895342000</v>
      </c>
      <c r="D8" s="137">
        <v>884378000</v>
      </c>
      <c r="E8" s="137">
        <v>917483000</v>
      </c>
      <c r="F8" s="137">
        <v>939086000</v>
      </c>
      <c r="G8" s="137">
        <v>947559000</v>
      </c>
      <c r="H8" s="137">
        <v>919777000</v>
      </c>
      <c r="I8" s="137">
        <v>946269000</v>
      </c>
      <c r="J8" s="136"/>
      <c r="K8" s="136"/>
      <c r="L8" s="136"/>
      <c r="M8" s="136"/>
      <c r="N8" s="136"/>
      <c r="O8" s="137">
        <v>1034988180</v>
      </c>
      <c r="P8" s="137">
        <v>1135845000</v>
      </c>
      <c r="Q8" s="137">
        <v>969314000</v>
      </c>
      <c r="R8" s="137">
        <v>1133415000</v>
      </c>
      <c r="S8" s="137">
        <v>841271000</v>
      </c>
      <c r="T8" s="137">
        <v>1022348000</v>
      </c>
      <c r="U8" s="137">
        <v>1139067000</v>
      </c>
      <c r="V8" s="137">
        <v>817970000</v>
      </c>
      <c r="W8" s="137">
        <v>726597952</v>
      </c>
      <c r="X8" s="137">
        <v>856389375</v>
      </c>
      <c r="Y8" s="137">
        <v>658615000</v>
      </c>
      <c r="Z8" s="137">
        <v>749861000</v>
      </c>
      <c r="AA8" s="137">
        <v>771345250</v>
      </c>
      <c r="AB8" s="137">
        <v>873261733</v>
      </c>
      <c r="AC8" s="137">
        <v>943105669</v>
      </c>
    </row>
    <row r="9" spans="1:30">
      <c r="A9" s="135" t="s">
        <v>7</v>
      </c>
      <c r="B9" s="137">
        <v>1114000000</v>
      </c>
      <c r="C9" s="137">
        <v>1012000000</v>
      </c>
      <c r="D9" s="137">
        <v>637949000</v>
      </c>
      <c r="E9" s="137">
        <v>703647000</v>
      </c>
      <c r="F9" s="137">
        <v>718382000</v>
      </c>
      <c r="G9" s="137">
        <v>915223000</v>
      </c>
      <c r="H9" s="137">
        <v>983904000</v>
      </c>
      <c r="I9" s="137"/>
      <c r="J9" s="136"/>
      <c r="K9" s="136"/>
      <c r="L9" s="136"/>
      <c r="M9" s="136"/>
      <c r="N9" s="136"/>
      <c r="O9" s="137">
        <v>647173000</v>
      </c>
      <c r="P9" s="137">
        <v>773977000</v>
      </c>
      <c r="Q9" s="137">
        <v>1188372000</v>
      </c>
      <c r="R9" s="136"/>
      <c r="S9" s="137">
        <v>955024000</v>
      </c>
      <c r="T9" s="137">
        <v>793071000</v>
      </c>
      <c r="U9" s="137">
        <v>739634000</v>
      </c>
      <c r="V9" s="137">
        <v>1171366000</v>
      </c>
      <c r="W9" s="137">
        <v>974617000</v>
      </c>
      <c r="X9" s="137">
        <v>1267968000</v>
      </c>
      <c r="Y9" s="137">
        <v>1256967000</v>
      </c>
      <c r="Z9" s="137">
        <v>1102299000</v>
      </c>
      <c r="AA9" s="137">
        <v>1219556000</v>
      </c>
      <c r="AB9" s="137">
        <v>1878968000</v>
      </c>
      <c r="AC9" s="137">
        <v>1062796000</v>
      </c>
    </row>
    <row r="10" spans="1:30">
      <c r="A10" s="135" t="s">
        <v>2</v>
      </c>
      <c r="B10" s="137">
        <v>2546437000</v>
      </c>
      <c r="C10" s="137">
        <v>2574509000</v>
      </c>
      <c r="D10" s="137">
        <v>2671114000</v>
      </c>
      <c r="E10" s="137">
        <v>2349865000</v>
      </c>
      <c r="F10" s="137">
        <v>2282254000</v>
      </c>
      <c r="G10" s="137">
        <v>2767081000</v>
      </c>
      <c r="H10" s="137">
        <v>2600199000</v>
      </c>
      <c r="I10" s="137">
        <v>2105507000</v>
      </c>
      <c r="J10" s="136"/>
      <c r="K10" s="136"/>
      <c r="L10" s="136"/>
      <c r="M10" s="136"/>
      <c r="N10" s="136"/>
      <c r="O10" s="137">
        <v>2017951000</v>
      </c>
      <c r="P10" s="137">
        <v>1658578000</v>
      </c>
      <c r="Q10" s="137">
        <v>1874266000</v>
      </c>
      <c r="R10" s="137">
        <v>1804584000</v>
      </c>
      <c r="S10" s="137">
        <v>1774264000</v>
      </c>
      <c r="T10" s="137">
        <v>1962624000</v>
      </c>
      <c r="U10" s="137">
        <v>2150061000</v>
      </c>
      <c r="V10" s="137">
        <v>1968893000</v>
      </c>
      <c r="W10" s="137">
        <v>1887665000</v>
      </c>
      <c r="X10" s="137">
        <v>1799216000</v>
      </c>
      <c r="Y10" s="137">
        <v>1514480000</v>
      </c>
      <c r="Z10" s="137">
        <v>1514568000</v>
      </c>
      <c r="AA10" s="137">
        <v>1527703000</v>
      </c>
      <c r="AB10" s="137">
        <v>1577905000</v>
      </c>
      <c r="AC10" s="137">
        <v>1422518000</v>
      </c>
    </row>
    <row r="11" spans="1:30">
      <c r="A11" s="135" t="s">
        <v>6</v>
      </c>
      <c r="B11" s="136"/>
      <c r="C11" s="137">
        <v>0</v>
      </c>
      <c r="D11" s="137">
        <v>0</v>
      </c>
      <c r="E11" s="136"/>
      <c r="F11" s="136"/>
      <c r="G11" s="136"/>
      <c r="H11" s="137">
        <v>0</v>
      </c>
      <c r="I11" s="137">
        <v>0</v>
      </c>
      <c r="J11" s="136"/>
      <c r="K11" s="136"/>
      <c r="L11" s="136"/>
      <c r="M11" s="136"/>
      <c r="N11" s="136"/>
      <c r="O11" s="137">
        <v>570705000</v>
      </c>
      <c r="P11" s="136"/>
      <c r="Q11" s="139">
        <f>O11</f>
        <v>570705000</v>
      </c>
      <c r="R11" s="136"/>
      <c r="S11" s="136"/>
      <c r="T11" s="136"/>
      <c r="U11" s="136"/>
      <c r="V11" s="136"/>
      <c r="W11" s="136"/>
      <c r="X11" s="136"/>
      <c r="Y11" s="136"/>
      <c r="Z11" s="137"/>
      <c r="AA11" s="137"/>
      <c r="AB11" s="137"/>
      <c r="AC11" s="137"/>
    </row>
    <row r="12" spans="1:30">
      <c r="A12" s="135" t="s">
        <v>14</v>
      </c>
      <c r="B12" s="137">
        <v>597251971</v>
      </c>
      <c r="C12" s="137">
        <v>526591739</v>
      </c>
      <c r="D12" s="137">
        <v>503406462</v>
      </c>
      <c r="E12" s="137">
        <v>680037213</v>
      </c>
      <c r="F12" s="137">
        <v>1205256143</v>
      </c>
      <c r="G12" s="137">
        <v>1435716128</v>
      </c>
      <c r="H12" s="137"/>
      <c r="I12" s="137">
        <v>1360021078</v>
      </c>
      <c r="J12" s="136"/>
      <c r="K12" s="136"/>
      <c r="L12" s="136"/>
      <c r="M12" s="136"/>
      <c r="N12" s="136"/>
      <c r="O12" s="136"/>
      <c r="P12" s="137">
        <v>156200653</v>
      </c>
      <c r="Q12" s="137">
        <v>123841443</v>
      </c>
      <c r="R12" s="139">
        <f>Q12</f>
        <v>123841443</v>
      </c>
      <c r="S12" s="136"/>
      <c r="T12" s="136"/>
      <c r="U12" s="136"/>
      <c r="V12" s="136"/>
      <c r="W12" s="136"/>
      <c r="X12" s="137">
        <v>0</v>
      </c>
      <c r="Y12" s="136"/>
      <c r="Z12" s="137">
        <v>0</v>
      </c>
      <c r="AA12" s="137"/>
      <c r="AB12" s="137"/>
      <c r="AC12" s="137"/>
    </row>
    <row r="13" spans="1:30">
      <c r="A13" s="135" t="s">
        <v>78</v>
      </c>
      <c r="B13" s="137">
        <v>0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7">
        <v>0</v>
      </c>
      <c r="AA13" s="137">
        <v>0</v>
      </c>
      <c r="AB13" s="137"/>
      <c r="AC13" s="137"/>
    </row>
    <row r="14" spans="1:30">
      <c r="A14" s="135" t="s">
        <v>75</v>
      </c>
      <c r="B14" s="137">
        <v>0</v>
      </c>
      <c r="C14" s="137">
        <v>0</v>
      </c>
      <c r="D14" s="137">
        <v>0</v>
      </c>
      <c r="E14" s="137">
        <v>0</v>
      </c>
      <c r="F14" s="137">
        <v>0</v>
      </c>
      <c r="G14" s="137">
        <v>0</v>
      </c>
      <c r="H14" s="137">
        <v>0</v>
      </c>
      <c r="I14" s="137">
        <v>0</v>
      </c>
      <c r="J14" s="136"/>
      <c r="K14" s="136"/>
      <c r="L14" s="136"/>
      <c r="M14" s="136"/>
      <c r="N14" s="136"/>
      <c r="O14" s="137">
        <v>0</v>
      </c>
      <c r="P14" s="137">
        <v>0</v>
      </c>
      <c r="Q14" s="137">
        <v>0</v>
      </c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7">
        <v>0</v>
      </c>
      <c r="Y14" s="137">
        <v>0</v>
      </c>
      <c r="Z14" s="137">
        <v>0</v>
      </c>
      <c r="AA14" s="137">
        <v>0</v>
      </c>
      <c r="AB14" s="137"/>
      <c r="AC14" s="137"/>
    </row>
    <row r="15" spans="1:30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137">
        <v>0</v>
      </c>
      <c r="V15" s="137">
        <v>0</v>
      </c>
      <c r="W15" s="137">
        <v>0</v>
      </c>
      <c r="X15" s="137">
        <v>0</v>
      </c>
      <c r="Y15" s="137">
        <v>0</v>
      </c>
      <c r="Z15" s="137">
        <v>0</v>
      </c>
      <c r="AA15" s="137">
        <v>0</v>
      </c>
      <c r="AB15" s="137">
        <v>0</v>
      </c>
      <c r="AC15" s="137">
        <v>0</v>
      </c>
    </row>
    <row r="16" spans="1:30">
      <c r="A16" s="135" t="s">
        <v>83</v>
      </c>
      <c r="B16" s="136"/>
      <c r="C16" s="136"/>
      <c r="D16" s="136"/>
      <c r="E16" s="136"/>
      <c r="F16" s="136"/>
      <c r="G16" s="137">
        <v>64043836</v>
      </c>
      <c r="H16" s="137">
        <v>46822239</v>
      </c>
      <c r="I16" s="137">
        <v>54284200</v>
      </c>
      <c r="J16" s="136"/>
      <c r="K16" s="136"/>
      <c r="L16" s="136"/>
      <c r="M16" s="136"/>
      <c r="N16" s="136"/>
      <c r="O16" s="137">
        <v>53404978</v>
      </c>
      <c r="P16" s="137">
        <v>47771655</v>
      </c>
      <c r="Q16" s="137">
        <v>35753764</v>
      </c>
      <c r="R16" s="137">
        <v>37568889</v>
      </c>
      <c r="S16" s="137">
        <v>36752008</v>
      </c>
      <c r="T16" s="137">
        <v>47730760</v>
      </c>
      <c r="U16" s="137">
        <v>36074600</v>
      </c>
      <c r="V16" s="137">
        <v>41181000</v>
      </c>
      <c r="W16" s="137">
        <v>41017984</v>
      </c>
      <c r="X16" s="136"/>
      <c r="Y16" s="136"/>
      <c r="Z16" s="137"/>
      <c r="AA16" s="137">
        <v>38572060</v>
      </c>
      <c r="AB16" s="137"/>
      <c r="AC16" s="137"/>
    </row>
    <row r="17" spans="1:30" ht="14.4">
      <c r="A17" s="135" t="s">
        <v>11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40">
        <f>0.5*(245+400+125+130)*1000000</f>
        <v>450000000</v>
      </c>
      <c r="U17" s="140">
        <f t="shared" ref="U17:W17" si="0">0.5*(245+400+125+130)*1000000</f>
        <v>450000000</v>
      </c>
      <c r="V17" s="140">
        <f t="shared" si="0"/>
        <v>450000000</v>
      </c>
      <c r="W17" s="140">
        <f t="shared" si="0"/>
        <v>450000000</v>
      </c>
      <c r="X17" s="136"/>
      <c r="Y17" s="136"/>
      <c r="Z17" s="137"/>
      <c r="AA17" s="137"/>
      <c r="AB17" s="140">
        <f t="shared" ref="AB17" si="1">0.5*(245+400+125+130)*1000000</f>
        <v>450000000</v>
      </c>
      <c r="AC17" s="137"/>
      <c r="AD17" s="78" t="s">
        <v>386</v>
      </c>
    </row>
    <row r="18" spans="1:30">
      <c r="A18" s="135" t="s">
        <v>71</v>
      </c>
      <c r="B18" s="136"/>
      <c r="C18" s="136"/>
      <c r="D18" s="136"/>
      <c r="E18" s="136"/>
      <c r="F18" s="136"/>
      <c r="G18" s="137">
        <v>817291289</v>
      </c>
      <c r="H18" s="137">
        <v>809407070</v>
      </c>
      <c r="I18" s="137">
        <v>616436000</v>
      </c>
      <c r="J18" s="136"/>
      <c r="K18" s="136"/>
      <c r="L18" s="136"/>
      <c r="M18" s="136"/>
      <c r="N18" s="136"/>
      <c r="O18" s="137">
        <v>477337942</v>
      </c>
      <c r="P18" s="137">
        <v>493456512</v>
      </c>
      <c r="Q18" s="137">
        <v>569884075</v>
      </c>
      <c r="R18" s="137">
        <v>568495258</v>
      </c>
      <c r="S18" s="137">
        <v>543381586</v>
      </c>
      <c r="T18" s="137">
        <v>477889971</v>
      </c>
      <c r="U18" s="137">
        <v>513372023</v>
      </c>
      <c r="V18" s="137">
        <v>426228110</v>
      </c>
      <c r="W18" s="137">
        <v>488954705</v>
      </c>
      <c r="X18" s="137">
        <v>558171658</v>
      </c>
      <c r="Y18" s="137">
        <v>435976348</v>
      </c>
      <c r="Z18" s="137">
        <v>481314932</v>
      </c>
      <c r="AA18" s="139"/>
      <c r="AB18" s="137">
        <v>660996467</v>
      </c>
      <c r="AC18" s="137">
        <v>542846095</v>
      </c>
    </row>
    <row r="19" spans="1:30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7">
        <v>0</v>
      </c>
      <c r="AA19" s="137">
        <v>0</v>
      </c>
      <c r="AB19" s="137">
        <v>0</v>
      </c>
      <c r="AC19" s="137">
        <v>0</v>
      </c>
    </row>
    <row r="20" spans="1:30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7">
        <v>0</v>
      </c>
      <c r="AA20" s="137">
        <v>0</v>
      </c>
      <c r="AB20" s="137">
        <v>0</v>
      </c>
      <c r="AC20" s="137">
        <v>0</v>
      </c>
    </row>
    <row r="21" spans="1:30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7">
        <v>0</v>
      </c>
      <c r="AA21" s="137">
        <v>0</v>
      </c>
      <c r="AB21" s="137"/>
      <c r="AC21" s="137"/>
    </row>
    <row r="22" spans="1:30">
      <c r="A22" s="135" t="s">
        <v>12</v>
      </c>
      <c r="B22" s="137">
        <v>0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6"/>
      <c r="K22" s="136"/>
      <c r="L22" s="136"/>
      <c r="M22" s="136"/>
      <c r="N22" s="136"/>
      <c r="O22" s="137">
        <v>0</v>
      </c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37">
        <v>0</v>
      </c>
      <c r="V22" s="137">
        <v>0</v>
      </c>
      <c r="W22" s="137">
        <v>0</v>
      </c>
      <c r="X22" s="137">
        <v>0</v>
      </c>
      <c r="Y22" s="137">
        <v>0</v>
      </c>
      <c r="Z22" s="137">
        <v>0</v>
      </c>
      <c r="AA22" s="137">
        <v>0</v>
      </c>
      <c r="AB22" s="137">
        <v>0</v>
      </c>
      <c r="AC22" s="137">
        <v>0</v>
      </c>
    </row>
    <row r="23" spans="1:30" ht="14.4">
      <c r="A23" s="135" t="s">
        <v>77</v>
      </c>
      <c r="B23" s="137">
        <v>0</v>
      </c>
      <c r="C23" s="137">
        <v>0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40">
        <f>0.5*150000000</f>
        <v>75000000</v>
      </c>
      <c r="P23" s="140">
        <f t="shared" ref="P23:AC23" si="2">0.5*150000000</f>
        <v>75000000</v>
      </c>
      <c r="Q23" s="140">
        <f t="shared" si="2"/>
        <v>75000000</v>
      </c>
      <c r="R23" s="140">
        <f t="shared" si="2"/>
        <v>75000000</v>
      </c>
      <c r="S23" s="140">
        <f t="shared" si="2"/>
        <v>75000000</v>
      </c>
      <c r="T23" s="140">
        <f t="shared" si="2"/>
        <v>75000000</v>
      </c>
      <c r="U23" s="140">
        <f t="shared" si="2"/>
        <v>75000000</v>
      </c>
      <c r="V23" s="140">
        <f t="shared" si="2"/>
        <v>75000000</v>
      </c>
      <c r="W23" s="140">
        <f t="shared" si="2"/>
        <v>75000000</v>
      </c>
      <c r="X23" s="140">
        <f t="shared" si="2"/>
        <v>75000000</v>
      </c>
      <c r="Y23" s="140">
        <f t="shared" si="2"/>
        <v>75000000</v>
      </c>
      <c r="Z23" s="140">
        <f t="shared" si="2"/>
        <v>75000000</v>
      </c>
      <c r="AA23" s="140">
        <f t="shared" si="2"/>
        <v>75000000</v>
      </c>
      <c r="AB23" s="140">
        <f t="shared" si="2"/>
        <v>75000000</v>
      </c>
      <c r="AC23" s="140">
        <f t="shared" si="2"/>
        <v>75000000</v>
      </c>
      <c r="AD23" s="78" t="s">
        <v>387</v>
      </c>
    </row>
    <row r="24" spans="1:30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7">
        <v>0</v>
      </c>
      <c r="P24" s="137">
        <v>0</v>
      </c>
      <c r="Q24" s="137"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7">
        <v>0</v>
      </c>
      <c r="Y24" s="137">
        <v>0</v>
      </c>
      <c r="Z24" s="137">
        <v>0</v>
      </c>
      <c r="AA24" s="137">
        <v>0</v>
      </c>
      <c r="AB24" s="137"/>
      <c r="AC24" s="137"/>
    </row>
    <row r="25" spans="1:30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7">
        <v>0</v>
      </c>
      <c r="AA25" s="137">
        <v>0</v>
      </c>
      <c r="AB25" s="137">
        <v>0</v>
      </c>
      <c r="AC25" s="137">
        <v>0</v>
      </c>
    </row>
    <row r="26" spans="1:30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7">
        <v>0</v>
      </c>
      <c r="S26" s="136"/>
      <c r="T26" s="136"/>
      <c r="U26" s="136"/>
      <c r="V26" s="136"/>
      <c r="W26" s="136"/>
      <c r="X26" s="136"/>
      <c r="Y26" s="136"/>
      <c r="Z26" s="137"/>
      <c r="AA26" s="137"/>
      <c r="AB26" s="137"/>
      <c r="AC26" s="137"/>
    </row>
    <row r="27" spans="1:30">
      <c r="A27" s="135" t="s">
        <v>76</v>
      </c>
      <c r="B27" s="136"/>
      <c r="C27" s="136"/>
      <c r="D27" s="136"/>
      <c r="E27" s="136"/>
      <c r="F27" s="136"/>
      <c r="G27" s="136"/>
      <c r="H27" s="136"/>
      <c r="I27" s="137">
        <v>0</v>
      </c>
      <c r="J27" s="136"/>
      <c r="K27" s="136"/>
      <c r="L27" s="136"/>
      <c r="M27" s="136"/>
      <c r="N27" s="136"/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  <c r="AA27" s="137"/>
      <c r="AB27" s="137"/>
      <c r="AC27" s="137"/>
    </row>
    <row r="28" spans="1:30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7">
        <v>0</v>
      </c>
      <c r="AA28" s="137">
        <v>0</v>
      </c>
      <c r="AB28" s="137"/>
      <c r="AC28" s="137"/>
    </row>
    <row r="29" spans="1:30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6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7">
        <v>0</v>
      </c>
      <c r="AA29" s="137">
        <v>0</v>
      </c>
      <c r="AB29" s="137"/>
      <c r="AC29" s="137">
        <v>0</v>
      </c>
    </row>
    <row r="30" spans="1:30">
      <c r="A30" s="135" t="s">
        <v>9</v>
      </c>
      <c r="B30" s="136"/>
      <c r="C30" s="136"/>
      <c r="D30" s="136"/>
      <c r="E30" s="136"/>
      <c r="F30" s="136"/>
      <c r="G30" s="136"/>
      <c r="H30" s="136"/>
      <c r="I30" s="137">
        <v>175785000</v>
      </c>
      <c r="J30" s="136"/>
      <c r="K30" s="136"/>
      <c r="L30" s="136"/>
      <c r="M30" s="136"/>
      <c r="N30" s="136"/>
      <c r="O30" s="137">
        <v>165156000</v>
      </c>
      <c r="P30" s="137">
        <v>138138000</v>
      </c>
      <c r="Q30" s="137">
        <v>135266000</v>
      </c>
      <c r="R30" s="137">
        <v>236727000</v>
      </c>
      <c r="S30" s="137">
        <v>222992000</v>
      </c>
      <c r="T30" s="137">
        <v>260008000</v>
      </c>
      <c r="U30" s="137">
        <v>252318000</v>
      </c>
      <c r="V30" s="137">
        <v>283038000</v>
      </c>
      <c r="W30" s="139">
        <f>AVERAGE(U30,V30,Y30)</f>
        <v>254190000</v>
      </c>
      <c r="X30" s="141">
        <f>W30</f>
        <v>254190000</v>
      </c>
      <c r="Y30" s="137">
        <v>227214000</v>
      </c>
      <c r="Z30" s="137"/>
      <c r="AA30" s="139">
        <f>AB30</f>
        <v>193176000</v>
      </c>
      <c r="AB30" s="137">
        <v>193176000</v>
      </c>
      <c r="AC30" s="137"/>
    </row>
    <row r="31" spans="1:30">
      <c r="A31" s="135" t="s">
        <v>74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7">
        <v>274459000</v>
      </c>
      <c r="P31" s="137">
        <v>227755000</v>
      </c>
      <c r="Q31" s="137">
        <v>304460000</v>
      </c>
      <c r="R31" s="137">
        <v>295829000</v>
      </c>
      <c r="S31" s="137">
        <v>287433000</v>
      </c>
      <c r="T31" s="136"/>
      <c r="U31" s="136"/>
      <c r="V31" s="136"/>
      <c r="W31" s="136"/>
      <c r="X31" s="136"/>
      <c r="Y31" s="136"/>
      <c r="Z31" s="137"/>
      <c r="AA31" s="137"/>
      <c r="AB31" s="137"/>
      <c r="AC31" s="137"/>
    </row>
    <row r="32" spans="1:30">
      <c r="A32" s="135" t="s">
        <v>19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7">
        <v>0</v>
      </c>
      <c r="Q32" s="137">
        <v>0</v>
      </c>
      <c r="R32" s="136"/>
      <c r="S32" s="136"/>
      <c r="T32" s="136"/>
      <c r="U32" s="136"/>
      <c r="V32" s="137">
        <v>34238630</v>
      </c>
      <c r="W32" s="137">
        <v>40479423</v>
      </c>
      <c r="X32" s="137">
        <v>40177420</v>
      </c>
      <c r="Y32" s="137">
        <v>45978121</v>
      </c>
      <c r="Z32" s="137">
        <v>44805300</v>
      </c>
      <c r="AA32" s="137">
        <v>50935790</v>
      </c>
      <c r="AB32" s="137">
        <v>53455970</v>
      </c>
      <c r="AC32" s="137">
        <v>45292000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7">
        <v>211948000</v>
      </c>
      <c r="I33" s="137">
        <v>186443000</v>
      </c>
      <c r="J33" s="136"/>
      <c r="K33" s="136"/>
      <c r="L33" s="136"/>
      <c r="M33" s="136"/>
      <c r="N33" s="136"/>
      <c r="O33" s="137">
        <v>327892000</v>
      </c>
      <c r="P33" s="137">
        <v>307415000</v>
      </c>
      <c r="Q33" s="137">
        <v>330701000</v>
      </c>
      <c r="R33" s="137">
        <v>330418000</v>
      </c>
      <c r="S33" s="137">
        <v>282367000</v>
      </c>
      <c r="T33" s="137">
        <v>292761000</v>
      </c>
      <c r="U33" s="137">
        <v>291277000</v>
      </c>
      <c r="V33" s="137">
        <v>310786000</v>
      </c>
      <c r="W33" s="137">
        <v>283384000</v>
      </c>
      <c r="X33" s="137">
        <v>423253000</v>
      </c>
      <c r="Y33" s="137">
        <v>336811000</v>
      </c>
      <c r="Z33" s="137">
        <v>342416000</v>
      </c>
      <c r="AA33" s="137">
        <v>392654000</v>
      </c>
      <c r="AB33" s="137">
        <v>474702000</v>
      </c>
      <c r="AC33" s="137">
        <v>414510000</v>
      </c>
    </row>
    <row r="34" spans="1:29">
      <c r="A34" s="135" t="s">
        <v>10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7">
        <v>42774075</v>
      </c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7"/>
      <c r="AA34" s="137"/>
      <c r="AB34" s="137">
        <v>31277606</v>
      </c>
      <c r="AC34" s="137"/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7">
        <v>0</v>
      </c>
      <c r="AA35" s="137">
        <v>0</v>
      </c>
      <c r="AB35" s="137"/>
      <c r="AC35" s="137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7">
        <v>0</v>
      </c>
      <c r="I37" s="136"/>
      <c r="J37" s="136"/>
      <c r="K37" s="136"/>
      <c r="L37" s="136"/>
      <c r="M37" s="136"/>
      <c r="N37" s="136"/>
      <c r="O37" s="137">
        <v>21737000</v>
      </c>
      <c r="P37" s="137">
        <v>21508000</v>
      </c>
      <c r="Q37" s="137">
        <v>25437000</v>
      </c>
      <c r="R37" s="137">
        <v>14610000</v>
      </c>
      <c r="S37" s="137">
        <v>15909000</v>
      </c>
      <c r="T37" s="137">
        <v>11943000</v>
      </c>
      <c r="U37" s="137">
        <v>8824000</v>
      </c>
      <c r="V37" s="137">
        <v>17421000</v>
      </c>
      <c r="W37" s="137">
        <v>14152000</v>
      </c>
      <c r="X37" s="137">
        <v>6928000</v>
      </c>
      <c r="Y37" s="137">
        <v>17566000</v>
      </c>
      <c r="Z37" s="137">
        <v>14362000</v>
      </c>
      <c r="AA37" s="137">
        <v>1991000</v>
      </c>
      <c r="AB37" s="137">
        <v>15990000</v>
      </c>
      <c r="AC37" s="137">
        <v>12027000</v>
      </c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7">
        <v>0</v>
      </c>
      <c r="AA38" s="137">
        <v>0</v>
      </c>
      <c r="AB38" s="137"/>
      <c r="AC38" s="137"/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7">
        <v>0</v>
      </c>
      <c r="AA39" s="137">
        <v>0</v>
      </c>
      <c r="AB39" s="137">
        <v>0</v>
      </c>
      <c r="AC39" s="137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  <c r="AA40" s="137">
        <v>0</v>
      </c>
      <c r="AB40" s="137">
        <v>0</v>
      </c>
      <c r="AC40" s="137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6"/>
      <c r="T41" s="136"/>
      <c r="U41" s="136"/>
      <c r="V41" s="136"/>
      <c r="W41" s="137">
        <v>0</v>
      </c>
      <c r="X41" s="137">
        <v>0</v>
      </c>
      <c r="Y41" s="137">
        <v>0</v>
      </c>
      <c r="Z41" s="137">
        <v>0</v>
      </c>
      <c r="AA41" s="137">
        <v>0</v>
      </c>
      <c r="AB41" s="137"/>
      <c r="AC41" s="137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6352939248</v>
      </c>
      <c r="P42" s="137">
        <v>5926684447</v>
      </c>
      <c r="Q42" s="137">
        <v>6407451839</v>
      </c>
      <c r="R42" s="137">
        <v>7117561638</v>
      </c>
      <c r="S42" s="137">
        <v>6334035664</v>
      </c>
      <c r="T42" s="137">
        <v>6468277540</v>
      </c>
      <c r="U42" s="137">
        <v>6577442453</v>
      </c>
      <c r="V42" s="137">
        <v>6549807671</v>
      </c>
      <c r="W42" s="137">
        <v>6144249790</v>
      </c>
      <c r="X42" s="137">
        <v>6919179030</v>
      </c>
      <c r="Y42" s="137">
        <v>6000000000</v>
      </c>
      <c r="Z42" s="137">
        <v>5981353040</v>
      </c>
      <c r="AA42" s="137">
        <v>6153625486</v>
      </c>
      <c r="AB42" s="137">
        <v>7308150656</v>
      </c>
      <c r="AC42" s="137">
        <v>6085901895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6552939248</v>
      </c>
      <c r="P43" s="137">
        <v>6082885100</v>
      </c>
      <c r="Q43" s="137">
        <v>6531293282</v>
      </c>
      <c r="R43" s="137">
        <v>7177561638</v>
      </c>
      <c r="S43" s="137">
        <v>6334195664</v>
      </c>
      <c r="T43" s="137">
        <v>6468278440</v>
      </c>
      <c r="U43" s="137">
        <v>6577447453</v>
      </c>
      <c r="V43" s="137">
        <v>6549819671</v>
      </c>
      <c r="W43" s="137">
        <v>6144269790</v>
      </c>
      <c r="X43" s="137">
        <v>6919179030</v>
      </c>
      <c r="Y43" s="137">
        <v>6136170545</v>
      </c>
      <c r="Z43" s="137">
        <v>5981353040</v>
      </c>
      <c r="AA43" s="137"/>
      <c r="AB43" s="137"/>
      <c r="AC43" s="137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  <c r="AA44" s="137">
        <v>0</v>
      </c>
      <c r="AB44" s="137">
        <v>0</v>
      </c>
      <c r="AC44" s="137">
        <v>0</v>
      </c>
    </row>
    <row r="45" spans="1:29">
      <c r="A45" s="138"/>
    </row>
    <row r="46" spans="1:29">
      <c r="A46" s="138"/>
      <c r="B46" s="138"/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BDF9-2DB5-4478-A583-4A6F8C4EA2C3}">
  <dimension ref="A1:AC45"/>
  <sheetViews>
    <sheetView tabSelected="1" zoomScale="85" zoomScaleNormal="85" workbookViewId="0">
      <selection activeCell="A45" sqref="A45:XFD46"/>
    </sheetView>
  </sheetViews>
  <sheetFormatPr defaultColWidth="10.33203125" defaultRowHeight="13.8"/>
  <cols>
    <col min="1" max="19" width="10.33203125" style="131"/>
    <col min="20" max="22" width="11.109375" style="131" bestFit="1" customWidth="1"/>
    <col min="23" max="28" width="10.33203125" style="131"/>
    <col min="29" max="29" width="11.33203125" style="131" bestFit="1" customWidth="1"/>
    <col min="30" max="16384" width="10.33203125" style="131"/>
  </cols>
  <sheetData>
    <row r="1" spans="1:29" ht="14.4">
      <c r="A1" s="128" t="s">
        <v>382</v>
      </c>
      <c r="B1" s="78"/>
      <c r="C1" s="78"/>
    </row>
    <row r="2" spans="1:29" ht="14.4">
      <c r="A2" s="128" t="s">
        <v>383</v>
      </c>
      <c r="B2" s="134" t="s">
        <v>384</v>
      </c>
      <c r="C2" s="78"/>
    </row>
    <row r="3" spans="1:29" ht="14.4">
      <c r="A3" s="128" t="s">
        <v>385</v>
      </c>
      <c r="B3" s="128" t="s">
        <v>325</v>
      </c>
      <c r="C3" s="78"/>
    </row>
    <row r="4" spans="1:29" ht="14.4">
      <c r="A4" s="78"/>
      <c r="B4" s="78"/>
      <c r="C4" s="78"/>
    </row>
    <row r="5" spans="1:29" ht="14.4">
      <c r="A5" s="134" t="s">
        <v>287</v>
      </c>
      <c r="B5" s="78"/>
      <c r="C5" s="128" t="s">
        <v>388</v>
      </c>
    </row>
    <row r="6" spans="1:29" ht="14.4">
      <c r="A6" s="134" t="s">
        <v>289</v>
      </c>
      <c r="B6" s="78"/>
      <c r="C6" s="128" t="s">
        <v>290</v>
      </c>
    </row>
    <row r="7" spans="1:29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</row>
    <row r="8" spans="1:29">
      <c r="A8" s="135" t="s">
        <v>1</v>
      </c>
      <c r="B8" s="137">
        <v>58202000</v>
      </c>
      <c r="C8" s="137">
        <v>55435000</v>
      </c>
      <c r="D8" s="137">
        <v>54832000</v>
      </c>
      <c r="E8" s="137">
        <v>78857000</v>
      </c>
      <c r="F8" s="137">
        <v>89007000</v>
      </c>
      <c r="G8" s="137">
        <v>98141000</v>
      </c>
      <c r="H8" s="137">
        <v>134085000</v>
      </c>
      <c r="I8" s="137">
        <v>123195000</v>
      </c>
      <c r="J8" s="136"/>
      <c r="K8" s="136"/>
      <c r="L8" s="136"/>
      <c r="M8" s="136"/>
      <c r="N8" s="136"/>
      <c r="O8" s="137">
        <v>116308000</v>
      </c>
      <c r="P8" s="137">
        <v>112097000</v>
      </c>
      <c r="Q8" s="137">
        <v>107724000</v>
      </c>
      <c r="R8" s="137">
        <v>133700000</v>
      </c>
      <c r="S8" s="137">
        <v>132588000</v>
      </c>
      <c r="T8" s="137">
        <v>126030928</v>
      </c>
      <c r="U8" s="137">
        <v>160631000</v>
      </c>
      <c r="V8" s="137">
        <v>128341000</v>
      </c>
      <c r="W8" s="137">
        <v>95136326</v>
      </c>
      <c r="X8" s="137">
        <v>133212365</v>
      </c>
      <c r="Y8" s="137">
        <v>160873410</v>
      </c>
      <c r="Z8" s="137">
        <v>104432332</v>
      </c>
      <c r="AA8" s="137">
        <v>117825412</v>
      </c>
      <c r="AB8" s="137">
        <v>149548825</v>
      </c>
      <c r="AC8" s="137">
        <v>103547606</v>
      </c>
    </row>
    <row r="9" spans="1:29">
      <c r="A9" s="135" t="s">
        <v>7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7"/>
      <c r="AA9" s="137"/>
      <c r="AB9" s="137"/>
      <c r="AC9" s="137"/>
    </row>
    <row r="10" spans="1:29">
      <c r="A10" s="135" t="s">
        <v>2</v>
      </c>
      <c r="B10" s="137">
        <v>538884000</v>
      </c>
      <c r="C10" s="137">
        <v>702986000</v>
      </c>
      <c r="D10" s="137">
        <v>723580000</v>
      </c>
      <c r="E10" s="137">
        <v>736231000</v>
      </c>
      <c r="F10" s="137">
        <v>643546000</v>
      </c>
      <c r="G10" s="137">
        <v>651185000</v>
      </c>
      <c r="H10" s="137">
        <v>631976000</v>
      </c>
      <c r="I10" s="137">
        <v>654333000</v>
      </c>
      <c r="J10" s="136"/>
      <c r="K10" s="136"/>
      <c r="L10" s="136"/>
      <c r="M10" s="136"/>
      <c r="N10" s="136"/>
      <c r="O10" s="137">
        <v>763107000</v>
      </c>
      <c r="P10" s="136"/>
      <c r="Q10" s="137">
        <v>662403000</v>
      </c>
      <c r="R10" s="137">
        <v>666318000</v>
      </c>
      <c r="S10" s="137">
        <v>696997000</v>
      </c>
      <c r="T10" s="137">
        <v>706041000</v>
      </c>
      <c r="U10" s="137">
        <v>636322000</v>
      </c>
      <c r="V10" s="137">
        <v>591337000</v>
      </c>
      <c r="W10" s="137">
        <v>593775000</v>
      </c>
      <c r="X10" s="137">
        <v>597208000</v>
      </c>
      <c r="Y10" s="137">
        <v>546630000</v>
      </c>
      <c r="Z10" s="137">
        <v>547256000</v>
      </c>
      <c r="AA10" s="137">
        <v>571290000</v>
      </c>
      <c r="AB10" s="137">
        <v>566647000</v>
      </c>
      <c r="AC10" s="137">
        <v>564302000</v>
      </c>
    </row>
    <row r="11" spans="1:29">
      <c r="A11" s="135" t="s">
        <v>6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7">
        <v>149323000</v>
      </c>
      <c r="Z11" s="137">
        <v>126304000</v>
      </c>
      <c r="AA11" s="137">
        <v>143251000</v>
      </c>
      <c r="AB11" s="137">
        <v>145298000</v>
      </c>
      <c r="AC11" s="137">
        <v>128825000</v>
      </c>
    </row>
    <row r="12" spans="1:29">
      <c r="A12" s="135" t="s">
        <v>14</v>
      </c>
      <c r="B12" s="136"/>
      <c r="C12" s="136"/>
      <c r="D12" s="137">
        <v>24996899</v>
      </c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7">
        <v>23467</v>
      </c>
      <c r="R12" s="137">
        <v>35963</v>
      </c>
      <c r="S12" s="136"/>
      <c r="T12" s="136"/>
      <c r="U12" s="136"/>
      <c r="V12" s="136"/>
      <c r="W12" s="136"/>
      <c r="X12" s="137">
        <v>0</v>
      </c>
      <c r="Y12" s="136"/>
      <c r="Z12" s="137"/>
      <c r="AA12" s="137"/>
      <c r="AB12" s="137"/>
      <c r="AC12" s="137"/>
    </row>
    <row r="13" spans="1:29">
      <c r="A13" s="135" t="s">
        <v>78</v>
      </c>
      <c r="B13" s="137">
        <v>0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6"/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7">
        <v>0</v>
      </c>
      <c r="AA13" s="137">
        <v>0</v>
      </c>
      <c r="AB13" s="137"/>
      <c r="AC13" s="137"/>
    </row>
    <row r="14" spans="1:29">
      <c r="A14" s="135" t="s">
        <v>75</v>
      </c>
      <c r="B14" s="136"/>
      <c r="C14" s="136"/>
      <c r="D14" s="136"/>
      <c r="E14" s="136"/>
      <c r="F14" s="137">
        <v>0</v>
      </c>
      <c r="G14" s="137">
        <v>0</v>
      </c>
      <c r="H14" s="137">
        <v>0</v>
      </c>
      <c r="I14" s="137">
        <v>0</v>
      </c>
      <c r="J14" s="136"/>
      <c r="K14" s="136"/>
      <c r="L14" s="136"/>
      <c r="M14" s="136"/>
      <c r="N14" s="136"/>
      <c r="O14" s="136"/>
      <c r="P14" s="136"/>
      <c r="Q14" s="136"/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7">
        <v>0</v>
      </c>
      <c r="Y14" s="137">
        <v>0</v>
      </c>
      <c r="Z14" s="137">
        <v>0</v>
      </c>
      <c r="AA14" s="137">
        <v>0</v>
      </c>
      <c r="AB14" s="137"/>
      <c r="AC14" s="137"/>
    </row>
    <row r="15" spans="1:29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6"/>
      <c r="T15" s="136"/>
      <c r="U15" s="136"/>
      <c r="V15" s="136"/>
      <c r="W15" s="136"/>
      <c r="X15" s="136"/>
      <c r="Y15" s="136"/>
      <c r="Z15" s="137">
        <v>0</v>
      </c>
      <c r="AA15" s="137">
        <v>0</v>
      </c>
      <c r="AB15" s="137">
        <v>0</v>
      </c>
      <c r="AC15" s="137">
        <v>0</v>
      </c>
    </row>
    <row r="16" spans="1:29">
      <c r="A16" s="135" t="s">
        <v>83</v>
      </c>
      <c r="B16" s="136"/>
      <c r="C16" s="136"/>
      <c r="D16" s="136"/>
      <c r="E16" s="136"/>
      <c r="F16" s="136"/>
      <c r="G16" s="137">
        <v>144479017</v>
      </c>
      <c r="H16" s="137">
        <v>110406616</v>
      </c>
      <c r="I16" s="137">
        <v>139748736</v>
      </c>
      <c r="J16" s="136"/>
      <c r="K16" s="136"/>
      <c r="L16" s="136"/>
      <c r="M16" s="136"/>
      <c r="N16" s="136"/>
      <c r="O16" s="137">
        <v>140608151</v>
      </c>
      <c r="P16" s="137">
        <v>119728528</v>
      </c>
      <c r="Q16" s="137">
        <v>98809184</v>
      </c>
      <c r="R16" s="137">
        <v>116987901</v>
      </c>
      <c r="S16" s="137">
        <v>114255989</v>
      </c>
      <c r="T16" s="137">
        <v>154253961</v>
      </c>
      <c r="U16" s="137">
        <v>121282857</v>
      </c>
      <c r="V16" s="137">
        <v>125323000</v>
      </c>
      <c r="W16" s="137">
        <v>100199417</v>
      </c>
      <c r="X16" s="136"/>
      <c r="Y16" s="136"/>
      <c r="Z16" s="137"/>
      <c r="AA16" s="137">
        <v>124344442</v>
      </c>
      <c r="AB16" s="137"/>
      <c r="AC16" s="137"/>
    </row>
    <row r="17" spans="1:29">
      <c r="A17" s="135" t="s">
        <v>11</v>
      </c>
      <c r="B17" s="136"/>
      <c r="C17" s="137">
        <v>99815000</v>
      </c>
      <c r="D17" s="137">
        <v>109305000</v>
      </c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7">
        <v>138977000</v>
      </c>
      <c r="U17" s="137">
        <v>109107000</v>
      </c>
      <c r="V17" s="137">
        <v>139454000</v>
      </c>
      <c r="W17" s="137">
        <v>1843000</v>
      </c>
      <c r="X17" s="136"/>
      <c r="Y17" s="136"/>
      <c r="Z17" s="137"/>
      <c r="AA17" s="137"/>
      <c r="AB17" s="137">
        <v>949000</v>
      </c>
      <c r="AC17" s="137"/>
    </row>
    <row r="18" spans="1:29">
      <c r="A18" s="135" t="s">
        <v>71</v>
      </c>
      <c r="B18" s="136"/>
      <c r="C18" s="136"/>
      <c r="D18" s="136"/>
      <c r="E18" s="136"/>
      <c r="F18" s="136"/>
      <c r="G18" s="136"/>
      <c r="H18" s="136"/>
      <c r="I18" s="137">
        <v>39664914</v>
      </c>
      <c r="J18" s="136"/>
      <c r="K18" s="136"/>
      <c r="L18" s="136"/>
      <c r="M18" s="136"/>
      <c r="N18" s="136"/>
      <c r="O18" s="136"/>
      <c r="P18" s="137">
        <v>57760259</v>
      </c>
      <c r="Q18" s="137">
        <v>66743928</v>
      </c>
      <c r="R18" s="137">
        <v>57185459</v>
      </c>
      <c r="S18" s="137">
        <v>57822469</v>
      </c>
      <c r="T18" s="137">
        <v>72222629</v>
      </c>
      <c r="U18" s="137">
        <v>57763414</v>
      </c>
      <c r="V18" s="137">
        <v>25269909</v>
      </c>
      <c r="W18" s="137">
        <v>26582409</v>
      </c>
      <c r="X18" s="136"/>
      <c r="Y18" s="136"/>
      <c r="Z18" s="137"/>
      <c r="AA18" s="137"/>
      <c r="AB18" s="137"/>
      <c r="AC18" s="137">
        <v>123602654</v>
      </c>
    </row>
    <row r="19" spans="1:29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7">
        <v>0</v>
      </c>
      <c r="AA19" s="137">
        <v>0</v>
      </c>
      <c r="AB19" s="137">
        <v>0</v>
      </c>
      <c r="AC19" s="137">
        <v>0</v>
      </c>
    </row>
    <row r="20" spans="1:29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7">
        <v>0</v>
      </c>
      <c r="AA20" s="137">
        <v>0</v>
      </c>
      <c r="AB20" s="137">
        <v>0</v>
      </c>
      <c r="AC20" s="137">
        <v>0</v>
      </c>
    </row>
    <row r="21" spans="1:29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7">
        <v>0</v>
      </c>
      <c r="AA21" s="137">
        <v>0</v>
      </c>
      <c r="AB21" s="137"/>
      <c r="AC21" s="137"/>
    </row>
    <row r="22" spans="1:29">
      <c r="A22" s="135" t="s">
        <v>12</v>
      </c>
      <c r="B22" s="137">
        <v>0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6"/>
      <c r="K22" s="136"/>
      <c r="L22" s="136"/>
      <c r="M22" s="136"/>
      <c r="N22" s="136"/>
      <c r="O22" s="137">
        <v>0</v>
      </c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37">
        <v>0</v>
      </c>
      <c r="V22" s="137">
        <v>0</v>
      </c>
      <c r="W22" s="137">
        <v>0</v>
      </c>
      <c r="X22" s="137">
        <v>0</v>
      </c>
      <c r="Y22" s="137">
        <v>0</v>
      </c>
      <c r="Z22" s="137">
        <v>0</v>
      </c>
      <c r="AA22" s="137">
        <v>0</v>
      </c>
      <c r="AB22" s="137">
        <v>0</v>
      </c>
      <c r="AC22" s="137">
        <v>0</v>
      </c>
    </row>
    <row r="23" spans="1:29">
      <c r="A23" s="135" t="s">
        <v>77</v>
      </c>
      <c r="B23" s="137">
        <v>0</v>
      </c>
      <c r="C23" s="137">
        <v>0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7">
        <v>0</v>
      </c>
      <c r="X23" s="136"/>
      <c r="Y23" s="136"/>
      <c r="Z23" s="137"/>
      <c r="AA23" s="137"/>
      <c r="AB23" s="137">
        <v>0</v>
      </c>
      <c r="AC23" s="137">
        <v>0</v>
      </c>
    </row>
    <row r="24" spans="1:29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7">
        <v>0</v>
      </c>
      <c r="P24" s="137">
        <v>0</v>
      </c>
      <c r="Q24" s="137"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7">
        <v>0</v>
      </c>
      <c r="Y24" s="137">
        <v>0</v>
      </c>
      <c r="Z24" s="137">
        <v>0</v>
      </c>
      <c r="AA24" s="137">
        <v>0</v>
      </c>
      <c r="AB24" s="137"/>
      <c r="AC24" s="137"/>
    </row>
    <row r="25" spans="1:29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7">
        <v>0</v>
      </c>
      <c r="AA25" s="137">
        <v>0</v>
      </c>
      <c r="AB25" s="137">
        <v>0</v>
      </c>
      <c r="AC25" s="137">
        <v>0</v>
      </c>
    </row>
    <row r="26" spans="1:29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7">
        <v>0</v>
      </c>
      <c r="S26" s="136"/>
      <c r="T26" s="136"/>
      <c r="U26" s="136"/>
      <c r="V26" s="136"/>
      <c r="W26" s="136"/>
      <c r="X26" s="136"/>
      <c r="Y26" s="136"/>
      <c r="Z26" s="137"/>
      <c r="AA26" s="137"/>
      <c r="AB26" s="137"/>
      <c r="AC26" s="137"/>
    </row>
    <row r="27" spans="1:29">
      <c r="A27" s="135" t="s">
        <v>76</v>
      </c>
      <c r="B27" s="136"/>
      <c r="C27" s="136"/>
      <c r="D27" s="136"/>
      <c r="E27" s="136"/>
      <c r="F27" s="136"/>
      <c r="G27" s="136"/>
      <c r="H27" s="136"/>
      <c r="I27" s="137">
        <v>0</v>
      </c>
      <c r="J27" s="136"/>
      <c r="K27" s="136"/>
      <c r="L27" s="136"/>
      <c r="M27" s="136"/>
      <c r="N27" s="136"/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  <c r="AA27" s="137"/>
      <c r="AB27" s="137"/>
      <c r="AC27" s="137"/>
    </row>
    <row r="28" spans="1:29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7">
        <v>0</v>
      </c>
      <c r="AA28" s="137">
        <v>0</v>
      </c>
      <c r="AB28" s="137"/>
      <c r="AC28" s="137"/>
    </row>
    <row r="29" spans="1:29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7">
        <v>0</v>
      </c>
      <c r="AA29" s="137">
        <v>0</v>
      </c>
      <c r="AB29" s="137"/>
      <c r="AC29" s="137">
        <v>0</v>
      </c>
    </row>
    <row r="30" spans="1:29">
      <c r="A30" s="135" t="s">
        <v>9</v>
      </c>
      <c r="B30" s="136"/>
      <c r="C30" s="136"/>
      <c r="D30" s="136"/>
      <c r="E30" s="136"/>
      <c r="F30" s="136"/>
      <c r="G30" s="136"/>
      <c r="H30" s="136"/>
      <c r="I30" s="137">
        <v>101851000</v>
      </c>
      <c r="J30" s="136"/>
      <c r="K30" s="136"/>
      <c r="L30" s="136"/>
      <c r="M30" s="136"/>
      <c r="N30" s="136"/>
      <c r="O30" s="136"/>
      <c r="P30" s="137">
        <v>100726000</v>
      </c>
      <c r="Q30" s="137">
        <v>97874000</v>
      </c>
      <c r="R30" s="136"/>
      <c r="S30" s="137">
        <v>24629000</v>
      </c>
      <c r="T30" s="136"/>
      <c r="U30" s="136"/>
      <c r="V30" s="136"/>
      <c r="W30" s="137">
        <v>15970000</v>
      </c>
      <c r="X30" s="137">
        <v>19269000</v>
      </c>
      <c r="Y30" s="137">
        <v>13016000</v>
      </c>
      <c r="Z30" s="137">
        <v>12138000</v>
      </c>
      <c r="AA30" s="137">
        <v>10874000</v>
      </c>
      <c r="AB30" s="137">
        <v>11370000</v>
      </c>
      <c r="AC30" s="137">
        <v>9665000</v>
      </c>
    </row>
    <row r="31" spans="1:29">
      <c r="A31" s="135" t="s">
        <v>74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7">
        <v>21533000</v>
      </c>
      <c r="P31" s="137">
        <v>12432000</v>
      </c>
      <c r="Q31" s="137">
        <v>19624000</v>
      </c>
      <c r="R31" s="137">
        <v>22351000</v>
      </c>
      <c r="S31" s="137">
        <v>18712000</v>
      </c>
      <c r="T31" s="136"/>
      <c r="U31" s="136"/>
      <c r="V31" s="136"/>
      <c r="W31" s="136"/>
      <c r="X31" s="136"/>
      <c r="Y31" s="136"/>
      <c r="Z31" s="137"/>
      <c r="AA31" s="137"/>
      <c r="AB31" s="137"/>
      <c r="AC31" s="137"/>
    </row>
    <row r="32" spans="1:29">
      <c r="A32" s="135" t="s">
        <v>19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7">
        <v>41934407</v>
      </c>
      <c r="W32" s="137">
        <v>34941523</v>
      </c>
      <c r="X32" s="137">
        <v>30192804</v>
      </c>
      <c r="Y32" s="137">
        <v>38417519</v>
      </c>
      <c r="Z32" s="137">
        <v>38110195</v>
      </c>
      <c r="AA32" s="137">
        <v>40952742</v>
      </c>
      <c r="AB32" s="137">
        <v>41551574</v>
      </c>
      <c r="AC32" s="137">
        <v>35026680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7">
        <v>76099000</v>
      </c>
      <c r="W33" s="137">
        <v>77955000</v>
      </c>
      <c r="X33" s="137">
        <v>155971000</v>
      </c>
      <c r="Y33" s="137">
        <v>101618000</v>
      </c>
      <c r="Z33" s="137">
        <v>100998000</v>
      </c>
      <c r="AA33" s="137">
        <v>75416000</v>
      </c>
      <c r="AB33" s="137">
        <v>101991000</v>
      </c>
      <c r="AC33" s="137"/>
    </row>
    <row r="34" spans="1:29">
      <c r="A34" s="135" t="s">
        <v>10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7"/>
      <c r="AA34" s="137"/>
      <c r="AB34" s="137">
        <v>12640344</v>
      </c>
      <c r="AC34" s="137"/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7">
        <v>0</v>
      </c>
      <c r="AA35" s="137">
        <v>0</v>
      </c>
      <c r="AB35" s="137"/>
      <c r="AC35" s="137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7">
        <v>0</v>
      </c>
      <c r="P37" s="137">
        <v>1000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7">
        <v>0</v>
      </c>
      <c r="AA37" s="137">
        <v>0</v>
      </c>
      <c r="AB37" s="137">
        <v>18000</v>
      </c>
      <c r="AC37" s="137">
        <v>4000</v>
      </c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7">
        <v>0</v>
      </c>
      <c r="AA38" s="137">
        <v>0</v>
      </c>
      <c r="AB38" s="137"/>
      <c r="AC38" s="137"/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7">
        <v>0</v>
      </c>
      <c r="AA39" s="137">
        <v>0</v>
      </c>
      <c r="AB39" s="137">
        <v>0</v>
      </c>
      <c r="AC39" s="137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  <c r="AA40" s="137">
        <v>0</v>
      </c>
      <c r="AB40" s="137">
        <v>0</v>
      </c>
      <c r="AC40" s="137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6"/>
      <c r="T41" s="136"/>
      <c r="U41" s="136"/>
      <c r="V41" s="136"/>
      <c r="W41" s="136"/>
      <c r="X41" s="136"/>
      <c r="Y41" s="136"/>
      <c r="Z41" s="137"/>
      <c r="AA41" s="137"/>
      <c r="AB41" s="137"/>
      <c r="AC41" s="137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1800197238</v>
      </c>
      <c r="P42" s="137">
        <v>2066326142</v>
      </c>
      <c r="Q42" s="137">
        <v>1536309479</v>
      </c>
      <c r="R42" s="137">
        <v>1518063414</v>
      </c>
      <c r="S42" s="137">
        <v>1412647076</v>
      </c>
      <c r="T42" s="137">
        <v>1486116414</v>
      </c>
      <c r="U42" s="137">
        <v>1343687225</v>
      </c>
      <c r="V42" s="137">
        <v>1298468529</v>
      </c>
      <c r="W42" s="137">
        <v>1123269491</v>
      </c>
      <c r="X42" s="137">
        <v>1300142736</v>
      </c>
      <c r="Y42" s="137">
        <v>1171627690</v>
      </c>
      <c r="Z42" s="137">
        <v>1111453016</v>
      </c>
      <c r="AA42" s="137">
        <v>1139198854</v>
      </c>
      <c r="AB42" s="137">
        <v>1121798711</v>
      </c>
      <c r="AC42" s="137">
        <v>1116677003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1801697238</v>
      </c>
      <c r="P43" s="137">
        <v>2066344142</v>
      </c>
      <c r="Q43" s="137">
        <v>1536332946</v>
      </c>
      <c r="R43" s="137">
        <v>1518099377</v>
      </c>
      <c r="S43" s="137">
        <v>1413247076</v>
      </c>
      <c r="T43" s="137">
        <v>1486566414</v>
      </c>
      <c r="U43" s="137">
        <v>1343887225</v>
      </c>
      <c r="V43" s="137">
        <v>1298748529</v>
      </c>
      <c r="W43" s="137">
        <v>1123509491</v>
      </c>
      <c r="X43" s="137">
        <v>1300142736</v>
      </c>
      <c r="Y43" s="137">
        <v>1171629490</v>
      </c>
      <c r="Z43" s="137">
        <v>1111468016</v>
      </c>
      <c r="AA43" s="137"/>
      <c r="AB43" s="137"/>
      <c r="AC43" s="137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  <c r="AA44" s="137">
        <v>0</v>
      </c>
      <c r="AB44" s="137">
        <v>0</v>
      </c>
      <c r="AC44" s="137">
        <v>0</v>
      </c>
    </row>
    <row r="45" spans="1:29">
      <c r="B45" s="13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6101-3C1B-4A5E-A8AA-7A18CB118246}">
  <dimension ref="A1:J24"/>
  <sheetViews>
    <sheetView workbookViewId="0">
      <selection activeCell="D28" sqref="D28"/>
    </sheetView>
  </sheetViews>
  <sheetFormatPr defaultColWidth="11" defaultRowHeight="14.4"/>
  <cols>
    <col min="1" max="1" width="21.5546875" bestFit="1" customWidth="1"/>
    <col min="3" max="3" width="20.6640625" customWidth="1"/>
    <col min="4" max="4" width="32.109375" bestFit="1" customWidth="1"/>
    <col min="5" max="5" width="23.44140625" bestFit="1" customWidth="1"/>
  </cols>
  <sheetData>
    <row r="1" spans="1:10">
      <c r="A1" t="s">
        <v>103</v>
      </c>
      <c r="B1" t="s">
        <v>104</v>
      </c>
      <c r="C1" t="s">
        <v>105</v>
      </c>
    </row>
    <row r="2" spans="1:10">
      <c r="B2" t="s">
        <v>106</v>
      </c>
      <c r="C2" t="s">
        <v>107</v>
      </c>
    </row>
    <row r="3" spans="1:10">
      <c r="B3" t="s">
        <v>108</v>
      </c>
      <c r="C3" t="s">
        <v>109</v>
      </c>
    </row>
    <row r="5" spans="1:10">
      <c r="A5" t="s">
        <v>22</v>
      </c>
      <c r="B5" s="8" t="s">
        <v>110</v>
      </c>
    </row>
    <row r="7" spans="1:10">
      <c r="C7" t="s">
        <v>43</v>
      </c>
      <c r="D7" t="s">
        <v>44</v>
      </c>
      <c r="E7" t="s">
        <v>86</v>
      </c>
      <c r="F7" t="s">
        <v>45</v>
      </c>
      <c r="G7" t="s">
        <v>46</v>
      </c>
      <c r="H7" t="s">
        <v>50</v>
      </c>
      <c r="I7" t="s">
        <v>111</v>
      </c>
      <c r="J7" s="62" t="s">
        <v>58</v>
      </c>
    </row>
    <row r="8" spans="1:10">
      <c r="A8" t="s">
        <v>23</v>
      </c>
      <c r="B8" t="s">
        <v>24</v>
      </c>
      <c r="C8" s="62" t="s">
        <v>112</v>
      </c>
      <c r="D8" s="62" t="s">
        <v>113</v>
      </c>
      <c r="E8" t="s">
        <v>114</v>
      </c>
      <c r="F8" s="1" t="s">
        <v>115</v>
      </c>
      <c r="G8" t="s">
        <v>52</v>
      </c>
      <c r="H8" t="s">
        <v>53</v>
      </c>
      <c r="I8" s="1" t="s">
        <v>116</v>
      </c>
    </row>
    <row r="9" spans="1:10">
      <c r="B9" t="s">
        <v>25</v>
      </c>
      <c r="C9" s="62" t="s">
        <v>117</v>
      </c>
      <c r="D9" t="s">
        <v>49</v>
      </c>
      <c r="E9" t="s">
        <v>118</v>
      </c>
      <c r="F9" s="1" t="s">
        <v>119</v>
      </c>
      <c r="G9" t="s">
        <v>54</v>
      </c>
      <c r="H9" t="s">
        <v>51</v>
      </c>
      <c r="I9" s="1" t="s">
        <v>120</v>
      </c>
      <c r="J9" t="s">
        <v>59</v>
      </c>
    </row>
    <row r="10" spans="1:10">
      <c r="B10" s="63" t="s">
        <v>121</v>
      </c>
      <c r="C10" s="62"/>
      <c r="F10" s="1"/>
      <c r="I10" s="1"/>
    </row>
    <row r="11" spans="1:10">
      <c r="B11" s="64"/>
    </row>
    <row r="12" spans="1:10">
      <c r="A12" s="62" t="s">
        <v>122</v>
      </c>
      <c r="B12" t="s">
        <v>27</v>
      </c>
      <c r="C12" t="s">
        <v>123</v>
      </c>
    </row>
    <row r="13" spans="1:10">
      <c r="B13" t="s">
        <v>28</v>
      </c>
      <c r="C13" s="62" t="s">
        <v>124</v>
      </c>
    </row>
    <row r="14" spans="1:10">
      <c r="B14" t="s">
        <v>39</v>
      </c>
      <c r="C14" s="62" t="s">
        <v>125</v>
      </c>
    </row>
    <row r="15" spans="1:10">
      <c r="B15" t="s">
        <v>56</v>
      </c>
      <c r="C15" s="62" t="s">
        <v>126</v>
      </c>
    </row>
    <row r="16" spans="1:10">
      <c r="B16" t="s">
        <v>62</v>
      </c>
      <c r="C16" s="62" t="s">
        <v>127</v>
      </c>
    </row>
    <row r="17" spans="1:6">
      <c r="B17" t="s">
        <v>128</v>
      </c>
      <c r="C17" s="62" t="s">
        <v>129</v>
      </c>
    </row>
    <row r="18" spans="1:6">
      <c r="B18" t="s">
        <v>130</v>
      </c>
      <c r="C18" s="62" t="s">
        <v>131</v>
      </c>
    </row>
    <row r="19" spans="1:6">
      <c r="B19" t="s">
        <v>132</v>
      </c>
      <c r="C19" s="62" t="s">
        <v>133</v>
      </c>
    </row>
    <row r="20" spans="1:6">
      <c r="B20" t="s">
        <v>134</v>
      </c>
      <c r="C20" t="s">
        <v>135</v>
      </c>
    </row>
    <row r="21" spans="1:6">
      <c r="B21" t="s">
        <v>136</v>
      </c>
      <c r="C21" t="s">
        <v>63</v>
      </c>
    </row>
    <row r="23" spans="1:6">
      <c r="A23" s="62" t="s">
        <v>137</v>
      </c>
      <c r="B23" t="s">
        <v>138</v>
      </c>
      <c r="C23" s="62" t="s">
        <v>139</v>
      </c>
      <c r="F23" s="1" t="s">
        <v>140</v>
      </c>
    </row>
    <row r="24" spans="1:6">
      <c r="B24" t="s">
        <v>141</v>
      </c>
      <c r="C24" s="62" t="s">
        <v>142</v>
      </c>
    </row>
  </sheetData>
  <hyperlinks>
    <hyperlink ref="F8" r:id="rId1" xr:uid="{CCA81BF0-305E-4B55-BA4F-A641306A412C}"/>
    <hyperlink ref="F23" r:id="rId2" xr:uid="{085C34A3-8E9E-4759-B75C-82DC9F83D332}"/>
    <hyperlink ref="F9" r:id="rId3" xr:uid="{68792DD7-F237-495F-B8C6-174C8892CCDE}"/>
    <hyperlink ref="I8" r:id="rId4" xr:uid="{DDA4DD39-E3C3-48C3-A3D5-A9713BD42DD9}"/>
    <hyperlink ref="I9" r:id="rId5" xr:uid="{462CA84E-5C07-42B7-AF70-1D48EF3CA9DD}"/>
  </hyperlinks>
  <pageMargins left="0.7" right="0.7" top="0.78740157499999996" bottom="0.78740157499999996" header="0.3" footer="0.3"/>
  <pageSetup paperSize="9" orientation="portrait" r:id="rId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6CE4-3B18-4374-B927-085F17D39AE0}">
  <dimension ref="A1:AD47"/>
  <sheetViews>
    <sheetView zoomScale="85" zoomScaleNormal="85" workbookViewId="0">
      <selection activeCell="A45" sqref="A45:XFD46"/>
    </sheetView>
  </sheetViews>
  <sheetFormatPr defaultColWidth="10.33203125" defaultRowHeight="13.8"/>
  <cols>
    <col min="1" max="14" width="10.33203125" style="131"/>
    <col min="15" max="15" width="11.33203125" style="131" bestFit="1" customWidth="1"/>
    <col min="16" max="16" width="10.33203125" style="131"/>
    <col min="17" max="17" width="11.33203125" style="131" bestFit="1" customWidth="1"/>
    <col min="18" max="19" width="10.33203125" style="131"/>
    <col min="20" max="22" width="11.109375" style="131" bestFit="1" customWidth="1"/>
    <col min="23" max="16384" width="10.33203125" style="131"/>
  </cols>
  <sheetData>
    <row r="1" spans="1:30" ht="14.4">
      <c r="A1" s="128" t="s">
        <v>382</v>
      </c>
      <c r="B1" s="78"/>
      <c r="C1" s="78"/>
    </row>
    <row r="2" spans="1:30" ht="14.4">
      <c r="A2" s="128" t="s">
        <v>383</v>
      </c>
      <c r="B2" s="134" t="s">
        <v>384</v>
      </c>
      <c r="C2" s="78"/>
    </row>
    <row r="3" spans="1:30" ht="14.4">
      <c r="A3" s="128" t="s">
        <v>385</v>
      </c>
      <c r="B3" s="128" t="s">
        <v>325</v>
      </c>
      <c r="C3" s="78"/>
    </row>
    <row r="4" spans="1:30" ht="14.4">
      <c r="A4" s="78"/>
      <c r="B4" s="78"/>
      <c r="C4" s="78"/>
    </row>
    <row r="5" spans="1:30" ht="14.4">
      <c r="A5" s="134" t="s">
        <v>287</v>
      </c>
      <c r="B5" s="78"/>
      <c r="C5" s="128" t="s">
        <v>388</v>
      </c>
    </row>
    <row r="6" spans="1:30" ht="14.4">
      <c r="A6" s="134" t="s">
        <v>289</v>
      </c>
      <c r="B6" s="78"/>
      <c r="C6" s="128" t="s">
        <v>290</v>
      </c>
    </row>
    <row r="7" spans="1:30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</row>
    <row r="8" spans="1:30">
      <c r="A8" s="135" t="s">
        <v>1</v>
      </c>
      <c r="B8" s="137">
        <v>58202000</v>
      </c>
      <c r="C8" s="137">
        <v>55435000</v>
      </c>
      <c r="D8" s="137">
        <v>54832000</v>
      </c>
      <c r="E8" s="137">
        <v>78857000</v>
      </c>
      <c r="F8" s="137">
        <v>89007000</v>
      </c>
      <c r="G8" s="137">
        <v>98141000</v>
      </c>
      <c r="H8" s="137">
        <v>134085000</v>
      </c>
      <c r="I8" s="137">
        <v>123195000</v>
      </c>
      <c r="J8" s="136"/>
      <c r="K8" s="136"/>
      <c r="L8" s="136"/>
      <c r="M8" s="136"/>
      <c r="N8" s="136"/>
      <c r="O8" s="137">
        <v>116308000</v>
      </c>
      <c r="P8" s="137">
        <v>112097000</v>
      </c>
      <c r="Q8" s="137">
        <v>107724000</v>
      </c>
      <c r="R8" s="137">
        <v>133700000</v>
      </c>
      <c r="S8" s="137">
        <v>132588000</v>
      </c>
      <c r="T8" s="137">
        <v>126030928</v>
      </c>
      <c r="U8" s="137">
        <v>160631000</v>
      </c>
      <c r="V8" s="137">
        <v>128341000</v>
      </c>
      <c r="W8" s="137">
        <v>95136326</v>
      </c>
      <c r="X8" s="137">
        <v>133212365</v>
      </c>
      <c r="Y8" s="137">
        <v>160873410</v>
      </c>
      <c r="Z8" s="137">
        <v>104432332</v>
      </c>
      <c r="AA8" s="137">
        <v>117825412</v>
      </c>
      <c r="AB8" s="137">
        <v>149548825</v>
      </c>
      <c r="AC8" s="137">
        <v>103547606</v>
      </c>
    </row>
    <row r="9" spans="1:30" ht="14.4">
      <c r="A9" s="135" t="s">
        <v>7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40">
        <f>0.5*(240)*1000000</f>
        <v>120000000</v>
      </c>
      <c r="P9" s="140">
        <f t="shared" ref="P9:AC9" si="0">0.5*(240)*1000000</f>
        <v>120000000</v>
      </c>
      <c r="Q9" s="140">
        <f t="shared" si="0"/>
        <v>120000000</v>
      </c>
      <c r="R9" s="140">
        <f t="shared" si="0"/>
        <v>120000000</v>
      </c>
      <c r="S9" s="140">
        <f t="shared" si="0"/>
        <v>120000000</v>
      </c>
      <c r="T9" s="140">
        <f t="shared" si="0"/>
        <v>120000000</v>
      </c>
      <c r="U9" s="140">
        <f t="shared" si="0"/>
        <v>120000000</v>
      </c>
      <c r="V9" s="140">
        <f t="shared" si="0"/>
        <v>120000000</v>
      </c>
      <c r="W9" s="140">
        <f t="shared" si="0"/>
        <v>120000000</v>
      </c>
      <c r="X9" s="140">
        <f t="shared" si="0"/>
        <v>120000000</v>
      </c>
      <c r="Y9" s="140">
        <f t="shared" si="0"/>
        <v>120000000</v>
      </c>
      <c r="Z9" s="140">
        <f t="shared" si="0"/>
        <v>120000000</v>
      </c>
      <c r="AA9" s="140">
        <f t="shared" si="0"/>
        <v>120000000</v>
      </c>
      <c r="AB9" s="140">
        <f t="shared" si="0"/>
        <v>120000000</v>
      </c>
      <c r="AC9" s="140">
        <f t="shared" si="0"/>
        <v>120000000</v>
      </c>
      <c r="AD9" s="78" t="s">
        <v>389</v>
      </c>
    </row>
    <row r="10" spans="1:30">
      <c r="A10" s="135" t="s">
        <v>2</v>
      </c>
      <c r="B10" s="137">
        <v>538884000</v>
      </c>
      <c r="C10" s="137">
        <v>702986000</v>
      </c>
      <c r="D10" s="137">
        <v>723580000</v>
      </c>
      <c r="E10" s="137">
        <v>736231000</v>
      </c>
      <c r="F10" s="137">
        <v>643546000</v>
      </c>
      <c r="G10" s="137">
        <v>651185000</v>
      </c>
      <c r="H10" s="137">
        <v>631976000</v>
      </c>
      <c r="I10" s="137">
        <v>654333000</v>
      </c>
      <c r="J10" s="136"/>
      <c r="K10" s="136"/>
      <c r="L10" s="136"/>
      <c r="M10" s="136"/>
      <c r="N10" s="136"/>
      <c r="O10" s="137">
        <v>763107000</v>
      </c>
      <c r="P10" s="136"/>
      <c r="Q10" s="137">
        <v>662403000</v>
      </c>
      <c r="R10" s="137">
        <v>666318000</v>
      </c>
      <c r="S10" s="137">
        <v>696997000</v>
      </c>
      <c r="T10" s="137">
        <v>706041000</v>
      </c>
      <c r="U10" s="137">
        <v>636322000</v>
      </c>
      <c r="V10" s="137">
        <v>591337000</v>
      </c>
      <c r="W10" s="137">
        <v>593775000</v>
      </c>
      <c r="X10" s="137">
        <v>597208000</v>
      </c>
      <c r="Y10" s="137">
        <v>546630000</v>
      </c>
      <c r="Z10" s="137">
        <v>547256000</v>
      </c>
      <c r="AA10" s="137">
        <v>571290000</v>
      </c>
      <c r="AB10" s="137">
        <v>566647000</v>
      </c>
      <c r="AC10" s="137">
        <v>564302000</v>
      </c>
    </row>
    <row r="11" spans="1:30">
      <c r="A11" s="135" t="s">
        <v>6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9">
        <f>AVERAGE(Y11:AA11)</f>
        <v>139626000</v>
      </c>
      <c r="R11" s="136"/>
      <c r="S11" s="136"/>
      <c r="T11" s="136"/>
      <c r="U11" s="136"/>
      <c r="V11" s="136"/>
      <c r="W11" s="136"/>
      <c r="X11" s="136"/>
      <c r="Y11" s="137">
        <v>149323000</v>
      </c>
      <c r="Z11" s="137">
        <v>126304000</v>
      </c>
      <c r="AA11" s="137">
        <v>143251000</v>
      </c>
      <c r="AB11" s="137">
        <v>145298000</v>
      </c>
      <c r="AC11" s="137">
        <v>128825000</v>
      </c>
    </row>
    <row r="12" spans="1:30">
      <c r="A12" s="135" t="s">
        <v>14</v>
      </c>
      <c r="B12" s="139">
        <f>C12</f>
        <v>24996899</v>
      </c>
      <c r="C12" s="139">
        <f>D12</f>
        <v>24996899</v>
      </c>
      <c r="D12" s="137">
        <v>24996899</v>
      </c>
      <c r="E12" s="139">
        <f>D12</f>
        <v>24996899</v>
      </c>
      <c r="F12" s="139">
        <f t="shared" ref="F12:G12" si="1">E12</f>
        <v>24996899</v>
      </c>
      <c r="G12" s="139">
        <f t="shared" si="1"/>
        <v>24996899</v>
      </c>
      <c r="H12" s="139"/>
      <c r="I12" s="139">
        <f>D12</f>
        <v>24996899</v>
      </c>
      <c r="J12" s="136"/>
      <c r="K12" s="136"/>
      <c r="L12" s="136"/>
      <c r="M12" s="136"/>
      <c r="N12" s="136"/>
      <c r="O12" s="136"/>
      <c r="P12" s="139">
        <f>Q12</f>
        <v>23467</v>
      </c>
      <c r="Q12" s="137">
        <v>23467</v>
      </c>
      <c r="R12" s="137">
        <v>35963</v>
      </c>
      <c r="S12" s="136"/>
      <c r="T12" s="136"/>
      <c r="U12" s="136"/>
      <c r="V12" s="136"/>
      <c r="W12" s="136"/>
      <c r="X12" s="137">
        <v>0</v>
      </c>
      <c r="Y12" s="136"/>
      <c r="Z12" s="137"/>
      <c r="AA12" s="137"/>
      <c r="AB12" s="137"/>
      <c r="AC12" s="137"/>
    </row>
    <row r="13" spans="1:30">
      <c r="A13" s="135" t="s">
        <v>78</v>
      </c>
      <c r="B13" s="137">
        <v>0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6"/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7">
        <v>0</v>
      </c>
      <c r="AA13" s="137">
        <v>0</v>
      </c>
      <c r="AB13" s="137"/>
      <c r="AC13" s="137"/>
    </row>
    <row r="14" spans="1:30">
      <c r="A14" s="135" t="s">
        <v>75</v>
      </c>
      <c r="B14" s="136"/>
      <c r="C14" s="136"/>
      <c r="D14" s="136"/>
      <c r="E14" s="136"/>
      <c r="F14" s="137">
        <v>0</v>
      </c>
      <c r="G14" s="137">
        <v>0</v>
      </c>
      <c r="H14" s="137">
        <v>0</v>
      </c>
      <c r="I14" s="137">
        <v>0</v>
      </c>
      <c r="J14" s="136"/>
      <c r="K14" s="136"/>
      <c r="L14" s="136"/>
      <c r="M14" s="136"/>
      <c r="N14" s="136"/>
      <c r="O14" s="136"/>
      <c r="P14" s="136"/>
      <c r="Q14" s="136"/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7">
        <v>0</v>
      </c>
      <c r="Y14" s="137">
        <v>0</v>
      </c>
      <c r="Z14" s="137">
        <v>0</v>
      </c>
      <c r="AA14" s="137">
        <v>0</v>
      </c>
      <c r="AB14" s="137"/>
      <c r="AC14" s="137"/>
    </row>
    <row r="15" spans="1:30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6"/>
      <c r="T15" s="136"/>
      <c r="U15" s="136"/>
      <c r="V15" s="136"/>
      <c r="W15" s="136"/>
      <c r="X15" s="136"/>
      <c r="Y15" s="136"/>
      <c r="Z15" s="137">
        <v>0</v>
      </c>
      <c r="AA15" s="137">
        <v>0</v>
      </c>
      <c r="AB15" s="137">
        <v>0</v>
      </c>
      <c r="AC15" s="137">
        <v>0</v>
      </c>
    </row>
    <row r="16" spans="1:30">
      <c r="A16" s="135" t="s">
        <v>83</v>
      </c>
      <c r="B16" s="136"/>
      <c r="C16" s="136"/>
      <c r="D16" s="136"/>
      <c r="E16" s="136"/>
      <c r="F16" s="136"/>
      <c r="G16" s="137">
        <v>144479017</v>
      </c>
      <c r="H16" s="137">
        <v>110406616</v>
      </c>
      <c r="I16" s="137">
        <v>139748736</v>
      </c>
      <c r="J16" s="136"/>
      <c r="K16" s="136"/>
      <c r="L16" s="136"/>
      <c r="M16" s="136"/>
      <c r="N16" s="136"/>
      <c r="O16" s="137">
        <v>140608151</v>
      </c>
      <c r="P16" s="137">
        <v>119728528</v>
      </c>
      <c r="Q16" s="137">
        <v>98809184</v>
      </c>
      <c r="R16" s="137">
        <v>116987901</v>
      </c>
      <c r="S16" s="137">
        <v>114255989</v>
      </c>
      <c r="T16" s="137">
        <v>154253961</v>
      </c>
      <c r="U16" s="137">
        <v>121282857</v>
      </c>
      <c r="V16" s="137">
        <v>125323000</v>
      </c>
      <c r="W16" s="137">
        <v>100199417</v>
      </c>
      <c r="X16" s="136"/>
      <c r="Y16" s="136"/>
      <c r="Z16" s="137"/>
      <c r="AA16" s="137">
        <v>124344442</v>
      </c>
      <c r="AB16" s="137"/>
      <c r="AC16" s="137"/>
    </row>
    <row r="17" spans="1:29">
      <c r="A17" s="135" t="s">
        <v>11</v>
      </c>
      <c r="B17" s="136"/>
      <c r="C17" s="137">
        <v>99815000</v>
      </c>
      <c r="D17" s="137">
        <v>109305000</v>
      </c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7">
        <v>138977000</v>
      </c>
      <c r="U17" s="137">
        <v>109107000</v>
      </c>
      <c r="V17" s="137">
        <v>139454000</v>
      </c>
      <c r="W17" s="137">
        <v>1843000</v>
      </c>
      <c r="X17" s="136"/>
      <c r="Y17" s="136"/>
      <c r="Z17" s="137"/>
      <c r="AA17" s="137"/>
      <c r="AB17" s="137">
        <v>949000</v>
      </c>
      <c r="AC17" s="137"/>
    </row>
    <row r="18" spans="1:29">
      <c r="A18" s="135" t="s">
        <v>71</v>
      </c>
      <c r="B18" s="136"/>
      <c r="C18" s="136"/>
      <c r="D18" s="136"/>
      <c r="E18" s="136"/>
      <c r="F18" s="136"/>
      <c r="G18" s="136"/>
      <c r="H18" s="136"/>
      <c r="I18" s="137">
        <v>39664914</v>
      </c>
      <c r="J18" s="136"/>
      <c r="K18" s="136"/>
      <c r="L18" s="136"/>
      <c r="M18" s="136"/>
      <c r="N18" s="136"/>
      <c r="O18" s="136"/>
      <c r="P18" s="137">
        <v>57760259</v>
      </c>
      <c r="Q18" s="137">
        <v>66743928</v>
      </c>
      <c r="R18" s="137">
        <v>57185459</v>
      </c>
      <c r="S18" s="137">
        <v>57822469</v>
      </c>
      <c r="T18" s="137">
        <v>72222629</v>
      </c>
      <c r="U18" s="137">
        <v>57763414</v>
      </c>
      <c r="V18" s="137">
        <v>25269909</v>
      </c>
      <c r="W18" s="137">
        <v>26582409</v>
      </c>
      <c r="X18" s="136"/>
      <c r="Y18" s="136"/>
      <c r="Z18" s="137"/>
      <c r="AA18" s="137"/>
      <c r="AB18" s="137"/>
      <c r="AC18" s="137">
        <v>123602654</v>
      </c>
    </row>
    <row r="19" spans="1:29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7">
        <v>0</v>
      </c>
      <c r="AA19" s="137">
        <v>0</v>
      </c>
      <c r="AB19" s="137">
        <v>0</v>
      </c>
      <c r="AC19" s="137">
        <v>0</v>
      </c>
    </row>
    <row r="20" spans="1:29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7">
        <v>0</v>
      </c>
      <c r="AA20" s="137">
        <v>0</v>
      </c>
      <c r="AB20" s="137">
        <v>0</v>
      </c>
      <c r="AC20" s="137">
        <v>0</v>
      </c>
    </row>
    <row r="21" spans="1:29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7">
        <v>0</v>
      </c>
      <c r="AA21" s="137">
        <v>0</v>
      </c>
      <c r="AB21" s="137"/>
      <c r="AC21" s="137"/>
    </row>
    <row r="22" spans="1:29">
      <c r="A22" s="135" t="s">
        <v>12</v>
      </c>
      <c r="B22" s="137">
        <v>0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6"/>
      <c r="K22" s="136"/>
      <c r="L22" s="136"/>
      <c r="M22" s="136"/>
      <c r="N22" s="136"/>
      <c r="O22" s="137">
        <v>0</v>
      </c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37">
        <v>0</v>
      </c>
      <c r="V22" s="137">
        <v>0</v>
      </c>
      <c r="W22" s="137">
        <v>0</v>
      </c>
      <c r="X22" s="137">
        <v>0</v>
      </c>
      <c r="Y22" s="137">
        <v>0</v>
      </c>
      <c r="Z22" s="137">
        <v>0</v>
      </c>
      <c r="AA22" s="137">
        <v>0</v>
      </c>
      <c r="AB22" s="137">
        <v>0</v>
      </c>
      <c r="AC22" s="137">
        <v>0</v>
      </c>
    </row>
    <row r="23" spans="1:29">
      <c r="A23" s="135" t="s">
        <v>77</v>
      </c>
      <c r="B23" s="137">
        <v>0</v>
      </c>
      <c r="C23" s="137">
        <v>0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7">
        <v>0</v>
      </c>
      <c r="X23" s="136"/>
      <c r="Y23" s="136"/>
      <c r="Z23" s="137"/>
      <c r="AA23" s="137"/>
      <c r="AB23" s="137">
        <v>0</v>
      </c>
      <c r="AC23" s="137">
        <v>0</v>
      </c>
    </row>
    <row r="24" spans="1:29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7">
        <v>0</v>
      </c>
      <c r="P24" s="137">
        <v>0</v>
      </c>
      <c r="Q24" s="137"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7">
        <v>0</v>
      </c>
      <c r="Y24" s="137">
        <v>0</v>
      </c>
      <c r="Z24" s="137">
        <v>0</v>
      </c>
      <c r="AA24" s="137">
        <v>0</v>
      </c>
      <c r="AB24" s="137"/>
      <c r="AC24" s="137"/>
    </row>
    <row r="25" spans="1:29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7">
        <v>0</v>
      </c>
      <c r="AA25" s="137">
        <v>0</v>
      </c>
      <c r="AB25" s="137">
        <v>0</v>
      </c>
      <c r="AC25" s="137">
        <v>0</v>
      </c>
    </row>
    <row r="26" spans="1:29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7">
        <v>0</v>
      </c>
      <c r="S26" s="136"/>
      <c r="T26" s="136"/>
      <c r="U26" s="136"/>
      <c r="V26" s="136"/>
      <c r="W26" s="136"/>
      <c r="X26" s="136"/>
      <c r="Y26" s="136"/>
      <c r="Z26" s="137"/>
      <c r="AA26" s="137"/>
      <c r="AB26" s="137"/>
      <c r="AC26" s="137"/>
    </row>
    <row r="27" spans="1:29">
      <c r="A27" s="135" t="s">
        <v>76</v>
      </c>
      <c r="B27" s="136"/>
      <c r="C27" s="136"/>
      <c r="D27" s="136"/>
      <c r="E27" s="136"/>
      <c r="F27" s="136"/>
      <c r="G27" s="136"/>
      <c r="H27" s="136"/>
      <c r="I27" s="137">
        <v>0</v>
      </c>
      <c r="J27" s="136"/>
      <c r="K27" s="136"/>
      <c r="L27" s="136"/>
      <c r="M27" s="136"/>
      <c r="N27" s="136"/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  <c r="AA27" s="137"/>
      <c r="AB27" s="137"/>
      <c r="AC27" s="137"/>
    </row>
    <row r="28" spans="1:29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7">
        <v>0</v>
      </c>
      <c r="AA28" s="137">
        <v>0</v>
      </c>
      <c r="AB28" s="137"/>
      <c r="AC28" s="137"/>
    </row>
    <row r="29" spans="1:29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7">
        <v>0</v>
      </c>
      <c r="AA29" s="137">
        <v>0</v>
      </c>
      <c r="AB29" s="137"/>
      <c r="AC29" s="137">
        <v>0</v>
      </c>
    </row>
    <row r="30" spans="1:29">
      <c r="A30" s="135" t="s">
        <v>9</v>
      </c>
      <c r="B30" s="136"/>
      <c r="C30" s="136"/>
      <c r="D30" s="136"/>
      <c r="E30" s="136"/>
      <c r="F30" s="136"/>
      <c r="G30" s="136"/>
      <c r="H30" s="136"/>
      <c r="I30" s="137">
        <v>101851000</v>
      </c>
      <c r="J30" s="136"/>
      <c r="K30" s="136"/>
      <c r="L30" s="136"/>
      <c r="M30" s="136"/>
      <c r="N30" s="136"/>
      <c r="O30" s="139">
        <f>P30</f>
        <v>100726000</v>
      </c>
      <c r="P30" s="137">
        <v>100726000</v>
      </c>
      <c r="Q30" s="137">
        <v>97874000</v>
      </c>
      <c r="R30" s="139">
        <f>AVERAGE(Q30,S30)</f>
        <v>61251500</v>
      </c>
      <c r="S30" s="137">
        <v>24629000</v>
      </c>
      <c r="T30" s="139">
        <f>AVERAGE(S30,X30)</f>
        <v>21949000</v>
      </c>
      <c r="U30" s="139">
        <f>AVERAGE(T30,W30)</f>
        <v>18959500</v>
      </c>
      <c r="V30" s="139">
        <f>W30</f>
        <v>15970000</v>
      </c>
      <c r="W30" s="137">
        <v>15970000</v>
      </c>
      <c r="X30" s="137">
        <v>19269000</v>
      </c>
      <c r="Y30" s="137">
        <v>13016000</v>
      </c>
      <c r="Z30" s="137">
        <v>12138000</v>
      </c>
      <c r="AA30" s="137">
        <v>10874000</v>
      </c>
      <c r="AB30" s="137">
        <v>11370000</v>
      </c>
      <c r="AC30" s="137">
        <v>9665000</v>
      </c>
    </row>
    <row r="31" spans="1:29">
      <c r="A31" s="135" t="s">
        <v>74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7">
        <v>21533000</v>
      </c>
      <c r="P31" s="137">
        <v>12432000</v>
      </c>
      <c r="Q31" s="137">
        <v>19624000</v>
      </c>
      <c r="R31" s="137">
        <v>22351000</v>
      </c>
      <c r="S31" s="137">
        <v>18712000</v>
      </c>
      <c r="T31" s="136"/>
      <c r="U31" s="136"/>
      <c r="V31" s="136"/>
      <c r="W31" s="136"/>
      <c r="X31" s="136"/>
      <c r="Y31" s="136"/>
      <c r="Z31" s="137"/>
      <c r="AA31" s="137"/>
      <c r="AB31" s="137"/>
      <c r="AC31" s="137"/>
    </row>
    <row r="32" spans="1:29">
      <c r="A32" s="135" t="s">
        <v>19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7">
        <v>41934407</v>
      </c>
      <c r="W32" s="137">
        <v>34941523</v>
      </c>
      <c r="X32" s="137">
        <v>30192804</v>
      </c>
      <c r="Y32" s="137">
        <v>38417519</v>
      </c>
      <c r="Z32" s="137">
        <v>38110195</v>
      </c>
      <c r="AA32" s="137">
        <v>40952742</v>
      </c>
      <c r="AB32" s="137">
        <v>41551574</v>
      </c>
      <c r="AC32" s="137">
        <v>35026680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37"/>
      <c r="U33" s="137"/>
      <c r="V33" s="137">
        <v>76099000</v>
      </c>
      <c r="W33" s="137">
        <v>77955000</v>
      </c>
      <c r="X33" s="137">
        <v>155971000</v>
      </c>
      <c r="Y33" s="137">
        <v>101618000</v>
      </c>
      <c r="Z33" s="137">
        <v>100998000</v>
      </c>
      <c r="AA33" s="137">
        <v>75416000</v>
      </c>
      <c r="AB33" s="137">
        <v>101991000</v>
      </c>
      <c r="AC33" s="137"/>
    </row>
    <row r="34" spans="1:29">
      <c r="A34" s="135" t="s">
        <v>10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7"/>
      <c r="AA34" s="137"/>
      <c r="AB34" s="137">
        <v>12640344</v>
      </c>
      <c r="AC34" s="137"/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7">
        <v>0</v>
      </c>
      <c r="AA35" s="137">
        <v>0</v>
      </c>
      <c r="AB35" s="137"/>
      <c r="AC35" s="137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7">
        <v>0</v>
      </c>
      <c r="P37" s="137">
        <v>1000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7">
        <v>0</v>
      </c>
      <c r="AA37" s="137">
        <v>0</v>
      </c>
      <c r="AB37" s="137">
        <v>18000</v>
      </c>
      <c r="AC37" s="137">
        <v>4000</v>
      </c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7">
        <v>0</v>
      </c>
      <c r="AA38" s="137">
        <v>0</v>
      </c>
      <c r="AB38" s="137"/>
      <c r="AC38" s="137"/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7">
        <v>0</v>
      </c>
      <c r="AA39" s="137">
        <v>0</v>
      </c>
      <c r="AB39" s="137">
        <v>0</v>
      </c>
      <c r="AC39" s="137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  <c r="AA40" s="137">
        <v>0</v>
      </c>
      <c r="AB40" s="137">
        <v>0</v>
      </c>
      <c r="AC40" s="137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6"/>
      <c r="T41" s="136"/>
      <c r="U41" s="136"/>
      <c r="V41" s="136"/>
      <c r="W41" s="136"/>
      <c r="X41" s="136"/>
      <c r="Y41" s="136"/>
      <c r="Z41" s="137"/>
      <c r="AA41" s="137"/>
      <c r="AB41" s="137"/>
      <c r="AC41" s="137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1800197238</v>
      </c>
      <c r="P42" s="137">
        <v>2066326142</v>
      </c>
      <c r="Q42" s="137">
        <v>1536309479</v>
      </c>
      <c r="R42" s="137">
        <v>1518063414</v>
      </c>
      <c r="S42" s="137">
        <v>1412647076</v>
      </c>
      <c r="T42" s="137">
        <v>1486116414</v>
      </c>
      <c r="U42" s="137">
        <v>1343687225</v>
      </c>
      <c r="V42" s="137">
        <v>1298468529</v>
      </c>
      <c r="W42" s="137">
        <v>1123269491</v>
      </c>
      <c r="X42" s="137">
        <v>1300142736</v>
      </c>
      <c r="Y42" s="137">
        <v>1171627690</v>
      </c>
      <c r="Z42" s="137">
        <v>1111453016</v>
      </c>
      <c r="AA42" s="137">
        <v>1139198854</v>
      </c>
      <c r="AB42" s="137">
        <v>1121798711</v>
      </c>
      <c r="AC42" s="137">
        <v>1116677003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1801697238</v>
      </c>
      <c r="P43" s="137">
        <v>2066344142</v>
      </c>
      <c r="Q43" s="137">
        <v>1536332946</v>
      </c>
      <c r="R43" s="137">
        <v>1518099377</v>
      </c>
      <c r="S43" s="137">
        <v>1413247076</v>
      </c>
      <c r="T43" s="137">
        <v>1486566414</v>
      </c>
      <c r="U43" s="137">
        <v>1343887225</v>
      </c>
      <c r="V43" s="137">
        <v>1298748529</v>
      </c>
      <c r="W43" s="137">
        <v>1123509491</v>
      </c>
      <c r="X43" s="137">
        <v>1300142736</v>
      </c>
      <c r="Y43" s="137">
        <v>1171629490</v>
      </c>
      <c r="Z43" s="137">
        <v>1111468016</v>
      </c>
      <c r="AA43" s="137"/>
      <c r="AB43" s="137"/>
      <c r="AC43" s="137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  <c r="AA44" s="137">
        <v>0</v>
      </c>
      <c r="AB44" s="137">
        <v>0</v>
      </c>
      <c r="AC44" s="137">
        <v>0</v>
      </c>
    </row>
    <row r="46" spans="1:29">
      <c r="A46" s="138"/>
    </row>
    <row r="47" spans="1:29">
      <c r="B47" s="13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944D-22F2-46A0-970D-7E74FEE230F1}">
  <dimension ref="A1:AC47"/>
  <sheetViews>
    <sheetView zoomScale="85" zoomScaleNormal="85" workbookViewId="0">
      <selection activeCell="A45" sqref="A45:XFD46"/>
    </sheetView>
  </sheetViews>
  <sheetFormatPr defaultColWidth="10.33203125" defaultRowHeight="13.8"/>
  <cols>
    <col min="1" max="16384" width="10.33203125" style="131"/>
  </cols>
  <sheetData>
    <row r="1" spans="1:29" ht="14.4">
      <c r="A1" s="128" t="s">
        <v>382</v>
      </c>
      <c r="B1" s="78"/>
      <c r="C1" s="78"/>
    </row>
    <row r="2" spans="1:29" ht="14.4">
      <c r="A2" s="128" t="s">
        <v>383</v>
      </c>
      <c r="B2" s="134" t="s">
        <v>384</v>
      </c>
      <c r="C2" s="78"/>
    </row>
    <row r="3" spans="1:29" ht="14.4">
      <c r="A3" s="128" t="s">
        <v>385</v>
      </c>
      <c r="B3" s="128" t="s">
        <v>325</v>
      </c>
      <c r="C3" s="78"/>
    </row>
    <row r="4" spans="1:29" ht="14.4">
      <c r="A4" s="78"/>
      <c r="B4" s="78"/>
      <c r="C4" s="78"/>
    </row>
    <row r="5" spans="1:29" ht="14.4">
      <c r="A5" s="134" t="s">
        <v>287</v>
      </c>
      <c r="B5" s="78"/>
      <c r="C5" s="128" t="s">
        <v>390</v>
      </c>
    </row>
    <row r="6" spans="1:29" ht="14.4">
      <c r="A6" s="134" t="s">
        <v>289</v>
      </c>
      <c r="B6" s="78"/>
      <c r="C6" s="128" t="s">
        <v>290</v>
      </c>
    </row>
    <row r="7" spans="1:29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</row>
    <row r="8" spans="1:29">
      <c r="A8" s="135" t="s">
        <v>1</v>
      </c>
      <c r="B8" s="137">
        <v>100808000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7">
        <v>0</v>
      </c>
      <c r="S8" s="136"/>
      <c r="T8" s="137">
        <v>0</v>
      </c>
      <c r="U8" s="136"/>
      <c r="V8" s="136"/>
      <c r="W8" s="136"/>
      <c r="X8" s="136"/>
      <c r="Y8" s="136"/>
      <c r="Z8" s="136"/>
      <c r="AA8" s="136"/>
      <c r="AB8" s="136"/>
      <c r="AC8" s="136"/>
    </row>
    <row r="9" spans="1:29">
      <c r="A9" s="135" t="s">
        <v>7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</row>
    <row r="10" spans="1:29">
      <c r="A10" s="135" t="s">
        <v>2</v>
      </c>
      <c r="B10" s="137">
        <v>252250000</v>
      </c>
      <c r="C10" s="137">
        <v>277728000</v>
      </c>
      <c r="D10" s="137">
        <v>317087000</v>
      </c>
      <c r="E10" s="137">
        <v>257545000</v>
      </c>
      <c r="F10" s="137">
        <v>209014000</v>
      </c>
      <c r="G10" s="137">
        <v>206388000</v>
      </c>
      <c r="H10" s="137">
        <v>211101000</v>
      </c>
      <c r="I10" s="137">
        <v>226444000</v>
      </c>
      <c r="J10" s="136"/>
      <c r="K10" s="136"/>
      <c r="L10" s="136"/>
      <c r="M10" s="136"/>
      <c r="N10" s="136"/>
      <c r="O10" s="137">
        <v>180419000</v>
      </c>
      <c r="P10" s="137">
        <v>173889000</v>
      </c>
      <c r="Q10" s="137">
        <v>179092000</v>
      </c>
      <c r="R10" s="137">
        <v>178827000</v>
      </c>
      <c r="S10" s="137">
        <v>175891000</v>
      </c>
      <c r="T10" s="137">
        <v>169603000</v>
      </c>
      <c r="U10" s="137">
        <v>175688000</v>
      </c>
      <c r="V10" s="137">
        <v>175715000</v>
      </c>
      <c r="W10" s="137">
        <v>212835000</v>
      </c>
      <c r="X10" s="137">
        <v>225463000</v>
      </c>
      <c r="Y10" s="136"/>
      <c r="Z10" s="136">
        <v>139852000</v>
      </c>
      <c r="AA10" s="136"/>
      <c r="AB10" s="136"/>
      <c r="AC10" s="136"/>
    </row>
    <row r="11" spans="1:29">
      <c r="A11" s="135" t="s">
        <v>6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7">
        <v>0</v>
      </c>
      <c r="W11" s="137">
        <v>0</v>
      </c>
      <c r="X11" s="137">
        <v>0</v>
      </c>
      <c r="Y11" s="137">
        <v>0</v>
      </c>
      <c r="Z11" s="136"/>
      <c r="AA11" s="136">
        <v>0</v>
      </c>
      <c r="AB11" s="136">
        <v>0</v>
      </c>
      <c r="AC11" s="136">
        <v>0</v>
      </c>
    </row>
    <row r="12" spans="1:29">
      <c r="A12" s="135" t="s">
        <v>14</v>
      </c>
      <c r="B12" s="137">
        <v>158451</v>
      </c>
      <c r="C12" s="136"/>
      <c r="D12" s="137">
        <v>168618</v>
      </c>
      <c r="E12" s="137">
        <v>44393</v>
      </c>
      <c r="F12" s="136"/>
      <c r="G12" s="136"/>
      <c r="H12" s="136"/>
      <c r="I12" s="137">
        <v>0</v>
      </c>
      <c r="J12" s="136"/>
      <c r="K12" s="136"/>
      <c r="L12" s="136"/>
      <c r="M12" s="136"/>
      <c r="N12" s="136"/>
      <c r="O12" s="137">
        <v>0</v>
      </c>
      <c r="P12" s="137">
        <v>0</v>
      </c>
      <c r="Q12" s="137">
        <v>0</v>
      </c>
      <c r="R12" s="137">
        <v>0</v>
      </c>
      <c r="S12" s="137">
        <v>0</v>
      </c>
      <c r="T12" s="137">
        <v>0</v>
      </c>
      <c r="U12" s="137">
        <v>0</v>
      </c>
      <c r="V12" s="137">
        <v>0</v>
      </c>
      <c r="W12" s="137">
        <v>0</v>
      </c>
      <c r="X12" s="137">
        <v>139432</v>
      </c>
      <c r="Y12" s="137">
        <v>0</v>
      </c>
      <c r="Z12" s="136">
        <v>0</v>
      </c>
      <c r="AA12" s="136"/>
      <c r="AB12" s="136"/>
      <c r="AC12" s="136"/>
    </row>
    <row r="13" spans="1:29">
      <c r="A13" s="135" t="s">
        <v>78</v>
      </c>
      <c r="B13" s="137">
        <v>0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6">
        <v>0</v>
      </c>
      <c r="AA13" s="136">
        <v>0</v>
      </c>
      <c r="AB13" s="136"/>
      <c r="AC13" s="136"/>
    </row>
    <row r="14" spans="1:29">
      <c r="A14" s="135" t="s">
        <v>75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7">
        <v>0</v>
      </c>
      <c r="P14" s="137">
        <v>0</v>
      </c>
      <c r="Q14" s="137">
        <v>0</v>
      </c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7">
        <v>0</v>
      </c>
      <c r="Y14" s="137">
        <v>0</v>
      </c>
      <c r="Z14" s="136">
        <v>0</v>
      </c>
      <c r="AA14" s="136">
        <v>0</v>
      </c>
      <c r="AB14" s="136"/>
      <c r="AC14" s="136"/>
    </row>
    <row r="15" spans="1:29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137">
        <v>0</v>
      </c>
      <c r="V15" s="137">
        <v>0</v>
      </c>
      <c r="W15" s="137">
        <v>0</v>
      </c>
      <c r="X15" s="137">
        <v>0</v>
      </c>
      <c r="Y15" s="137">
        <v>0</v>
      </c>
      <c r="Z15" s="136">
        <v>0</v>
      </c>
      <c r="AA15" s="136">
        <v>0</v>
      </c>
      <c r="AB15" s="136">
        <v>0</v>
      </c>
      <c r="AC15" s="136">
        <v>0</v>
      </c>
    </row>
    <row r="16" spans="1:29">
      <c r="A16" s="135" t="s">
        <v>83</v>
      </c>
      <c r="B16" s="136"/>
      <c r="C16" s="136"/>
      <c r="D16" s="136"/>
      <c r="E16" s="136"/>
      <c r="F16" s="136"/>
      <c r="G16" s="137">
        <v>35667975</v>
      </c>
      <c r="H16" s="137">
        <v>24759722</v>
      </c>
      <c r="I16" s="137">
        <v>36028231</v>
      </c>
      <c r="J16" s="136"/>
      <c r="K16" s="136"/>
      <c r="L16" s="136"/>
      <c r="M16" s="136"/>
      <c r="N16" s="136"/>
      <c r="O16" s="137">
        <v>34981807</v>
      </c>
      <c r="P16" s="137">
        <v>23408299</v>
      </c>
      <c r="Q16" s="137">
        <v>19503794</v>
      </c>
      <c r="R16" s="137">
        <v>31940136</v>
      </c>
      <c r="S16" s="137">
        <v>30427886</v>
      </c>
      <c r="T16" s="137">
        <v>41571257</v>
      </c>
      <c r="U16" s="137">
        <v>8820340</v>
      </c>
      <c r="V16" s="137">
        <v>0</v>
      </c>
      <c r="W16" s="137">
        <v>0</v>
      </c>
      <c r="X16" s="137">
        <v>0</v>
      </c>
      <c r="Y16" s="137">
        <v>0</v>
      </c>
      <c r="Z16" s="136">
        <v>0</v>
      </c>
      <c r="AA16" s="136">
        <v>0</v>
      </c>
      <c r="AB16" s="136"/>
      <c r="AC16" s="136"/>
    </row>
    <row r="17" spans="1:29">
      <c r="A17" s="135" t="s">
        <v>11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</row>
    <row r="18" spans="1:29">
      <c r="A18" s="135" t="s">
        <v>71</v>
      </c>
      <c r="B18" s="137">
        <v>0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0</v>
      </c>
      <c r="I18" s="137">
        <v>0</v>
      </c>
      <c r="J18" s="136"/>
      <c r="K18" s="136"/>
      <c r="L18" s="136"/>
      <c r="M18" s="136"/>
      <c r="N18" s="136"/>
      <c r="O18" s="137">
        <v>0</v>
      </c>
      <c r="P18" s="137">
        <v>0</v>
      </c>
      <c r="Q18" s="137">
        <v>0</v>
      </c>
      <c r="R18" s="137">
        <v>0</v>
      </c>
      <c r="S18" s="137">
        <v>0</v>
      </c>
      <c r="T18" s="137">
        <v>0</v>
      </c>
      <c r="U18" s="137">
        <v>0</v>
      </c>
      <c r="V18" s="137">
        <v>0</v>
      </c>
      <c r="W18" s="137">
        <v>0</v>
      </c>
      <c r="X18" s="137">
        <v>0</v>
      </c>
      <c r="Y18" s="137">
        <v>0</v>
      </c>
      <c r="Z18" s="136">
        <v>0</v>
      </c>
      <c r="AA18" s="136">
        <v>0</v>
      </c>
      <c r="AB18" s="136"/>
      <c r="AC18" s="136"/>
    </row>
    <row r="19" spans="1:29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6">
        <v>0</v>
      </c>
      <c r="AA19" s="136">
        <v>0</v>
      </c>
      <c r="AB19" s="136">
        <v>0</v>
      </c>
      <c r="AC19" s="136">
        <v>0</v>
      </c>
    </row>
    <row r="20" spans="1:29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6">
        <v>0</v>
      </c>
      <c r="AA20" s="136">
        <v>0</v>
      </c>
      <c r="AB20" s="136">
        <v>0</v>
      </c>
      <c r="AC20" s="136">
        <v>0</v>
      </c>
    </row>
    <row r="21" spans="1:29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6">
        <v>0</v>
      </c>
      <c r="AA21" s="136">
        <v>0</v>
      </c>
      <c r="AB21" s="136"/>
      <c r="AC21" s="136"/>
    </row>
    <row r="22" spans="1:29">
      <c r="A22" s="135" t="s">
        <v>12</v>
      </c>
      <c r="B22" s="137">
        <v>0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6"/>
      <c r="K22" s="136"/>
      <c r="L22" s="136"/>
      <c r="M22" s="136"/>
      <c r="N22" s="136"/>
      <c r="O22" s="137">
        <v>0</v>
      </c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37">
        <v>0</v>
      </c>
      <c r="V22" s="137">
        <v>0</v>
      </c>
      <c r="W22" s="137">
        <v>0</v>
      </c>
      <c r="X22" s="137">
        <v>0</v>
      </c>
      <c r="Y22" s="137">
        <v>0</v>
      </c>
      <c r="Z22" s="136">
        <v>0</v>
      </c>
      <c r="AA22" s="136">
        <v>0</v>
      </c>
      <c r="AB22" s="136">
        <v>0</v>
      </c>
      <c r="AC22" s="136">
        <v>0</v>
      </c>
    </row>
    <row r="23" spans="1:29">
      <c r="A23" s="135" t="s">
        <v>77</v>
      </c>
      <c r="B23" s="136"/>
      <c r="C23" s="136"/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6"/>
      <c r="K23" s="136"/>
      <c r="L23" s="136"/>
      <c r="M23" s="136"/>
      <c r="N23" s="136"/>
      <c r="O23" s="137">
        <v>0</v>
      </c>
      <c r="P23" s="137">
        <v>0</v>
      </c>
      <c r="Q23" s="137">
        <v>0</v>
      </c>
      <c r="R23" s="137">
        <v>0</v>
      </c>
      <c r="S23" s="137">
        <v>0</v>
      </c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0</v>
      </c>
      <c r="Z23" s="136">
        <v>0</v>
      </c>
      <c r="AA23" s="136">
        <v>0</v>
      </c>
      <c r="AB23" s="136">
        <v>0</v>
      </c>
      <c r="AC23" s="136">
        <v>5064</v>
      </c>
    </row>
    <row r="24" spans="1:29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7">
        <v>0</v>
      </c>
      <c r="P24" s="136"/>
      <c r="Q24" s="137"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6"/>
      <c r="Y24" s="137">
        <v>0</v>
      </c>
      <c r="Z24" s="136">
        <v>0</v>
      </c>
      <c r="AA24" s="136">
        <v>0</v>
      </c>
      <c r="AB24" s="136"/>
      <c r="AC24" s="136"/>
    </row>
    <row r="25" spans="1:29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6">
        <v>0</v>
      </c>
      <c r="AA25" s="136">
        <v>0</v>
      </c>
      <c r="AB25" s="136">
        <v>0</v>
      </c>
      <c r="AC25" s="136">
        <v>0</v>
      </c>
    </row>
    <row r="26" spans="1:29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7">
        <v>0</v>
      </c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</row>
    <row r="27" spans="1:29">
      <c r="A27" s="135" t="s">
        <v>76</v>
      </c>
      <c r="B27" s="136"/>
      <c r="C27" s="136"/>
      <c r="D27" s="136"/>
      <c r="E27" s="136"/>
      <c r="F27" s="136"/>
      <c r="G27" s="137">
        <v>0</v>
      </c>
      <c r="H27" s="137">
        <v>0</v>
      </c>
      <c r="I27" s="137">
        <v>0</v>
      </c>
      <c r="J27" s="136"/>
      <c r="K27" s="136"/>
      <c r="L27" s="136"/>
      <c r="M27" s="136"/>
      <c r="N27" s="136"/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6">
        <v>0</v>
      </c>
      <c r="AA27" s="136"/>
      <c r="AB27" s="136"/>
      <c r="AC27" s="136"/>
    </row>
    <row r="28" spans="1:29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6">
        <v>0</v>
      </c>
      <c r="AA28" s="136">
        <v>0</v>
      </c>
      <c r="AB28" s="136"/>
      <c r="AC28" s="136"/>
    </row>
    <row r="29" spans="1:29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6">
        <v>0</v>
      </c>
      <c r="AA29" s="136">
        <v>0</v>
      </c>
      <c r="AB29" s="136"/>
      <c r="AC29" s="136">
        <v>0</v>
      </c>
    </row>
    <row r="30" spans="1:29">
      <c r="A30" s="135" t="s">
        <v>9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>
        <v>21164000</v>
      </c>
      <c r="Q30" s="137">
        <v>5078000</v>
      </c>
      <c r="R30" s="136"/>
      <c r="S30" s="136"/>
      <c r="T30" s="136"/>
      <c r="U30" s="136"/>
      <c r="V30" s="137">
        <v>0</v>
      </c>
      <c r="W30" s="137">
        <v>0</v>
      </c>
      <c r="X30" s="137">
        <v>0</v>
      </c>
      <c r="Y30" s="137">
        <v>0</v>
      </c>
      <c r="Z30" s="136">
        <v>0</v>
      </c>
      <c r="AA30" s="136">
        <v>0</v>
      </c>
      <c r="AB30" s="136">
        <v>0</v>
      </c>
      <c r="AC30" s="136">
        <v>0</v>
      </c>
    </row>
    <row r="31" spans="1:29">
      <c r="A31" s="135" t="s">
        <v>74</v>
      </c>
      <c r="B31" s="136"/>
      <c r="C31" s="136"/>
      <c r="D31" s="136"/>
      <c r="E31" s="136"/>
      <c r="F31" s="136"/>
      <c r="G31" s="136"/>
      <c r="H31" s="137">
        <v>0</v>
      </c>
      <c r="I31" s="137">
        <v>0</v>
      </c>
      <c r="J31" s="136"/>
      <c r="K31" s="136"/>
      <c r="L31" s="136"/>
      <c r="M31" s="136"/>
      <c r="N31" s="136"/>
      <c r="O31" s="137">
        <v>0</v>
      </c>
      <c r="P31" s="137">
        <v>0</v>
      </c>
      <c r="Q31" s="137">
        <v>0</v>
      </c>
      <c r="R31" s="137">
        <v>0</v>
      </c>
      <c r="S31" s="137">
        <v>0</v>
      </c>
      <c r="T31" s="137">
        <v>0</v>
      </c>
      <c r="U31" s="137">
        <v>0</v>
      </c>
      <c r="V31" s="137">
        <v>0</v>
      </c>
      <c r="W31" s="137">
        <v>0</v>
      </c>
      <c r="X31" s="137">
        <v>0</v>
      </c>
      <c r="Y31" s="137">
        <v>0</v>
      </c>
      <c r="Z31" s="136">
        <v>0</v>
      </c>
      <c r="AA31" s="136">
        <v>0</v>
      </c>
      <c r="AB31" s="136"/>
      <c r="AC31" s="136"/>
    </row>
    <row r="32" spans="1:29">
      <c r="A32" s="135" t="s">
        <v>19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7">
        <v>8615230</v>
      </c>
      <c r="W32" s="137">
        <v>6556850</v>
      </c>
      <c r="X32" s="137">
        <v>5676430</v>
      </c>
      <c r="Y32" s="137">
        <v>7109520</v>
      </c>
      <c r="Z32" s="136">
        <v>6392670</v>
      </c>
      <c r="AA32" s="136">
        <v>5954620</v>
      </c>
      <c r="AB32" s="136">
        <v>7954600</v>
      </c>
      <c r="AC32" s="136">
        <v>6367310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7">
        <v>25329000</v>
      </c>
      <c r="W33" s="137">
        <v>25998000</v>
      </c>
      <c r="X33" s="137">
        <v>30657000</v>
      </c>
      <c r="Y33" s="137">
        <v>24747000</v>
      </c>
      <c r="Z33" s="136">
        <v>25904000</v>
      </c>
      <c r="AA33" s="136">
        <v>15967000</v>
      </c>
      <c r="AB33" s="136">
        <v>21626000</v>
      </c>
      <c r="AC33" s="136"/>
    </row>
    <row r="34" spans="1:29">
      <c r="A34" s="135" t="s">
        <v>10</v>
      </c>
      <c r="B34" s="136"/>
      <c r="C34" s="136"/>
      <c r="D34" s="136"/>
      <c r="E34" s="136"/>
      <c r="F34" s="136"/>
      <c r="G34" s="137">
        <v>10000</v>
      </c>
      <c r="H34" s="137">
        <v>0</v>
      </c>
      <c r="I34" s="136"/>
      <c r="J34" s="136"/>
      <c r="K34" s="136"/>
      <c r="L34" s="136"/>
      <c r="M34" s="136"/>
      <c r="N34" s="136"/>
      <c r="O34" s="137">
        <v>0</v>
      </c>
      <c r="P34" s="137">
        <v>0</v>
      </c>
      <c r="Q34" s="137">
        <v>0</v>
      </c>
      <c r="R34" s="137">
        <v>0</v>
      </c>
      <c r="S34" s="137">
        <v>0</v>
      </c>
      <c r="T34" s="137">
        <v>0</v>
      </c>
      <c r="U34" s="137">
        <v>0</v>
      </c>
      <c r="V34" s="137">
        <v>0</v>
      </c>
      <c r="W34" s="137">
        <v>0</v>
      </c>
      <c r="X34" s="137">
        <v>0</v>
      </c>
      <c r="Y34" s="137">
        <v>0</v>
      </c>
      <c r="Z34" s="136">
        <v>0</v>
      </c>
      <c r="AA34" s="136">
        <v>0</v>
      </c>
      <c r="AB34" s="136">
        <v>0</v>
      </c>
      <c r="AC34" s="136">
        <v>0</v>
      </c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6">
        <v>0</v>
      </c>
      <c r="AA35" s="136">
        <v>0</v>
      </c>
      <c r="AB35" s="136"/>
      <c r="AC35" s="136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6">
        <v>0</v>
      </c>
      <c r="AA36" s="136">
        <v>0</v>
      </c>
      <c r="AB36" s="136">
        <v>0</v>
      </c>
      <c r="AC36" s="136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7">
        <v>0</v>
      </c>
      <c r="P37" s="137">
        <v>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6">
        <v>0</v>
      </c>
      <c r="AA37" s="136">
        <v>0</v>
      </c>
      <c r="AB37" s="136"/>
      <c r="AC37" s="136"/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6">
        <v>0</v>
      </c>
      <c r="AA38" s="136">
        <v>0</v>
      </c>
      <c r="AB38" s="136"/>
      <c r="AC38" s="136"/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6">
        <v>0</v>
      </c>
      <c r="AA39" s="136">
        <v>0</v>
      </c>
      <c r="AB39" s="136">
        <v>0</v>
      </c>
      <c r="AC39" s="136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6">
        <v>0</v>
      </c>
      <c r="AA40" s="136">
        <v>0</v>
      </c>
      <c r="AB40" s="136">
        <v>0</v>
      </c>
      <c r="AC40" s="136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6">
        <v>0</v>
      </c>
      <c r="AA41" s="136">
        <v>0</v>
      </c>
      <c r="AB41" s="136"/>
      <c r="AC41" s="136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632370278</v>
      </c>
      <c r="P42" s="137">
        <v>766034276</v>
      </c>
      <c r="Q42" s="137">
        <v>463544224</v>
      </c>
      <c r="R42" s="137">
        <v>467303489</v>
      </c>
      <c r="S42" s="137">
        <v>425407225</v>
      </c>
      <c r="T42" s="137">
        <v>510001473</v>
      </c>
      <c r="U42" s="137">
        <v>540759340</v>
      </c>
      <c r="V42" s="137">
        <v>537157230</v>
      </c>
      <c r="W42" s="137">
        <v>446523136</v>
      </c>
      <c r="X42" s="137">
        <v>478584954</v>
      </c>
      <c r="Y42" s="137">
        <v>303668310</v>
      </c>
      <c r="Z42" s="136">
        <v>285982755</v>
      </c>
      <c r="AA42" s="136">
        <v>239756715</v>
      </c>
      <c r="AB42" s="136">
        <v>203749600</v>
      </c>
      <c r="AC42" s="136">
        <v>200402573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632370278</v>
      </c>
      <c r="P43" s="137">
        <v>766034276</v>
      </c>
      <c r="Q43" s="137">
        <v>463544224</v>
      </c>
      <c r="R43" s="137">
        <v>467303489</v>
      </c>
      <c r="S43" s="137">
        <v>425407225</v>
      </c>
      <c r="T43" s="137">
        <v>510001473</v>
      </c>
      <c r="U43" s="137">
        <v>540759340</v>
      </c>
      <c r="V43" s="137">
        <v>537157230</v>
      </c>
      <c r="W43" s="137">
        <v>446523136</v>
      </c>
      <c r="X43" s="137">
        <v>478724386</v>
      </c>
      <c r="Y43" s="137">
        <v>303668310</v>
      </c>
      <c r="Z43" s="136">
        <v>285982755</v>
      </c>
      <c r="AA43" s="136"/>
      <c r="AB43" s="136"/>
      <c r="AC43" s="136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6">
        <v>0</v>
      </c>
      <c r="AA44" s="136">
        <v>0</v>
      </c>
      <c r="AB44" s="136">
        <v>0</v>
      </c>
      <c r="AC44" s="136">
        <v>0</v>
      </c>
    </row>
    <row r="45" spans="1:29">
      <c r="P45" s="142"/>
    </row>
    <row r="46" spans="1:29">
      <c r="A46" s="138"/>
    </row>
    <row r="47" spans="1:29">
      <c r="A47" s="138"/>
      <c r="B47" s="13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12F9-1E4D-4FC8-A740-A1FADD74322B}">
  <dimension ref="A1:AD47"/>
  <sheetViews>
    <sheetView zoomScale="85" zoomScaleNormal="85" workbookViewId="0">
      <selection activeCell="A45" sqref="A45:XFD46"/>
    </sheetView>
  </sheetViews>
  <sheetFormatPr defaultColWidth="10.33203125" defaultRowHeight="13.8"/>
  <cols>
    <col min="1" max="16384" width="10.33203125" style="131"/>
  </cols>
  <sheetData>
    <row r="1" spans="1:30" ht="14.4">
      <c r="A1" s="128" t="s">
        <v>382</v>
      </c>
      <c r="B1" s="78"/>
      <c r="C1" s="78"/>
    </row>
    <row r="2" spans="1:30" ht="14.4">
      <c r="A2" s="128" t="s">
        <v>383</v>
      </c>
      <c r="B2" s="134" t="s">
        <v>384</v>
      </c>
      <c r="C2" s="78"/>
    </row>
    <row r="3" spans="1:30" ht="14.4">
      <c r="A3" s="128" t="s">
        <v>385</v>
      </c>
      <c r="B3" s="128" t="s">
        <v>325</v>
      </c>
      <c r="C3" s="78"/>
    </row>
    <row r="4" spans="1:30" ht="14.4">
      <c r="A4" s="78"/>
      <c r="B4" s="78"/>
      <c r="C4" s="78"/>
    </row>
    <row r="5" spans="1:30" ht="14.4">
      <c r="A5" s="134" t="s">
        <v>287</v>
      </c>
      <c r="B5" s="78"/>
      <c r="C5" s="128" t="s">
        <v>390</v>
      </c>
    </row>
    <row r="6" spans="1:30" ht="14.4">
      <c r="A6" s="134" t="s">
        <v>289</v>
      </c>
      <c r="B6" s="78"/>
      <c r="C6" s="128" t="s">
        <v>290</v>
      </c>
    </row>
    <row r="7" spans="1:30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</row>
    <row r="8" spans="1:30">
      <c r="A8" s="135" t="s">
        <v>1</v>
      </c>
      <c r="B8" s="137">
        <v>100808000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40">
        <f>0.5*180000000</f>
        <v>90000000</v>
      </c>
      <c r="P8" s="140">
        <f t="shared" ref="P8:AC8" si="0">0.5*180000000</f>
        <v>90000000</v>
      </c>
      <c r="Q8" s="140">
        <f t="shared" si="0"/>
        <v>90000000</v>
      </c>
      <c r="R8" s="137">
        <v>0</v>
      </c>
      <c r="S8" s="140">
        <f t="shared" si="0"/>
        <v>90000000</v>
      </c>
      <c r="T8" s="137">
        <v>0</v>
      </c>
      <c r="U8" s="140">
        <f t="shared" si="0"/>
        <v>90000000</v>
      </c>
      <c r="V8" s="140">
        <f t="shared" si="0"/>
        <v>90000000</v>
      </c>
      <c r="W8" s="140">
        <f t="shared" si="0"/>
        <v>90000000</v>
      </c>
      <c r="X8" s="140">
        <f t="shared" si="0"/>
        <v>90000000</v>
      </c>
      <c r="Y8" s="140">
        <f t="shared" si="0"/>
        <v>90000000</v>
      </c>
      <c r="Z8" s="140">
        <f t="shared" si="0"/>
        <v>90000000</v>
      </c>
      <c r="AA8" s="140">
        <f t="shared" si="0"/>
        <v>90000000</v>
      </c>
      <c r="AB8" s="140">
        <f t="shared" si="0"/>
        <v>90000000</v>
      </c>
      <c r="AC8" s="140">
        <f t="shared" si="0"/>
        <v>90000000</v>
      </c>
      <c r="AD8" s="131" t="s">
        <v>387</v>
      </c>
    </row>
    <row r="9" spans="1:30">
      <c r="A9" s="135" t="s">
        <v>7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40">
        <f>0.5*149000000</f>
        <v>74500000</v>
      </c>
      <c r="P9" s="140">
        <f t="shared" ref="P9:AC9" si="1">0.5*149000000</f>
        <v>74500000</v>
      </c>
      <c r="Q9" s="140">
        <f t="shared" si="1"/>
        <v>74500000</v>
      </c>
      <c r="R9" s="140">
        <f t="shared" si="1"/>
        <v>74500000</v>
      </c>
      <c r="S9" s="140">
        <f t="shared" si="1"/>
        <v>74500000</v>
      </c>
      <c r="T9" s="140">
        <f t="shared" si="1"/>
        <v>74500000</v>
      </c>
      <c r="U9" s="140">
        <f t="shared" si="1"/>
        <v>74500000</v>
      </c>
      <c r="V9" s="140">
        <f t="shared" si="1"/>
        <v>74500000</v>
      </c>
      <c r="W9" s="140">
        <f t="shared" si="1"/>
        <v>74500000</v>
      </c>
      <c r="X9" s="140">
        <f t="shared" si="1"/>
        <v>74500000</v>
      </c>
      <c r="Y9" s="140">
        <f t="shared" si="1"/>
        <v>74500000</v>
      </c>
      <c r="Z9" s="140">
        <f t="shared" si="1"/>
        <v>74500000</v>
      </c>
      <c r="AA9" s="140">
        <f t="shared" si="1"/>
        <v>74500000</v>
      </c>
      <c r="AB9" s="140">
        <f t="shared" si="1"/>
        <v>74500000</v>
      </c>
      <c r="AC9" s="140">
        <f t="shared" si="1"/>
        <v>74500000</v>
      </c>
      <c r="AD9" s="131" t="s">
        <v>391</v>
      </c>
    </row>
    <row r="10" spans="1:30">
      <c r="A10" s="135" t="s">
        <v>2</v>
      </c>
      <c r="B10" s="137">
        <v>252250000</v>
      </c>
      <c r="C10" s="137">
        <v>277728000</v>
      </c>
      <c r="D10" s="137">
        <v>317087000</v>
      </c>
      <c r="E10" s="137">
        <v>257545000</v>
      </c>
      <c r="F10" s="137">
        <v>209014000</v>
      </c>
      <c r="G10" s="137">
        <v>206388000</v>
      </c>
      <c r="H10" s="137">
        <v>211101000</v>
      </c>
      <c r="I10" s="137">
        <v>226444000</v>
      </c>
      <c r="J10" s="136"/>
      <c r="K10" s="136"/>
      <c r="L10" s="136"/>
      <c r="M10" s="136"/>
      <c r="N10" s="136"/>
      <c r="O10" s="137">
        <v>180419000</v>
      </c>
      <c r="P10" s="137">
        <v>173889000</v>
      </c>
      <c r="Q10" s="137">
        <v>179092000</v>
      </c>
      <c r="R10" s="137">
        <v>178827000</v>
      </c>
      <c r="S10" s="137">
        <v>175891000</v>
      </c>
      <c r="T10" s="137">
        <v>169603000</v>
      </c>
      <c r="U10" s="137">
        <v>175688000</v>
      </c>
      <c r="V10" s="137">
        <v>175715000</v>
      </c>
      <c r="W10" s="137">
        <v>212835000</v>
      </c>
      <c r="X10" s="137">
        <v>225463000</v>
      </c>
      <c r="Y10" s="136"/>
      <c r="Z10" s="136">
        <v>139852000</v>
      </c>
      <c r="AA10" s="136"/>
      <c r="AB10" s="136"/>
      <c r="AC10" s="136"/>
    </row>
    <row r="11" spans="1:30">
      <c r="A11" s="135" t="s">
        <v>6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7">
        <v>0</v>
      </c>
      <c r="W11" s="137">
        <v>0</v>
      </c>
      <c r="X11" s="137">
        <v>0</v>
      </c>
      <c r="Y11" s="137">
        <v>0</v>
      </c>
      <c r="Z11" s="136"/>
      <c r="AA11" s="136">
        <v>0</v>
      </c>
      <c r="AB11" s="136">
        <v>0</v>
      </c>
      <c r="AC11" s="136">
        <v>0</v>
      </c>
    </row>
    <row r="12" spans="1:30">
      <c r="A12" s="135" t="s">
        <v>14</v>
      </c>
      <c r="B12" s="137">
        <v>158451</v>
      </c>
      <c r="C12" s="139">
        <f>AVERAGE(B12, D12)</f>
        <v>163534.5</v>
      </c>
      <c r="D12" s="137">
        <v>168618</v>
      </c>
      <c r="E12" s="137">
        <v>44393</v>
      </c>
      <c r="F12" s="136"/>
      <c r="G12" s="136"/>
      <c r="H12" s="136"/>
      <c r="I12" s="137">
        <v>0</v>
      </c>
      <c r="J12" s="136"/>
      <c r="K12" s="136"/>
      <c r="L12" s="136"/>
      <c r="M12" s="136"/>
      <c r="N12" s="136"/>
      <c r="O12" s="137">
        <v>0</v>
      </c>
      <c r="P12" s="137">
        <v>0</v>
      </c>
      <c r="Q12" s="137">
        <v>0</v>
      </c>
      <c r="R12" s="137">
        <v>0</v>
      </c>
      <c r="S12" s="137">
        <v>0</v>
      </c>
      <c r="T12" s="137">
        <v>0</v>
      </c>
      <c r="U12" s="137">
        <v>0</v>
      </c>
      <c r="V12" s="137">
        <v>0</v>
      </c>
      <c r="W12" s="137">
        <v>0</v>
      </c>
      <c r="X12" s="137">
        <v>139432</v>
      </c>
      <c r="Y12" s="137">
        <v>0</v>
      </c>
      <c r="Z12" s="136">
        <v>0</v>
      </c>
      <c r="AA12" s="136"/>
      <c r="AB12" s="136"/>
      <c r="AC12" s="136"/>
    </row>
    <row r="13" spans="1:30">
      <c r="A13" s="135" t="s">
        <v>78</v>
      </c>
      <c r="B13" s="137">
        <v>0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6">
        <v>0</v>
      </c>
      <c r="AA13" s="136">
        <v>0</v>
      </c>
      <c r="AB13" s="136"/>
      <c r="AC13" s="136"/>
    </row>
    <row r="14" spans="1:30">
      <c r="A14" s="135" t="s">
        <v>75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7">
        <v>0</v>
      </c>
      <c r="P14" s="137">
        <v>0</v>
      </c>
      <c r="Q14" s="137">
        <v>0</v>
      </c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7">
        <v>0</v>
      </c>
      <c r="Y14" s="137">
        <v>0</v>
      </c>
      <c r="Z14" s="136">
        <v>0</v>
      </c>
      <c r="AA14" s="136">
        <v>0</v>
      </c>
      <c r="AB14" s="136"/>
      <c r="AC14" s="136"/>
    </row>
    <row r="15" spans="1:30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137">
        <v>0</v>
      </c>
      <c r="V15" s="137">
        <v>0</v>
      </c>
      <c r="W15" s="137">
        <v>0</v>
      </c>
      <c r="X15" s="137">
        <v>0</v>
      </c>
      <c r="Y15" s="137">
        <v>0</v>
      </c>
      <c r="Z15" s="136">
        <v>0</v>
      </c>
      <c r="AA15" s="136">
        <v>0</v>
      </c>
      <c r="AB15" s="136">
        <v>0</v>
      </c>
      <c r="AC15" s="136">
        <v>0</v>
      </c>
    </row>
    <row r="16" spans="1:30">
      <c r="A16" s="135" t="s">
        <v>83</v>
      </c>
      <c r="B16" s="136"/>
      <c r="C16" s="136"/>
      <c r="D16" s="136"/>
      <c r="E16" s="136"/>
      <c r="F16" s="136"/>
      <c r="G16" s="137">
        <v>35667975</v>
      </c>
      <c r="H16" s="137">
        <v>24759722</v>
      </c>
      <c r="I16" s="137">
        <v>36028231</v>
      </c>
      <c r="J16" s="136"/>
      <c r="K16" s="136"/>
      <c r="L16" s="136"/>
      <c r="M16" s="136"/>
      <c r="N16" s="136"/>
      <c r="O16" s="137">
        <v>34981807</v>
      </c>
      <c r="P16" s="137">
        <v>23408299</v>
      </c>
      <c r="Q16" s="137">
        <v>19503794</v>
      </c>
      <c r="R16" s="137">
        <v>31940136</v>
      </c>
      <c r="S16" s="137">
        <v>30427886</v>
      </c>
      <c r="T16" s="137">
        <v>41571257</v>
      </c>
      <c r="U16" s="137">
        <v>8820340</v>
      </c>
      <c r="V16" s="137">
        <v>0</v>
      </c>
      <c r="W16" s="137">
        <v>0</v>
      </c>
      <c r="X16" s="137">
        <v>0</v>
      </c>
      <c r="Y16" s="137">
        <v>0</v>
      </c>
      <c r="Z16" s="136">
        <v>0</v>
      </c>
      <c r="AA16" s="136">
        <v>0</v>
      </c>
      <c r="AB16" s="136"/>
      <c r="AC16" s="136"/>
    </row>
    <row r="17" spans="1:30">
      <c r="A17" s="135" t="s">
        <v>11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1" t="s">
        <v>141</v>
      </c>
    </row>
    <row r="18" spans="1:30">
      <c r="A18" s="135" t="s">
        <v>71</v>
      </c>
      <c r="B18" s="137">
        <v>0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0</v>
      </c>
      <c r="I18" s="137">
        <v>0</v>
      </c>
      <c r="J18" s="136"/>
      <c r="K18" s="136"/>
      <c r="L18" s="136"/>
      <c r="M18" s="136"/>
      <c r="N18" s="136"/>
      <c r="O18" s="137">
        <v>0</v>
      </c>
      <c r="P18" s="137">
        <v>0</v>
      </c>
      <c r="Q18" s="137">
        <v>0</v>
      </c>
      <c r="R18" s="137">
        <v>0</v>
      </c>
      <c r="S18" s="137">
        <v>0</v>
      </c>
      <c r="T18" s="137">
        <v>0</v>
      </c>
      <c r="U18" s="137">
        <v>0</v>
      </c>
      <c r="V18" s="137">
        <v>0</v>
      </c>
      <c r="W18" s="137">
        <v>0</v>
      </c>
      <c r="X18" s="137">
        <v>0</v>
      </c>
      <c r="Y18" s="137">
        <v>0</v>
      </c>
      <c r="Z18" s="136">
        <v>0</v>
      </c>
      <c r="AA18" s="136">
        <v>0</v>
      </c>
      <c r="AB18" s="136"/>
      <c r="AC18" s="136"/>
    </row>
    <row r="19" spans="1:30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6">
        <v>0</v>
      </c>
      <c r="AA19" s="136">
        <v>0</v>
      </c>
      <c r="AB19" s="136">
        <v>0</v>
      </c>
      <c r="AC19" s="136">
        <v>0</v>
      </c>
    </row>
    <row r="20" spans="1:30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6">
        <v>0</v>
      </c>
      <c r="AA20" s="136">
        <v>0</v>
      </c>
      <c r="AB20" s="136">
        <v>0</v>
      </c>
      <c r="AC20" s="136">
        <v>0</v>
      </c>
    </row>
    <row r="21" spans="1:30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6">
        <v>0</v>
      </c>
      <c r="AA21" s="136">
        <v>0</v>
      </c>
      <c r="AB21" s="136"/>
      <c r="AC21" s="136"/>
    </row>
    <row r="22" spans="1:30">
      <c r="A22" s="135" t="s">
        <v>12</v>
      </c>
      <c r="B22" s="137">
        <v>0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6"/>
      <c r="K22" s="136"/>
      <c r="L22" s="136"/>
      <c r="M22" s="136"/>
      <c r="N22" s="136"/>
      <c r="O22" s="137">
        <v>0</v>
      </c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37">
        <v>0</v>
      </c>
      <c r="V22" s="137">
        <v>0</v>
      </c>
      <c r="W22" s="137">
        <v>0</v>
      </c>
      <c r="X22" s="137">
        <v>0</v>
      </c>
      <c r="Y22" s="137">
        <v>0</v>
      </c>
      <c r="Z22" s="136">
        <v>0</v>
      </c>
      <c r="AA22" s="136">
        <v>0</v>
      </c>
      <c r="AB22" s="136">
        <v>0</v>
      </c>
      <c r="AC22" s="136">
        <v>0</v>
      </c>
    </row>
    <row r="23" spans="1:30">
      <c r="A23" s="135" t="s">
        <v>77</v>
      </c>
      <c r="B23" s="136"/>
      <c r="C23" s="136"/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6"/>
      <c r="K23" s="136"/>
      <c r="L23" s="136"/>
      <c r="M23" s="136"/>
      <c r="N23" s="136"/>
      <c r="O23" s="137">
        <v>0</v>
      </c>
      <c r="P23" s="137">
        <v>0</v>
      </c>
      <c r="Q23" s="137">
        <v>0</v>
      </c>
      <c r="R23" s="137">
        <v>0</v>
      </c>
      <c r="S23" s="137">
        <v>0</v>
      </c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0</v>
      </c>
      <c r="Z23" s="136">
        <v>0</v>
      </c>
      <c r="AA23" s="136">
        <v>0</v>
      </c>
      <c r="AB23" s="136">
        <v>0</v>
      </c>
      <c r="AC23" s="136">
        <v>5064</v>
      </c>
    </row>
    <row r="24" spans="1:30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7">
        <v>0</v>
      </c>
      <c r="P24" s="136"/>
      <c r="Q24" s="137"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6"/>
      <c r="Y24" s="137">
        <v>0</v>
      </c>
      <c r="Z24" s="136">
        <v>0</v>
      </c>
      <c r="AA24" s="136">
        <v>0</v>
      </c>
      <c r="AB24" s="136"/>
      <c r="AC24" s="136"/>
    </row>
    <row r="25" spans="1:30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6">
        <v>0</v>
      </c>
      <c r="AA25" s="136">
        <v>0</v>
      </c>
      <c r="AB25" s="136">
        <v>0</v>
      </c>
      <c r="AC25" s="136">
        <v>0</v>
      </c>
    </row>
    <row r="26" spans="1:30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7">
        <v>0</v>
      </c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</row>
    <row r="27" spans="1:30">
      <c r="A27" s="135" t="s">
        <v>76</v>
      </c>
      <c r="B27" s="136"/>
      <c r="C27" s="136"/>
      <c r="D27" s="136"/>
      <c r="E27" s="136"/>
      <c r="F27" s="136"/>
      <c r="G27" s="137">
        <v>0</v>
      </c>
      <c r="H27" s="137">
        <v>0</v>
      </c>
      <c r="I27" s="137">
        <v>0</v>
      </c>
      <c r="J27" s="136"/>
      <c r="K27" s="136"/>
      <c r="L27" s="136"/>
      <c r="M27" s="136"/>
      <c r="N27" s="136"/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6">
        <v>0</v>
      </c>
      <c r="AA27" s="136"/>
      <c r="AB27" s="136"/>
      <c r="AC27" s="136"/>
    </row>
    <row r="28" spans="1:30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6">
        <v>0</v>
      </c>
      <c r="AA28" s="136">
        <v>0</v>
      </c>
      <c r="AB28" s="136"/>
      <c r="AC28" s="136"/>
    </row>
    <row r="29" spans="1:30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6">
        <v>0</v>
      </c>
      <c r="AA29" s="136">
        <v>0</v>
      </c>
      <c r="AB29" s="136"/>
      <c r="AC29" s="136">
        <v>0</v>
      </c>
    </row>
    <row r="30" spans="1:30">
      <c r="A30" s="135" t="s">
        <v>9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9">
        <f>P30</f>
        <v>21164000</v>
      </c>
      <c r="P30" s="137">
        <v>21164000</v>
      </c>
      <c r="Q30" s="137">
        <v>5078000</v>
      </c>
      <c r="R30" s="136"/>
      <c r="S30" s="136"/>
      <c r="T30" s="136"/>
      <c r="U30" s="136"/>
      <c r="V30" s="137">
        <v>0</v>
      </c>
      <c r="W30" s="137">
        <v>0</v>
      </c>
      <c r="X30" s="137">
        <v>0</v>
      </c>
      <c r="Y30" s="137">
        <v>0</v>
      </c>
      <c r="Z30" s="136">
        <v>0</v>
      </c>
      <c r="AA30" s="136">
        <v>0</v>
      </c>
      <c r="AB30" s="136">
        <v>0</v>
      </c>
      <c r="AC30" s="136">
        <v>0</v>
      </c>
    </row>
    <row r="31" spans="1:30">
      <c r="A31" s="135" t="s">
        <v>74</v>
      </c>
      <c r="B31" s="136"/>
      <c r="C31" s="136"/>
      <c r="D31" s="136"/>
      <c r="E31" s="136"/>
      <c r="F31" s="136"/>
      <c r="G31" s="136"/>
      <c r="H31" s="137">
        <v>0</v>
      </c>
      <c r="I31" s="137">
        <v>0</v>
      </c>
      <c r="J31" s="136"/>
      <c r="K31" s="136"/>
      <c r="L31" s="136"/>
      <c r="M31" s="136"/>
      <c r="N31" s="136"/>
      <c r="O31" s="137">
        <v>0</v>
      </c>
      <c r="P31" s="137">
        <v>0</v>
      </c>
      <c r="Q31" s="137">
        <v>0</v>
      </c>
      <c r="R31" s="137">
        <v>0</v>
      </c>
      <c r="S31" s="137">
        <v>0</v>
      </c>
      <c r="T31" s="137">
        <v>0</v>
      </c>
      <c r="U31" s="137">
        <v>0</v>
      </c>
      <c r="V31" s="137">
        <v>0</v>
      </c>
      <c r="W31" s="137">
        <v>0</v>
      </c>
      <c r="X31" s="137">
        <v>0</v>
      </c>
      <c r="Y31" s="137">
        <v>0</v>
      </c>
      <c r="Z31" s="136">
        <v>0</v>
      </c>
      <c r="AA31" s="136">
        <v>0</v>
      </c>
      <c r="AB31" s="136"/>
      <c r="AC31" s="136"/>
    </row>
    <row r="32" spans="1:30">
      <c r="A32" s="135" t="s">
        <v>19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7">
        <v>8615230</v>
      </c>
      <c r="W32" s="137">
        <v>6556850</v>
      </c>
      <c r="X32" s="137">
        <v>5676430</v>
      </c>
      <c r="Y32" s="137">
        <v>7109520</v>
      </c>
      <c r="Z32" s="136">
        <v>6392670</v>
      </c>
      <c r="AA32" s="136">
        <v>5954620</v>
      </c>
      <c r="AB32" s="136">
        <v>7954600</v>
      </c>
      <c r="AC32" s="136">
        <v>6367310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7">
        <v>25329000</v>
      </c>
      <c r="W33" s="137">
        <v>25998000</v>
      </c>
      <c r="X33" s="137">
        <v>30657000</v>
      </c>
      <c r="Y33" s="137">
        <v>24747000</v>
      </c>
      <c r="Z33" s="136">
        <v>25904000</v>
      </c>
      <c r="AA33" s="136">
        <v>15967000</v>
      </c>
      <c r="AB33" s="136">
        <v>21626000</v>
      </c>
      <c r="AC33" s="136"/>
    </row>
    <row r="34" spans="1:29">
      <c r="A34" s="135" t="s">
        <v>10</v>
      </c>
      <c r="B34" s="136"/>
      <c r="C34" s="136"/>
      <c r="D34" s="136"/>
      <c r="E34" s="136"/>
      <c r="F34" s="136"/>
      <c r="G34" s="137">
        <v>10000</v>
      </c>
      <c r="H34" s="137">
        <v>0</v>
      </c>
      <c r="I34" s="136"/>
      <c r="J34" s="136"/>
      <c r="K34" s="136"/>
      <c r="L34" s="136"/>
      <c r="M34" s="136"/>
      <c r="N34" s="136"/>
      <c r="O34" s="137">
        <v>0</v>
      </c>
      <c r="P34" s="137">
        <v>0</v>
      </c>
      <c r="Q34" s="137">
        <v>0</v>
      </c>
      <c r="R34" s="137">
        <v>0</v>
      </c>
      <c r="S34" s="137">
        <v>0</v>
      </c>
      <c r="T34" s="137">
        <v>0</v>
      </c>
      <c r="U34" s="137">
        <v>0</v>
      </c>
      <c r="V34" s="137">
        <v>0</v>
      </c>
      <c r="W34" s="137">
        <v>0</v>
      </c>
      <c r="X34" s="137">
        <v>0</v>
      </c>
      <c r="Y34" s="137">
        <v>0</v>
      </c>
      <c r="Z34" s="136">
        <v>0</v>
      </c>
      <c r="AA34" s="136">
        <v>0</v>
      </c>
      <c r="AB34" s="136">
        <v>0</v>
      </c>
      <c r="AC34" s="136">
        <v>0</v>
      </c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6">
        <v>0</v>
      </c>
      <c r="AA35" s="136">
        <v>0</v>
      </c>
      <c r="AB35" s="136"/>
      <c r="AC35" s="136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6">
        <v>0</v>
      </c>
      <c r="AA36" s="136">
        <v>0</v>
      </c>
      <c r="AB36" s="136">
        <v>0</v>
      </c>
      <c r="AC36" s="136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7">
        <v>0</v>
      </c>
      <c r="P37" s="137">
        <v>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6">
        <v>0</v>
      </c>
      <c r="AA37" s="136">
        <v>0</v>
      </c>
      <c r="AB37" s="136"/>
      <c r="AC37" s="136"/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6">
        <v>0</v>
      </c>
      <c r="AA38" s="136">
        <v>0</v>
      </c>
      <c r="AB38" s="136"/>
      <c r="AC38" s="136"/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6">
        <v>0</v>
      </c>
      <c r="AA39" s="136">
        <v>0</v>
      </c>
      <c r="AB39" s="136">
        <v>0</v>
      </c>
      <c r="AC39" s="136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6">
        <v>0</v>
      </c>
      <c r="AA40" s="136">
        <v>0</v>
      </c>
      <c r="AB40" s="136">
        <v>0</v>
      </c>
      <c r="AC40" s="136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6">
        <v>0</v>
      </c>
      <c r="AA41" s="136">
        <v>0</v>
      </c>
      <c r="AB41" s="136"/>
      <c r="AC41" s="136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632370278</v>
      </c>
      <c r="P42" s="137">
        <v>766034276</v>
      </c>
      <c r="Q42" s="137">
        <v>463544224</v>
      </c>
      <c r="R42" s="137">
        <v>467303489</v>
      </c>
      <c r="S42" s="137">
        <v>425407225</v>
      </c>
      <c r="T42" s="137">
        <v>510001473</v>
      </c>
      <c r="U42" s="137">
        <v>540759340</v>
      </c>
      <c r="V42" s="137">
        <v>537157230</v>
      </c>
      <c r="W42" s="137">
        <v>446523136</v>
      </c>
      <c r="X42" s="137">
        <v>478584954</v>
      </c>
      <c r="Y42" s="137">
        <v>303668310</v>
      </c>
      <c r="Z42" s="136">
        <v>285982755</v>
      </c>
      <c r="AA42" s="136">
        <v>239756715</v>
      </c>
      <c r="AB42" s="136">
        <v>203749600</v>
      </c>
      <c r="AC42" s="136">
        <v>200402573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632370278</v>
      </c>
      <c r="P43" s="137">
        <v>766034276</v>
      </c>
      <c r="Q43" s="137">
        <v>463544224</v>
      </c>
      <c r="R43" s="137">
        <v>467303489</v>
      </c>
      <c r="S43" s="137">
        <v>425407225</v>
      </c>
      <c r="T43" s="137">
        <v>510001473</v>
      </c>
      <c r="U43" s="137">
        <v>540759340</v>
      </c>
      <c r="V43" s="137">
        <v>537157230</v>
      </c>
      <c r="W43" s="137">
        <v>446523136</v>
      </c>
      <c r="X43" s="137">
        <v>478724386</v>
      </c>
      <c r="Y43" s="137">
        <v>303668310</v>
      </c>
      <c r="Z43" s="136">
        <v>285982755</v>
      </c>
      <c r="AA43" s="136"/>
      <c r="AB43" s="136"/>
      <c r="AC43" s="136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6">
        <v>0</v>
      </c>
      <c r="AA44" s="136">
        <v>0</v>
      </c>
      <c r="AB44" s="136">
        <v>0</v>
      </c>
      <c r="AC44" s="136">
        <v>0</v>
      </c>
    </row>
    <row r="45" spans="1:29">
      <c r="P45" s="142"/>
    </row>
    <row r="46" spans="1:29">
      <c r="A46" s="138"/>
    </row>
    <row r="47" spans="1:29">
      <c r="A47" s="138"/>
      <c r="B47" s="13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2B76-C417-470A-B8F7-04F2A9EC5ED7}">
  <dimension ref="A1:AC47"/>
  <sheetViews>
    <sheetView zoomScale="85" zoomScaleNormal="85" workbookViewId="0">
      <pane xSplit="1" ySplit="7" topLeftCell="B8" activePane="bottomRight" state="frozen"/>
      <selection activeCell="A45" sqref="A45:XFD46"/>
      <selection pane="topRight" activeCell="A45" sqref="A45:XFD46"/>
      <selection pane="bottomLeft" activeCell="A45" sqref="A45:XFD46"/>
      <selection pane="bottomRight" activeCell="A45" sqref="A45:XFD46"/>
    </sheetView>
  </sheetViews>
  <sheetFormatPr defaultColWidth="10.33203125" defaultRowHeight="13.8"/>
  <cols>
    <col min="1" max="20" width="10.33203125" style="131"/>
    <col min="21" max="22" width="11.33203125" style="131" bestFit="1" customWidth="1"/>
    <col min="23" max="24" width="10.33203125" style="131"/>
    <col min="25" max="25" width="11.33203125" style="131" bestFit="1" customWidth="1"/>
    <col min="26" max="26" width="10.33203125" style="131"/>
    <col min="27" max="28" width="11.33203125" style="131" bestFit="1" customWidth="1"/>
    <col min="29" max="16384" width="10.33203125" style="131"/>
  </cols>
  <sheetData>
    <row r="1" spans="1:29" ht="14.4">
      <c r="A1" s="128" t="s">
        <v>382</v>
      </c>
      <c r="B1" s="78"/>
      <c r="C1" s="78"/>
    </row>
    <row r="2" spans="1:29" ht="14.4">
      <c r="A2" s="128" t="s">
        <v>383</v>
      </c>
      <c r="B2" s="134" t="s">
        <v>384</v>
      </c>
      <c r="C2" s="78"/>
    </row>
    <row r="3" spans="1:29" ht="14.4">
      <c r="A3" s="128" t="s">
        <v>385</v>
      </c>
      <c r="B3" s="128" t="s">
        <v>325</v>
      </c>
      <c r="C3" s="78"/>
    </row>
    <row r="4" spans="1:29" ht="14.4">
      <c r="A4" s="78"/>
      <c r="B4" s="78"/>
      <c r="C4" s="78"/>
    </row>
    <row r="5" spans="1:29" ht="14.4">
      <c r="A5" s="134" t="s">
        <v>287</v>
      </c>
      <c r="B5" s="78"/>
      <c r="C5" s="128" t="s">
        <v>392</v>
      </c>
    </row>
    <row r="6" spans="1:29" ht="14.4">
      <c r="A6" s="134" t="s">
        <v>289</v>
      </c>
      <c r="B6" s="78"/>
      <c r="C6" s="128" t="s">
        <v>290</v>
      </c>
    </row>
    <row r="7" spans="1:29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</row>
    <row r="8" spans="1:29">
      <c r="A8" s="135" t="s">
        <v>1</v>
      </c>
      <c r="B8" s="137">
        <v>109801000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7">
        <v>0</v>
      </c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6"/>
      <c r="V8" s="136"/>
      <c r="W8" s="136"/>
      <c r="X8" s="136"/>
      <c r="Y8" s="137">
        <v>0</v>
      </c>
      <c r="Z8" s="137">
        <v>0</v>
      </c>
      <c r="AA8" s="137">
        <v>0</v>
      </c>
      <c r="AB8" s="137">
        <v>0</v>
      </c>
      <c r="AC8" s="137">
        <v>0</v>
      </c>
    </row>
    <row r="9" spans="1:29">
      <c r="A9" s="135" t="s">
        <v>7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7"/>
      <c r="AA9" s="137"/>
      <c r="AB9" s="137"/>
      <c r="AC9" s="137"/>
    </row>
    <row r="10" spans="1:29">
      <c r="A10" s="135" t="s">
        <v>2</v>
      </c>
      <c r="B10" s="137">
        <v>389798000</v>
      </c>
      <c r="C10" s="137">
        <v>386355000</v>
      </c>
      <c r="D10" s="137">
        <v>430866000</v>
      </c>
      <c r="E10" s="137">
        <v>411791000</v>
      </c>
      <c r="F10" s="137">
        <v>334119000</v>
      </c>
      <c r="G10" s="137">
        <v>313683000</v>
      </c>
      <c r="H10" s="137">
        <v>300941000</v>
      </c>
      <c r="I10" s="137">
        <v>284014000</v>
      </c>
      <c r="J10" s="136"/>
      <c r="K10" s="136"/>
      <c r="L10" s="136"/>
      <c r="M10" s="136"/>
      <c r="N10" s="136"/>
      <c r="O10" s="137">
        <v>392016000</v>
      </c>
      <c r="P10" s="137">
        <v>367405000</v>
      </c>
      <c r="Q10" s="137">
        <v>361939000</v>
      </c>
      <c r="R10" s="137">
        <v>370015000</v>
      </c>
      <c r="S10" s="137">
        <v>348157000</v>
      </c>
      <c r="T10" s="137">
        <v>341289000</v>
      </c>
      <c r="U10" s="137">
        <v>348624000</v>
      </c>
      <c r="V10" s="137">
        <v>328964000</v>
      </c>
      <c r="W10" s="137">
        <v>313559000</v>
      </c>
      <c r="X10" s="137">
        <v>304266000</v>
      </c>
      <c r="Y10" s="136"/>
      <c r="Z10" s="137">
        <v>255722000</v>
      </c>
      <c r="AA10" s="137"/>
      <c r="AB10" s="137"/>
      <c r="AC10" s="137"/>
    </row>
    <row r="11" spans="1:29">
      <c r="A11" s="135" t="s">
        <v>6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7">
        <v>0</v>
      </c>
      <c r="W11" s="137">
        <v>0</v>
      </c>
      <c r="X11" s="137">
        <v>0</v>
      </c>
      <c r="Y11" s="137">
        <v>0</v>
      </c>
      <c r="Z11" s="137">
        <v>0</v>
      </c>
      <c r="AA11" s="137">
        <v>0</v>
      </c>
      <c r="AB11" s="137">
        <v>0</v>
      </c>
      <c r="AC11" s="137">
        <v>0</v>
      </c>
    </row>
    <row r="12" spans="1:29">
      <c r="A12" s="135" t="s">
        <v>14</v>
      </c>
      <c r="B12" s="136"/>
      <c r="C12" s="136"/>
      <c r="D12" s="136"/>
      <c r="E12" s="136"/>
      <c r="F12" s="136"/>
      <c r="G12" s="136"/>
      <c r="H12" s="136"/>
      <c r="I12" s="137">
        <v>612240630</v>
      </c>
      <c r="J12" s="136"/>
      <c r="K12" s="136"/>
      <c r="L12" s="136"/>
      <c r="M12" s="136"/>
      <c r="N12" s="136"/>
      <c r="O12" s="136"/>
      <c r="P12" s="136"/>
      <c r="Q12" s="137">
        <v>0</v>
      </c>
      <c r="R12" s="137">
        <v>0</v>
      </c>
      <c r="S12" s="137">
        <v>0</v>
      </c>
      <c r="T12" s="137">
        <v>0</v>
      </c>
      <c r="U12" s="137">
        <v>0</v>
      </c>
      <c r="V12" s="137">
        <v>0</v>
      </c>
      <c r="W12" s="137">
        <v>0</v>
      </c>
      <c r="X12" s="137">
        <v>0</v>
      </c>
      <c r="Y12" s="137">
        <v>0</v>
      </c>
      <c r="Z12" s="137">
        <v>0</v>
      </c>
      <c r="AA12" s="137"/>
      <c r="AB12" s="137"/>
      <c r="AC12" s="137"/>
    </row>
    <row r="13" spans="1:29">
      <c r="A13" s="135" t="s">
        <v>78</v>
      </c>
      <c r="B13" s="137">
        <v>0</v>
      </c>
      <c r="C13" s="137">
        <v>0</v>
      </c>
      <c r="D13" s="136"/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7">
        <v>0</v>
      </c>
      <c r="AA13" s="137">
        <v>0</v>
      </c>
      <c r="AB13" s="137"/>
      <c r="AC13" s="137"/>
    </row>
    <row r="14" spans="1:29">
      <c r="A14" s="135" t="s">
        <v>75</v>
      </c>
      <c r="B14" s="137">
        <v>0</v>
      </c>
      <c r="C14" s="137">
        <v>0</v>
      </c>
      <c r="D14" s="137">
        <v>0</v>
      </c>
      <c r="E14" s="137">
        <v>0</v>
      </c>
      <c r="F14" s="137">
        <v>0</v>
      </c>
      <c r="G14" s="137">
        <v>0</v>
      </c>
      <c r="H14" s="137">
        <v>0</v>
      </c>
      <c r="I14" s="137">
        <v>0</v>
      </c>
      <c r="J14" s="136"/>
      <c r="K14" s="136"/>
      <c r="L14" s="136"/>
      <c r="M14" s="136"/>
      <c r="N14" s="136"/>
      <c r="O14" s="137">
        <v>0</v>
      </c>
      <c r="P14" s="137">
        <v>0</v>
      </c>
      <c r="Q14" s="137">
        <v>0</v>
      </c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7">
        <v>0</v>
      </c>
      <c r="Y14" s="137">
        <v>0</v>
      </c>
      <c r="Z14" s="137">
        <v>0</v>
      </c>
      <c r="AA14" s="137">
        <v>0</v>
      </c>
      <c r="AB14" s="137"/>
      <c r="AC14" s="137"/>
    </row>
    <row r="15" spans="1:29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137">
        <v>0</v>
      </c>
      <c r="V15" s="137">
        <v>0</v>
      </c>
      <c r="W15" s="137">
        <v>0</v>
      </c>
      <c r="X15" s="137">
        <v>0</v>
      </c>
      <c r="Y15" s="137">
        <v>0</v>
      </c>
      <c r="Z15" s="137">
        <v>0</v>
      </c>
      <c r="AA15" s="137">
        <v>0</v>
      </c>
      <c r="AB15" s="137">
        <v>0</v>
      </c>
      <c r="AC15" s="137">
        <v>0</v>
      </c>
    </row>
    <row r="16" spans="1:29">
      <c r="A16" s="135" t="s">
        <v>83</v>
      </c>
      <c r="B16" s="136"/>
      <c r="C16" s="136"/>
      <c r="D16" s="136"/>
      <c r="E16" s="136"/>
      <c r="F16" s="136"/>
      <c r="G16" s="137">
        <v>69321547</v>
      </c>
      <c r="H16" s="137">
        <v>56357613</v>
      </c>
      <c r="I16" s="137">
        <v>96803271</v>
      </c>
      <c r="J16" s="136"/>
      <c r="K16" s="136"/>
      <c r="L16" s="136"/>
      <c r="M16" s="136"/>
      <c r="N16" s="136"/>
      <c r="O16" s="137">
        <v>101483187</v>
      </c>
      <c r="P16" s="137">
        <v>73259485</v>
      </c>
      <c r="Q16" s="137">
        <v>52891353</v>
      </c>
      <c r="R16" s="137">
        <v>89792850</v>
      </c>
      <c r="S16" s="137">
        <v>82537613</v>
      </c>
      <c r="T16" s="137">
        <v>93865239</v>
      </c>
      <c r="U16" s="137">
        <v>23823206</v>
      </c>
      <c r="V16" s="137">
        <v>11000</v>
      </c>
      <c r="W16" s="137">
        <v>0</v>
      </c>
      <c r="X16" s="137">
        <v>0</v>
      </c>
      <c r="Y16" s="137">
        <v>0</v>
      </c>
      <c r="Z16" s="137">
        <v>0</v>
      </c>
      <c r="AA16" s="137">
        <v>0</v>
      </c>
      <c r="AB16" s="137"/>
      <c r="AC16" s="137"/>
    </row>
    <row r="17" spans="1:29">
      <c r="A17" s="135" t="s">
        <v>11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7"/>
      <c r="AA17" s="137"/>
      <c r="AB17" s="137"/>
      <c r="AC17" s="137"/>
    </row>
    <row r="18" spans="1:29">
      <c r="A18" s="135" t="s">
        <v>71</v>
      </c>
      <c r="B18" s="137">
        <v>0</v>
      </c>
      <c r="C18" s="137">
        <v>0</v>
      </c>
      <c r="D18" s="137">
        <v>0</v>
      </c>
      <c r="E18" s="137">
        <v>0</v>
      </c>
      <c r="F18" s="136"/>
      <c r="G18" s="137">
        <v>0</v>
      </c>
      <c r="H18" s="136"/>
      <c r="I18" s="136"/>
      <c r="J18" s="136"/>
      <c r="K18" s="136"/>
      <c r="L18" s="136"/>
      <c r="M18" s="136"/>
      <c r="N18" s="136"/>
      <c r="O18" s="137">
        <v>0</v>
      </c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7"/>
      <c r="AA18" s="137"/>
      <c r="AB18" s="137"/>
      <c r="AC18" s="137"/>
    </row>
    <row r="19" spans="1:29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7">
        <v>0</v>
      </c>
      <c r="AA19" s="137">
        <v>0</v>
      </c>
      <c r="AB19" s="137">
        <v>0</v>
      </c>
      <c r="AC19" s="137">
        <v>0</v>
      </c>
    </row>
    <row r="20" spans="1:29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7">
        <v>0</v>
      </c>
      <c r="AA20" s="137">
        <v>0</v>
      </c>
      <c r="AB20" s="137">
        <v>0</v>
      </c>
      <c r="AC20" s="137">
        <v>0</v>
      </c>
    </row>
    <row r="21" spans="1:29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7">
        <v>0</v>
      </c>
      <c r="AA21" s="137">
        <v>0</v>
      </c>
      <c r="AB21" s="137"/>
      <c r="AC21" s="137"/>
    </row>
    <row r="22" spans="1:29">
      <c r="A22" s="135" t="s">
        <v>12</v>
      </c>
      <c r="B22" s="137">
        <v>0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6"/>
      <c r="K22" s="136"/>
      <c r="L22" s="136"/>
      <c r="M22" s="136"/>
      <c r="N22" s="136"/>
      <c r="O22" s="137">
        <v>0</v>
      </c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37">
        <v>0</v>
      </c>
      <c r="V22" s="137">
        <v>0</v>
      </c>
      <c r="W22" s="137">
        <v>0</v>
      </c>
      <c r="X22" s="137">
        <v>0</v>
      </c>
      <c r="Y22" s="137">
        <v>0</v>
      </c>
      <c r="Z22" s="137">
        <v>0</v>
      </c>
      <c r="AA22" s="137">
        <v>0</v>
      </c>
      <c r="AB22" s="137">
        <v>0</v>
      </c>
      <c r="AC22" s="137">
        <v>0</v>
      </c>
    </row>
    <row r="23" spans="1:29">
      <c r="A23" s="135" t="s">
        <v>77</v>
      </c>
      <c r="B23" s="136"/>
      <c r="C23" s="136"/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6"/>
      <c r="K23" s="136"/>
      <c r="L23" s="136"/>
      <c r="M23" s="136"/>
      <c r="N23" s="136"/>
      <c r="O23" s="137">
        <v>0</v>
      </c>
      <c r="P23" s="137">
        <v>0</v>
      </c>
      <c r="Q23" s="137">
        <v>0</v>
      </c>
      <c r="R23" s="137">
        <v>0</v>
      </c>
      <c r="S23" s="137">
        <v>0</v>
      </c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0</v>
      </c>
      <c r="Z23" s="137">
        <v>0</v>
      </c>
      <c r="AA23" s="137">
        <v>0</v>
      </c>
      <c r="AB23" s="137">
        <v>0</v>
      </c>
      <c r="AC23" s="137">
        <v>0</v>
      </c>
    </row>
    <row r="24" spans="1:29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7">
        <v>0</v>
      </c>
      <c r="P24" s="137">
        <v>0</v>
      </c>
      <c r="Q24" s="137"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7">
        <v>0</v>
      </c>
      <c r="Y24" s="137">
        <v>0</v>
      </c>
      <c r="Z24" s="137">
        <v>0</v>
      </c>
      <c r="AA24" s="137">
        <v>0</v>
      </c>
      <c r="AB24" s="137"/>
      <c r="AC24" s="137"/>
    </row>
    <row r="25" spans="1:29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7">
        <v>0</v>
      </c>
      <c r="AA25" s="137">
        <v>0</v>
      </c>
      <c r="AB25" s="137">
        <v>0</v>
      </c>
      <c r="AC25" s="137">
        <v>0</v>
      </c>
    </row>
    <row r="26" spans="1:29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7">
        <v>0</v>
      </c>
      <c r="S26" s="136"/>
      <c r="T26" s="136"/>
      <c r="U26" s="136"/>
      <c r="V26" s="136"/>
      <c r="W26" s="136"/>
      <c r="X26" s="136"/>
      <c r="Y26" s="136"/>
      <c r="Z26" s="137"/>
      <c r="AA26" s="137"/>
      <c r="AB26" s="137"/>
      <c r="AC26" s="137"/>
    </row>
    <row r="27" spans="1:29">
      <c r="A27" s="135" t="s">
        <v>76</v>
      </c>
      <c r="B27" s="136"/>
      <c r="C27" s="136"/>
      <c r="D27" s="136"/>
      <c r="E27" s="136"/>
      <c r="F27" s="136"/>
      <c r="G27" s="137">
        <v>0</v>
      </c>
      <c r="H27" s="137">
        <v>0</v>
      </c>
      <c r="I27" s="137">
        <v>0</v>
      </c>
      <c r="J27" s="136"/>
      <c r="K27" s="136"/>
      <c r="L27" s="136"/>
      <c r="M27" s="136"/>
      <c r="N27" s="136"/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  <c r="AA27" s="137"/>
      <c r="AB27" s="137"/>
      <c r="AC27" s="137"/>
    </row>
    <row r="28" spans="1:29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7">
        <v>0</v>
      </c>
      <c r="AA28" s="137">
        <v>0</v>
      </c>
      <c r="AB28" s="137"/>
      <c r="AC28" s="137"/>
    </row>
    <row r="29" spans="1:29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7">
        <v>0</v>
      </c>
      <c r="AA29" s="137">
        <v>0</v>
      </c>
      <c r="AB29" s="137"/>
      <c r="AC29" s="137">
        <v>0</v>
      </c>
    </row>
    <row r="30" spans="1:29">
      <c r="A30" s="135" t="s">
        <v>9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>
        <v>100000</v>
      </c>
      <c r="Q30" s="137">
        <v>0</v>
      </c>
      <c r="R30" s="136"/>
      <c r="S30" s="136"/>
      <c r="T30" s="136"/>
      <c r="W30" s="137">
        <v>398835000</v>
      </c>
      <c r="X30" s="137">
        <v>320436000</v>
      </c>
      <c r="Y30" s="136"/>
      <c r="Z30" s="137">
        <v>418902000</v>
      </c>
      <c r="AC30" s="137"/>
    </row>
    <row r="31" spans="1:29">
      <c r="A31" s="135" t="s">
        <v>74</v>
      </c>
      <c r="B31" s="136"/>
      <c r="C31" s="136"/>
      <c r="D31" s="136"/>
      <c r="E31" s="136"/>
      <c r="F31" s="136"/>
      <c r="G31" s="136"/>
      <c r="H31" s="137">
        <v>0</v>
      </c>
      <c r="I31" s="137">
        <v>0</v>
      </c>
      <c r="J31" s="136"/>
      <c r="K31" s="136"/>
      <c r="L31" s="136"/>
      <c r="M31" s="136"/>
      <c r="N31" s="136"/>
      <c r="O31" s="137">
        <v>0</v>
      </c>
      <c r="P31" s="137">
        <v>0</v>
      </c>
      <c r="Q31" s="137">
        <v>0</v>
      </c>
      <c r="R31" s="137">
        <v>0</v>
      </c>
      <c r="S31" s="137">
        <v>0</v>
      </c>
      <c r="T31" s="137">
        <v>0</v>
      </c>
      <c r="U31" s="137">
        <v>0</v>
      </c>
      <c r="V31" s="137">
        <v>0</v>
      </c>
      <c r="W31" s="137">
        <v>0</v>
      </c>
      <c r="X31" s="137">
        <v>0</v>
      </c>
      <c r="Y31" s="137">
        <v>0</v>
      </c>
      <c r="Z31" s="137">
        <v>0</v>
      </c>
      <c r="AA31" s="137">
        <v>0</v>
      </c>
      <c r="AB31" s="137"/>
      <c r="AC31" s="137"/>
    </row>
    <row r="32" spans="1:29">
      <c r="A32" s="135" t="s">
        <v>19</v>
      </c>
      <c r="B32" s="136"/>
      <c r="C32" s="136"/>
      <c r="D32" s="136"/>
      <c r="E32" s="136"/>
      <c r="F32" s="136"/>
      <c r="G32" s="136"/>
      <c r="H32" s="136"/>
      <c r="I32" s="137">
        <v>0</v>
      </c>
      <c r="J32" s="136"/>
      <c r="K32" s="136"/>
      <c r="L32" s="136"/>
      <c r="M32" s="136"/>
      <c r="N32" s="136"/>
      <c r="O32" s="137">
        <v>0</v>
      </c>
      <c r="P32" s="137">
        <v>0</v>
      </c>
      <c r="Q32" s="137">
        <v>0</v>
      </c>
      <c r="R32" s="137">
        <v>0</v>
      </c>
      <c r="S32" s="137">
        <v>0</v>
      </c>
      <c r="T32" s="137">
        <v>0</v>
      </c>
      <c r="U32" s="137">
        <v>0</v>
      </c>
      <c r="V32" s="137">
        <v>0</v>
      </c>
      <c r="W32" s="137">
        <v>0</v>
      </c>
      <c r="X32" s="137">
        <v>0</v>
      </c>
      <c r="Y32" s="137">
        <v>0</v>
      </c>
      <c r="Z32" s="137">
        <v>0</v>
      </c>
      <c r="AA32" s="137">
        <v>0</v>
      </c>
      <c r="AB32" s="137">
        <v>0</v>
      </c>
      <c r="AC32" s="137">
        <v>0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6"/>
      <c r="I33" s="137">
        <v>0</v>
      </c>
      <c r="J33" s="136"/>
      <c r="K33" s="136"/>
      <c r="L33" s="136"/>
      <c r="M33" s="136"/>
      <c r="N33" s="136"/>
      <c r="O33" s="137">
        <v>0</v>
      </c>
      <c r="P33" s="137">
        <v>0</v>
      </c>
      <c r="Q33" s="137">
        <v>0</v>
      </c>
      <c r="R33" s="137">
        <v>0</v>
      </c>
      <c r="S33" s="137">
        <v>0</v>
      </c>
      <c r="T33" s="137">
        <v>0</v>
      </c>
      <c r="U33" s="137">
        <v>0</v>
      </c>
      <c r="V33" s="137">
        <v>0</v>
      </c>
      <c r="W33" s="137">
        <v>0</v>
      </c>
      <c r="X33" s="137">
        <v>0</v>
      </c>
      <c r="Y33" s="137">
        <v>0</v>
      </c>
      <c r="Z33" s="137">
        <v>0</v>
      </c>
      <c r="AA33" s="137">
        <v>0</v>
      </c>
      <c r="AB33" s="137"/>
      <c r="AC33" s="137"/>
    </row>
    <row r="34" spans="1:29">
      <c r="A34" s="135" t="s">
        <v>10</v>
      </c>
      <c r="B34" s="136"/>
      <c r="C34" s="136"/>
      <c r="D34" s="136"/>
      <c r="E34" s="136"/>
      <c r="F34" s="136"/>
      <c r="G34" s="137">
        <v>0</v>
      </c>
      <c r="H34" s="137">
        <v>0</v>
      </c>
      <c r="I34" s="136"/>
      <c r="J34" s="136"/>
      <c r="K34" s="136"/>
      <c r="L34" s="136"/>
      <c r="M34" s="136"/>
      <c r="N34" s="136"/>
      <c r="O34" s="137">
        <v>0</v>
      </c>
      <c r="P34" s="137">
        <v>0</v>
      </c>
      <c r="Q34" s="137">
        <v>0</v>
      </c>
      <c r="R34" s="137">
        <v>0</v>
      </c>
      <c r="S34" s="137">
        <v>0</v>
      </c>
      <c r="T34" s="137">
        <v>0</v>
      </c>
      <c r="U34" s="137">
        <v>0</v>
      </c>
      <c r="V34" s="137">
        <v>0</v>
      </c>
      <c r="W34" s="137">
        <v>0</v>
      </c>
      <c r="X34" s="137">
        <v>0</v>
      </c>
      <c r="Y34" s="137">
        <v>0</v>
      </c>
      <c r="Z34" s="137">
        <v>0</v>
      </c>
      <c r="AA34" s="137">
        <v>0</v>
      </c>
      <c r="AB34" s="137">
        <v>0</v>
      </c>
      <c r="AC34" s="137">
        <v>0</v>
      </c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7">
        <v>0</v>
      </c>
      <c r="I35" s="137">
        <v>0</v>
      </c>
      <c r="J35" s="136"/>
      <c r="K35" s="136"/>
      <c r="L35" s="136"/>
      <c r="M35" s="136"/>
      <c r="N35" s="136"/>
      <c r="O35" s="137">
        <v>0</v>
      </c>
      <c r="P35" s="137">
        <v>0</v>
      </c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7">
        <v>0</v>
      </c>
      <c r="AA35" s="137">
        <v>0</v>
      </c>
      <c r="AB35" s="137"/>
      <c r="AC35" s="137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7">
        <v>0</v>
      </c>
      <c r="P37" s="137">
        <v>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7">
        <v>0</v>
      </c>
      <c r="AA37" s="137">
        <v>0</v>
      </c>
      <c r="AB37" s="137"/>
      <c r="AC37" s="137"/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7">
        <v>0</v>
      </c>
      <c r="AA38" s="137">
        <v>0</v>
      </c>
      <c r="AB38" s="137"/>
      <c r="AC38" s="137"/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7">
        <v>0</v>
      </c>
      <c r="AA39" s="137">
        <v>0</v>
      </c>
      <c r="AB39" s="137">
        <v>0</v>
      </c>
      <c r="AC39" s="137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  <c r="AA40" s="137">
        <v>0</v>
      </c>
      <c r="AB40" s="137">
        <v>0</v>
      </c>
      <c r="AC40" s="137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7">
        <v>0</v>
      </c>
      <c r="AA41" s="137">
        <v>0</v>
      </c>
      <c r="AB41" s="137"/>
      <c r="AC41" s="137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936277187</v>
      </c>
      <c r="P42" s="137">
        <v>1156350289</v>
      </c>
      <c r="Q42" s="137">
        <v>1273015325</v>
      </c>
      <c r="R42" s="137">
        <v>1644489977</v>
      </c>
      <c r="S42" s="137">
        <v>1773042094</v>
      </c>
      <c r="T42" s="137">
        <v>1743543538</v>
      </c>
      <c r="U42" s="137">
        <v>1458117230</v>
      </c>
      <c r="V42" s="137">
        <v>1568627387</v>
      </c>
      <c r="W42" s="137">
        <v>1376622017</v>
      </c>
      <c r="X42" s="137">
        <v>1366061517</v>
      </c>
      <c r="Y42" s="137">
        <v>1136124445</v>
      </c>
      <c r="Z42" s="137">
        <v>1310810408</v>
      </c>
      <c r="AA42" s="137">
        <v>1200831408</v>
      </c>
      <c r="AB42" s="137">
        <v>933759084</v>
      </c>
      <c r="AC42" s="137">
        <v>889009993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1016277187</v>
      </c>
      <c r="P43" s="137">
        <v>1196350289</v>
      </c>
      <c r="Q43" s="137">
        <v>1273015325</v>
      </c>
      <c r="R43" s="137">
        <v>1644489977</v>
      </c>
      <c r="S43" s="137">
        <v>1773042094</v>
      </c>
      <c r="T43" s="137">
        <v>1743543538</v>
      </c>
      <c r="U43" s="137">
        <v>1458117230</v>
      </c>
      <c r="V43" s="137">
        <v>1568627387</v>
      </c>
      <c r="W43" s="137">
        <v>1376622017</v>
      </c>
      <c r="X43" s="137">
        <v>1366061517</v>
      </c>
      <c r="Y43" s="137">
        <v>1136124445</v>
      </c>
      <c r="Z43" s="137">
        <v>1310810408</v>
      </c>
      <c r="AA43" s="137"/>
      <c r="AB43" s="137"/>
      <c r="AC43" s="137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  <c r="AA44" s="137">
        <v>0</v>
      </c>
      <c r="AB44" s="137">
        <v>0</v>
      </c>
      <c r="AC44" s="137">
        <v>0</v>
      </c>
    </row>
    <row r="46" spans="1:29">
      <c r="A46" s="138"/>
    </row>
    <row r="47" spans="1:29">
      <c r="A47" s="138"/>
      <c r="B47" s="13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C99B-F45F-4E60-85EE-B109F8014B5A}">
  <dimension ref="A1:AD47"/>
  <sheetViews>
    <sheetView zoomScale="85" zoomScaleNormal="85" workbookViewId="0">
      <pane xSplit="1" ySplit="7" topLeftCell="B8" activePane="bottomRight" state="frozen"/>
      <selection activeCell="A45" sqref="A45:XFD46"/>
      <selection pane="topRight" activeCell="A45" sqref="A45:XFD46"/>
      <selection pane="bottomLeft" activeCell="A45" sqref="A45:XFD46"/>
      <selection pane="bottomRight" activeCell="A45" sqref="A45:XFD46"/>
    </sheetView>
  </sheetViews>
  <sheetFormatPr defaultColWidth="10.33203125" defaultRowHeight="13.8"/>
  <cols>
    <col min="1" max="6" width="10.33203125" style="131"/>
    <col min="7" max="8" width="11.33203125" style="131" bestFit="1" customWidth="1"/>
    <col min="9" max="14" width="10.33203125" style="131"/>
    <col min="15" max="15" width="11.33203125" style="131" bestFit="1" customWidth="1"/>
    <col min="16" max="24" width="10.33203125" style="131"/>
    <col min="25" max="25" width="11.33203125" style="131" bestFit="1" customWidth="1"/>
    <col min="26" max="26" width="10.33203125" style="131"/>
    <col min="27" max="27" width="11.33203125" style="131" bestFit="1" customWidth="1"/>
    <col min="28" max="16384" width="10.33203125" style="131"/>
  </cols>
  <sheetData>
    <row r="1" spans="1:30" ht="14.4">
      <c r="A1" s="128" t="s">
        <v>382</v>
      </c>
      <c r="B1" s="78"/>
      <c r="C1" s="78"/>
    </row>
    <row r="2" spans="1:30" ht="14.4">
      <c r="A2" s="128" t="s">
        <v>383</v>
      </c>
      <c r="B2" s="134" t="s">
        <v>384</v>
      </c>
      <c r="C2" s="78"/>
    </row>
    <row r="3" spans="1:30" ht="14.4">
      <c r="A3" s="128" t="s">
        <v>385</v>
      </c>
      <c r="B3" s="128" t="s">
        <v>325</v>
      </c>
      <c r="C3" s="78"/>
    </row>
    <row r="4" spans="1:30" ht="14.4">
      <c r="A4" s="78"/>
      <c r="B4" s="78"/>
      <c r="C4" s="78"/>
    </row>
    <row r="5" spans="1:30" ht="14.4">
      <c r="A5" s="134" t="s">
        <v>287</v>
      </c>
      <c r="B5" s="78"/>
      <c r="C5" s="128" t="s">
        <v>392</v>
      </c>
    </row>
    <row r="6" spans="1:30" ht="14.4">
      <c r="A6" s="134" t="s">
        <v>289</v>
      </c>
      <c r="B6" s="78"/>
      <c r="C6" s="128" t="s">
        <v>290</v>
      </c>
    </row>
    <row r="7" spans="1:30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</row>
    <row r="8" spans="1:30">
      <c r="A8" s="135" t="s">
        <v>1</v>
      </c>
      <c r="B8" s="137">
        <v>109801000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7">
        <v>0</v>
      </c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6"/>
      <c r="V8" s="136"/>
      <c r="W8" s="136"/>
      <c r="X8" s="136"/>
      <c r="Y8" s="137">
        <v>0</v>
      </c>
      <c r="Z8" s="137">
        <v>0</v>
      </c>
      <c r="AA8" s="137">
        <v>0</v>
      </c>
      <c r="AB8" s="137">
        <v>0</v>
      </c>
      <c r="AC8" s="137">
        <v>0</v>
      </c>
    </row>
    <row r="9" spans="1:30">
      <c r="A9" s="135" t="s">
        <v>7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40">
        <f>0.5*775000000</f>
        <v>387500000</v>
      </c>
      <c r="P9" s="140">
        <f t="shared" ref="P9:AC9" si="0">0.5*775000000</f>
        <v>387500000</v>
      </c>
      <c r="Q9" s="140">
        <f t="shared" si="0"/>
        <v>387500000</v>
      </c>
      <c r="R9" s="140">
        <f t="shared" si="0"/>
        <v>387500000</v>
      </c>
      <c r="S9" s="140">
        <f t="shared" si="0"/>
        <v>387500000</v>
      </c>
      <c r="T9" s="140">
        <f t="shared" si="0"/>
        <v>387500000</v>
      </c>
      <c r="U9" s="140">
        <f t="shared" si="0"/>
        <v>387500000</v>
      </c>
      <c r="V9" s="140">
        <f t="shared" si="0"/>
        <v>387500000</v>
      </c>
      <c r="W9" s="140">
        <f t="shared" si="0"/>
        <v>387500000</v>
      </c>
      <c r="X9" s="140">
        <f t="shared" si="0"/>
        <v>387500000</v>
      </c>
      <c r="Y9" s="140">
        <f t="shared" si="0"/>
        <v>387500000</v>
      </c>
      <c r="Z9" s="140">
        <f t="shared" si="0"/>
        <v>387500000</v>
      </c>
      <c r="AA9" s="140">
        <f t="shared" si="0"/>
        <v>387500000</v>
      </c>
      <c r="AB9" s="140">
        <f t="shared" si="0"/>
        <v>387500000</v>
      </c>
      <c r="AC9" s="140">
        <f t="shared" si="0"/>
        <v>387500000</v>
      </c>
      <c r="AD9" s="131" t="s">
        <v>391</v>
      </c>
    </row>
    <row r="10" spans="1:30">
      <c r="A10" s="135" t="s">
        <v>2</v>
      </c>
      <c r="B10" s="137">
        <v>389798000</v>
      </c>
      <c r="C10" s="137">
        <v>386355000</v>
      </c>
      <c r="D10" s="137">
        <v>430866000</v>
      </c>
      <c r="E10" s="137">
        <v>411791000</v>
      </c>
      <c r="F10" s="137">
        <v>334119000</v>
      </c>
      <c r="G10" s="137">
        <v>313683000</v>
      </c>
      <c r="H10" s="137">
        <v>300941000</v>
      </c>
      <c r="I10" s="137">
        <v>284014000</v>
      </c>
      <c r="J10" s="136"/>
      <c r="K10" s="136"/>
      <c r="L10" s="136"/>
      <c r="M10" s="136"/>
      <c r="N10" s="136"/>
      <c r="O10" s="137">
        <v>392016000</v>
      </c>
      <c r="P10" s="137">
        <v>367405000</v>
      </c>
      <c r="Q10" s="137">
        <v>361939000</v>
      </c>
      <c r="R10" s="137">
        <v>370015000</v>
      </c>
      <c r="S10" s="137">
        <v>348157000</v>
      </c>
      <c r="T10" s="137">
        <v>341289000</v>
      </c>
      <c r="U10" s="137">
        <v>348624000</v>
      </c>
      <c r="V10" s="137">
        <v>328964000</v>
      </c>
      <c r="W10" s="137">
        <v>313559000</v>
      </c>
      <c r="X10" s="137">
        <v>304266000</v>
      </c>
      <c r="Y10" s="139">
        <f>AVERAGE(X10, Z10)</f>
        <v>279994000</v>
      </c>
      <c r="Z10" s="137">
        <v>255722000</v>
      </c>
      <c r="AA10" s="139">
        <f>Y10</f>
        <v>279994000</v>
      </c>
      <c r="AB10" s="139">
        <f t="shared" ref="AB10:AC10" si="1">Z10</f>
        <v>255722000</v>
      </c>
      <c r="AC10" s="139">
        <f t="shared" si="1"/>
        <v>279994000</v>
      </c>
    </row>
    <row r="11" spans="1:30">
      <c r="A11" s="135" t="s">
        <v>6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7">
        <v>0</v>
      </c>
      <c r="W11" s="137">
        <v>0</v>
      </c>
      <c r="X11" s="137">
        <v>0</v>
      </c>
      <c r="Y11" s="137">
        <v>0</v>
      </c>
      <c r="Z11" s="137">
        <v>0</v>
      </c>
      <c r="AA11" s="137">
        <v>0</v>
      </c>
      <c r="AB11" s="137">
        <v>0</v>
      </c>
      <c r="AC11" s="137">
        <v>0</v>
      </c>
    </row>
    <row r="12" spans="1:30">
      <c r="A12" s="135" t="s">
        <v>14</v>
      </c>
      <c r="B12" s="139">
        <f t="shared" ref="B12:F12" si="2">C12</f>
        <v>612240630</v>
      </c>
      <c r="C12" s="139">
        <f t="shared" si="2"/>
        <v>612240630</v>
      </c>
      <c r="D12" s="139">
        <f t="shared" si="2"/>
        <v>612240630</v>
      </c>
      <c r="E12" s="139">
        <f t="shared" si="2"/>
        <v>612240630</v>
      </c>
      <c r="F12" s="139">
        <f t="shared" si="2"/>
        <v>612240630</v>
      </c>
      <c r="G12" s="139">
        <f>I12</f>
        <v>612240630</v>
      </c>
      <c r="H12" s="137"/>
      <c r="I12" s="137">
        <v>612240630</v>
      </c>
      <c r="J12" s="136"/>
      <c r="K12" s="136"/>
      <c r="L12" s="136"/>
      <c r="M12" s="136"/>
      <c r="N12" s="136"/>
      <c r="O12" s="136"/>
      <c r="P12" s="136"/>
      <c r="Q12" s="137">
        <v>0</v>
      </c>
      <c r="R12" s="137">
        <v>0</v>
      </c>
      <c r="S12" s="137">
        <v>0</v>
      </c>
      <c r="T12" s="137">
        <v>0</v>
      </c>
      <c r="U12" s="137">
        <v>0</v>
      </c>
      <c r="V12" s="137">
        <v>0</v>
      </c>
      <c r="W12" s="137">
        <v>0</v>
      </c>
      <c r="X12" s="137">
        <v>0</v>
      </c>
      <c r="Y12" s="137">
        <v>0</v>
      </c>
      <c r="Z12" s="137">
        <v>0</v>
      </c>
      <c r="AA12" s="137"/>
      <c r="AB12" s="137"/>
      <c r="AC12" s="137"/>
    </row>
    <row r="13" spans="1:30">
      <c r="A13" s="135" t="s">
        <v>78</v>
      </c>
      <c r="B13" s="137">
        <v>0</v>
      </c>
      <c r="C13" s="137">
        <v>0</v>
      </c>
      <c r="D13" s="136"/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7">
        <v>0</v>
      </c>
      <c r="AA13" s="137">
        <v>0</v>
      </c>
      <c r="AB13" s="137"/>
      <c r="AC13" s="137"/>
    </row>
    <row r="14" spans="1:30">
      <c r="A14" s="135" t="s">
        <v>75</v>
      </c>
      <c r="B14" s="137">
        <v>0</v>
      </c>
      <c r="C14" s="137">
        <v>0</v>
      </c>
      <c r="D14" s="137">
        <v>0</v>
      </c>
      <c r="E14" s="137">
        <v>0</v>
      </c>
      <c r="F14" s="137">
        <v>0</v>
      </c>
      <c r="G14" s="137">
        <v>0</v>
      </c>
      <c r="H14" s="137">
        <v>0</v>
      </c>
      <c r="I14" s="137">
        <v>0</v>
      </c>
      <c r="J14" s="136"/>
      <c r="K14" s="136"/>
      <c r="L14" s="136"/>
      <c r="M14" s="136"/>
      <c r="N14" s="136"/>
      <c r="O14" s="137">
        <v>0</v>
      </c>
      <c r="P14" s="137">
        <v>0</v>
      </c>
      <c r="Q14" s="137">
        <v>0</v>
      </c>
      <c r="R14" s="137">
        <v>0</v>
      </c>
      <c r="S14" s="137">
        <v>0</v>
      </c>
      <c r="T14" s="137">
        <v>0</v>
      </c>
      <c r="U14" s="137">
        <v>0</v>
      </c>
      <c r="V14" s="137">
        <v>0</v>
      </c>
      <c r="W14" s="137">
        <v>0</v>
      </c>
      <c r="X14" s="137">
        <v>0</v>
      </c>
      <c r="Y14" s="137">
        <v>0</v>
      </c>
      <c r="Z14" s="137">
        <v>0</v>
      </c>
      <c r="AA14" s="137">
        <v>0</v>
      </c>
      <c r="AB14" s="137"/>
      <c r="AC14" s="137"/>
    </row>
    <row r="15" spans="1:30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137">
        <v>0</v>
      </c>
      <c r="V15" s="137">
        <v>0</v>
      </c>
      <c r="W15" s="137">
        <v>0</v>
      </c>
      <c r="X15" s="137">
        <v>0</v>
      </c>
      <c r="Y15" s="137">
        <v>0</v>
      </c>
      <c r="Z15" s="137">
        <v>0</v>
      </c>
      <c r="AA15" s="137">
        <v>0</v>
      </c>
      <c r="AB15" s="137">
        <v>0</v>
      </c>
      <c r="AC15" s="137">
        <v>0</v>
      </c>
    </row>
    <row r="16" spans="1:30">
      <c r="A16" s="135" t="s">
        <v>83</v>
      </c>
      <c r="B16" s="136"/>
      <c r="C16" s="136"/>
      <c r="D16" s="136"/>
      <c r="E16" s="136"/>
      <c r="F16" s="136"/>
      <c r="G16" s="137">
        <v>69321547</v>
      </c>
      <c r="H16" s="137">
        <v>56357613</v>
      </c>
      <c r="I16" s="137">
        <v>96803271</v>
      </c>
      <c r="J16" s="136"/>
      <c r="K16" s="136"/>
      <c r="L16" s="136"/>
      <c r="M16" s="136"/>
      <c r="N16" s="136"/>
      <c r="O16" s="137">
        <v>101483187</v>
      </c>
      <c r="P16" s="137">
        <v>73259485</v>
      </c>
      <c r="Q16" s="137">
        <v>52891353</v>
      </c>
      <c r="R16" s="137">
        <v>89792850</v>
      </c>
      <c r="S16" s="137">
        <v>82537613</v>
      </c>
      <c r="T16" s="137">
        <v>93865239</v>
      </c>
      <c r="U16" s="137">
        <v>23823206</v>
      </c>
      <c r="V16" s="137">
        <v>11000</v>
      </c>
      <c r="W16" s="137">
        <v>0</v>
      </c>
      <c r="X16" s="137">
        <v>0</v>
      </c>
      <c r="Y16" s="137">
        <v>0</v>
      </c>
      <c r="Z16" s="137">
        <v>0</v>
      </c>
      <c r="AA16" s="137">
        <v>0</v>
      </c>
      <c r="AB16" s="137"/>
      <c r="AC16" s="137"/>
    </row>
    <row r="17" spans="1:30">
      <c r="A17" s="135" t="s">
        <v>11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40">
        <f>0.5*100000000</f>
        <v>50000000</v>
      </c>
      <c r="P17" s="140">
        <f t="shared" ref="P17:AC17" si="3">0.5*100000000</f>
        <v>50000000</v>
      </c>
      <c r="Q17" s="140">
        <f t="shared" si="3"/>
        <v>50000000</v>
      </c>
      <c r="R17" s="140">
        <f t="shared" si="3"/>
        <v>50000000</v>
      </c>
      <c r="S17" s="140">
        <f t="shared" si="3"/>
        <v>50000000</v>
      </c>
      <c r="T17" s="140">
        <f t="shared" si="3"/>
        <v>50000000</v>
      </c>
      <c r="U17" s="140">
        <f t="shared" si="3"/>
        <v>50000000</v>
      </c>
      <c r="V17" s="140">
        <f t="shared" si="3"/>
        <v>50000000</v>
      </c>
      <c r="W17" s="140">
        <f t="shared" si="3"/>
        <v>50000000</v>
      </c>
      <c r="X17" s="140">
        <f t="shared" si="3"/>
        <v>50000000</v>
      </c>
      <c r="Y17" s="140">
        <f t="shared" si="3"/>
        <v>50000000</v>
      </c>
      <c r="Z17" s="140">
        <f t="shared" si="3"/>
        <v>50000000</v>
      </c>
      <c r="AA17" s="140">
        <f t="shared" si="3"/>
        <v>50000000</v>
      </c>
      <c r="AB17" s="140">
        <f t="shared" si="3"/>
        <v>50000000</v>
      </c>
      <c r="AC17" s="140">
        <f t="shared" si="3"/>
        <v>50000000</v>
      </c>
      <c r="AD17" s="131" t="s">
        <v>393</v>
      </c>
    </row>
    <row r="18" spans="1:30">
      <c r="A18" s="135" t="s">
        <v>71</v>
      </c>
      <c r="B18" s="137">
        <v>0</v>
      </c>
      <c r="C18" s="137">
        <v>0</v>
      </c>
      <c r="D18" s="137">
        <v>0</v>
      </c>
      <c r="E18" s="137">
        <v>0</v>
      </c>
      <c r="F18" s="136"/>
      <c r="G18" s="137">
        <v>0</v>
      </c>
      <c r="H18" s="136"/>
      <c r="I18" s="136"/>
      <c r="J18" s="136"/>
      <c r="K18" s="136"/>
      <c r="L18" s="136"/>
      <c r="M18" s="136"/>
      <c r="N18" s="136"/>
      <c r="O18" s="143">
        <f>0.5*550000000</f>
        <v>275000000</v>
      </c>
      <c r="P18" s="143">
        <f t="shared" ref="P18:AC18" si="4">0.5*550000000</f>
        <v>275000000</v>
      </c>
      <c r="Q18" s="143">
        <f t="shared" si="4"/>
        <v>275000000</v>
      </c>
      <c r="R18" s="143">
        <f t="shared" si="4"/>
        <v>275000000</v>
      </c>
      <c r="S18" s="143">
        <f t="shared" si="4"/>
        <v>275000000</v>
      </c>
      <c r="T18" s="143">
        <f t="shared" si="4"/>
        <v>275000000</v>
      </c>
      <c r="U18" s="143">
        <f t="shared" si="4"/>
        <v>275000000</v>
      </c>
      <c r="V18" s="143">
        <f t="shared" si="4"/>
        <v>275000000</v>
      </c>
      <c r="W18" s="143">
        <f t="shared" si="4"/>
        <v>275000000</v>
      </c>
      <c r="X18" s="143">
        <f t="shared" si="4"/>
        <v>275000000</v>
      </c>
      <c r="Y18" s="143">
        <f t="shared" si="4"/>
        <v>275000000</v>
      </c>
      <c r="Z18" s="143">
        <f t="shared" si="4"/>
        <v>275000000</v>
      </c>
      <c r="AA18" s="143">
        <f t="shared" si="4"/>
        <v>275000000</v>
      </c>
      <c r="AB18" s="143">
        <f t="shared" si="4"/>
        <v>275000000</v>
      </c>
      <c r="AC18" s="143">
        <f t="shared" si="4"/>
        <v>275000000</v>
      </c>
      <c r="AD18" s="131" t="s">
        <v>387</v>
      </c>
    </row>
    <row r="19" spans="1:30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7">
        <v>0</v>
      </c>
      <c r="AA19" s="137">
        <v>0</v>
      </c>
      <c r="AB19" s="137">
        <v>0</v>
      </c>
      <c r="AC19" s="137">
        <v>0</v>
      </c>
    </row>
    <row r="20" spans="1:30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7">
        <v>0</v>
      </c>
      <c r="AA20" s="137">
        <v>0</v>
      </c>
      <c r="AB20" s="137">
        <v>0</v>
      </c>
      <c r="AC20" s="137">
        <v>0</v>
      </c>
    </row>
    <row r="21" spans="1:30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7">
        <v>0</v>
      </c>
      <c r="AA21" s="137">
        <v>0</v>
      </c>
      <c r="AB21" s="137"/>
      <c r="AC21" s="137"/>
    </row>
    <row r="22" spans="1:30">
      <c r="A22" s="135" t="s">
        <v>12</v>
      </c>
      <c r="B22" s="137">
        <v>0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6"/>
      <c r="K22" s="136"/>
      <c r="L22" s="136"/>
      <c r="M22" s="136"/>
      <c r="N22" s="136"/>
      <c r="O22" s="137">
        <v>0</v>
      </c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37">
        <v>0</v>
      </c>
      <c r="V22" s="137">
        <v>0</v>
      </c>
      <c r="W22" s="137">
        <v>0</v>
      </c>
      <c r="X22" s="137">
        <v>0</v>
      </c>
      <c r="Y22" s="137">
        <v>0</v>
      </c>
      <c r="Z22" s="137">
        <v>0</v>
      </c>
      <c r="AA22" s="137">
        <v>0</v>
      </c>
      <c r="AB22" s="137">
        <v>0</v>
      </c>
      <c r="AC22" s="137">
        <v>0</v>
      </c>
    </row>
    <row r="23" spans="1:30">
      <c r="A23" s="135" t="s">
        <v>77</v>
      </c>
      <c r="B23" s="136"/>
      <c r="C23" s="136"/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6"/>
      <c r="K23" s="136"/>
      <c r="L23" s="136"/>
      <c r="M23" s="136"/>
      <c r="N23" s="136"/>
      <c r="O23" s="137">
        <v>0</v>
      </c>
      <c r="P23" s="137">
        <v>0</v>
      </c>
      <c r="Q23" s="137">
        <v>0</v>
      </c>
      <c r="R23" s="137">
        <v>0</v>
      </c>
      <c r="S23" s="137">
        <v>0</v>
      </c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0</v>
      </c>
      <c r="Z23" s="137">
        <v>0</v>
      </c>
      <c r="AA23" s="137">
        <v>0</v>
      </c>
      <c r="AB23" s="137">
        <v>0</v>
      </c>
      <c r="AC23" s="137">
        <v>0</v>
      </c>
    </row>
    <row r="24" spans="1:30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7">
        <v>0</v>
      </c>
      <c r="P24" s="137">
        <v>0</v>
      </c>
      <c r="Q24" s="137"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7">
        <v>0</v>
      </c>
      <c r="Y24" s="137">
        <v>0</v>
      </c>
      <c r="Z24" s="137">
        <v>0</v>
      </c>
      <c r="AA24" s="137">
        <v>0</v>
      </c>
      <c r="AB24" s="137"/>
      <c r="AC24" s="137"/>
    </row>
    <row r="25" spans="1:30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7">
        <v>0</v>
      </c>
      <c r="AA25" s="137">
        <v>0</v>
      </c>
      <c r="AB25" s="137">
        <v>0</v>
      </c>
      <c r="AC25" s="137">
        <v>0</v>
      </c>
    </row>
    <row r="26" spans="1:30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7">
        <v>0</v>
      </c>
      <c r="S26" s="136"/>
      <c r="T26" s="136"/>
      <c r="U26" s="136"/>
      <c r="V26" s="136"/>
      <c r="W26" s="136"/>
      <c r="X26" s="136"/>
      <c r="Y26" s="136"/>
      <c r="Z26" s="137"/>
      <c r="AA26" s="137"/>
      <c r="AB26" s="137"/>
      <c r="AC26" s="137"/>
    </row>
    <row r="27" spans="1:30">
      <c r="A27" s="135" t="s">
        <v>76</v>
      </c>
      <c r="B27" s="136"/>
      <c r="C27" s="136"/>
      <c r="D27" s="136"/>
      <c r="E27" s="136"/>
      <c r="F27" s="136"/>
      <c r="G27" s="137">
        <v>0</v>
      </c>
      <c r="H27" s="137">
        <v>0</v>
      </c>
      <c r="I27" s="137">
        <v>0</v>
      </c>
      <c r="J27" s="136"/>
      <c r="K27" s="136"/>
      <c r="L27" s="136"/>
      <c r="M27" s="136"/>
      <c r="N27" s="136"/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  <c r="AA27" s="137"/>
      <c r="AB27" s="137"/>
      <c r="AC27" s="137"/>
    </row>
    <row r="28" spans="1:30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7">
        <v>0</v>
      </c>
      <c r="AA28" s="137">
        <v>0</v>
      </c>
      <c r="AB28" s="137"/>
      <c r="AC28" s="137"/>
    </row>
    <row r="29" spans="1:30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7">
        <v>0</v>
      </c>
      <c r="AA29" s="137">
        <v>0</v>
      </c>
      <c r="AB29" s="137"/>
      <c r="AC29" s="137">
        <v>0</v>
      </c>
    </row>
    <row r="30" spans="1:30">
      <c r="A30" s="135" t="s">
        <v>9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>
        <v>100000</v>
      </c>
      <c r="Q30" s="137">
        <v>0</v>
      </c>
      <c r="R30" s="139">
        <f t="shared" ref="R30:T30" si="5">S30</f>
        <v>398835000</v>
      </c>
      <c r="S30" s="139">
        <f t="shared" si="5"/>
        <v>398835000</v>
      </c>
      <c r="T30" s="139">
        <f t="shared" si="5"/>
        <v>398835000</v>
      </c>
      <c r="U30" s="139">
        <f>V30</f>
        <v>398835000</v>
      </c>
      <c r="V30" s="139">
        <f>W30</f>
        <v>398835000</v>
      </c>
      <c r="W30" s="137">
        <v>398835000</v>
      </c>
      <c r="X30" s="137">
        <v>320436000</v>
      </c>
      <c r="Y30" s="139">
        <f>AVERAGE(X30,Z30)</f>
        <v>369669000</v>
      </c>
      <c r="Z30" s="137">
        <v>418902000</v>
      </c>
      <c r="AA30" s="139">
        <f>Z30</f>
        <v>418902000</v>
      </c>
      <c r="AB30" s="139">
        <f>AA30</f>
        <v>418902000</v>
      </c>
      <c r="AC30" s="137"/>
      <c r="AD30" s="144" t="s">
        <v>394</v>
      </c>
    </row>
    <row r="31" spans="1:30">
      <c r="A31" s="135" t="s">
        <v>74</v>
      </c>
      <c r="B31" s="136"/>
      <c r="C31" s="136"/>
      <c r="D31" s="136"/>
      <c r="E31" s="136"/>
      <c r="F31" s="136"/>
      <c r="G31" s="136"/>
      <c r="H31" s="137">
        <v>0</v>
      </c>
      <c r="I31" s="137">
        <v>0</v>
      </c>
      <c r="J31" s="136"/>
      <c r="K31" s="136"/>
      <c r="L31" s="136"/>
      <c r="M31" s="136"/>
      <c r="N31" s="136"/>
      <c r="O31" s="137">
        <v>0</v>
      </c>
      <c r="P31" s="137">
        <v>0</v>
      </c>
      <c r="Q31" s="137">
        <v>0</v>
      </c>
      <c r="R31" s="137">
        <v>0</v>
      </c>
      <c r="S31" s="137">
        <v>0</v>
      </c>
      <c r="T31" s="137">
        <v>0</v>
      </c>
      <c r="U31" s="137">
        <v>0</v>
      </c>
      <c r="V31" s="137">
        <v>0</v>
      </c>
      <c r="W31" s="137">
        <v>0</v>
      </c>
      <c r="X31" s="137">
        <v>0</v>
      </c>
      <c r="Y31" s="137">
        <v>0</v>
      </c>
      <c r="Z31" s="137">
        <v>0</v>
      </c>
      <c r="AA31" s="137">
        <v>0</v>
      </c>
      <c r="AB31" s="137"/>
      <c r="AC31" s="137"/>
    </row>
    <row r="32" spans="1:30">
      <c r="A32" s="135" t="s">
        <v>19</v>
      </c>
      <c r="B32" s="136"/>
      <c r="C32" s="136"/>
      <c r="D32" s="136"/>
      <c r="E32" s="136"/>
      <c r="F32" s="136"/>
      <c r="G32" s="136"/>
      <c r="H32" s="136"/>
      <c r="I32" s="137">
        <v>0</v>
      </c>
      <c r="J32" s="136"/>
      <c r="K32" s="136"/>
      <c r="L32" s="136"/>
      <c r="M32" s="136"/>
      <c r="N32" s="136"/>
      <c r="O32" s="137">
        <v>0</v>
      </c>
      <c r="P32" s="137">
        <v>0</v>
      </c>
      <c r="Q32" s="137">
        <v>0</v>
      </c>
      <c r="R32" s="137">
        <v>0</v>
      </c>
      <c r="S32" s="137">
        <v>0</v>
      </c>
      <c r="T32" s="137">
        <v>0</v>
      </c>
      <c r="U32" s="137">
        <v>0</v>
      </c>
      <c r="V32" s="137">
        <v>0</v>
      </c>
      <c r="W32" s="137">
        <v>0</v>
      </c>
      <c r="X32" s="137">
        <v>0</v>
      </c>
      <c r="Y32" s="137">
        <v>0</v>
      </c>
      <c r="Z32" s="137">
        <v>0</v>
      </c>
      <c r="AA32" s="137">
        <v>0</v>
      </c>
      <c r="AB32" s="137">
        <v>0</v>
      </c>
      <c r="AC32" s="137">
        <v>0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6"/>
      <c r="I33" s="137">
        <v>0</v>
      </c>
      <c r="J33" s="136"/>
      <c r="K33" s="136"/>
      <c r="L33" s="136"/>
      <c r="M33" s="136"/>
      <c r="N33" s="136"/>
      <c r="O33" s="137">
        <v>0</v>
      </c>
      <c r="P33" s="137">
        <v>0</v>
      </c>
      <c r="Q33" s="137">
        <v>0</v>
      </c>
      <c r="R33" s="137">
        <v>0</v>
      </c>
      <c r="S33" s="137">
        <v>0</v>
      </c>
      <c r="T33" s="137">
        <v>0</v>
      </c>
      <c r="U33" s="137">
        <v>0</v>
      </c>
      <c r="V33" s="137">
        <v>0</v>
      </c>
      <c r="W33" s="137">
        <v>0</v>
      </c>
      <c r="X33" s="137">
        <v>0</v>
      </c>
      <c r="Y33" s="137">
        <v>0</v>
      </c>
      <c r="Z33" s="137">
        <v>0</v>
      </c>
      <c r="AA33" s="137">
        <v>0</v>
      </c>
      <c r="AB33" s="137"/>
      <c r="AC33" s="137"/>
    </row>
    <row r="34" spans="1:29">
      <c r="A34" s="135" t="s">
        <v>10</v>
      </c>
      <c r="B34" s="136"/>
      <c r="C34" s="136"/>
      <c r="D34" s="136"/>
      <c r="E34" s="136"/>
      <c r="F34" s="136"/>
      <c r="G34" s="137">
        <v>0</v>
      </c>
      <c r="H34" s="137">
        <v>0</v>
      </c>
      <c r="I34" s="136"/>
      <c r="J34" s="136"/>
      <c r="K34" s="136"/>
      <c r="L34" s="136"/>
      <c r="M34" s="136"/>
      <c r="N34" s="136"/>
      <c r="O34" s="137">
        <v>0</v>
      </c>
      <c r="P34" s="137">
        <v>0</v>
      </c>
      <c r="Q34" s="137">
        <v>0</v>
      </c>
      <c r="R34" s="137">
        <v>0</v>
      </c>
      <c r="S34" s="137">
        <v>0</v>
      </c>
      <c r="T34" s="137">
        <v>0</v>
      </c>
      <c r="U34" s="137">
        <v>0</v>
      </c>
      <c r="V34" s="137">
        <v>0</v>
      </c>
      <c r="W34" s="137">
        <v>0</v>
      </c>
      <c r="X34" s="137">
        <v>0</v>
      </c>
      <c r="Y34" s="137">
        <v>0</v>
      </c>
      <c r="Z34" s="137">
        <v>0</v>
      </c>
      <c r="AA34" s="137">
        <v>0</v>
      </c>
      <c r="AB34" s="137">
        <v>0</v>
      </c>
      <c r="AC34" s="137">
        <v>0</v>
      </c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7">
        <v>0</v>
      </c>
      <c r="I35" s="137">
        <v>0</v>
      </c>
      <c r="J35" s="136"/>
      <c r="K35" s="136"/>
      <c r="L35" s="136"/>
      <c r="M35" s="136"/>
      <c r="N35" s="136"/>
      <c r="O35" s="137">
        <v>0</v>
      </c>
      <c r="P35" s="137">
        <v>0</v>
      </c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7">
        <v>0</v>
      </c>
      <c r="AA35" s="137">
        <v>0</v>
      </c>
      <c r="AB35" s="137"/>
      <c r="AC35" s="137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7">
        <v>0</v>
      </c>
      <c r="P37" s="137">
        <v>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7">
        <v>0</v>
      </c>
      <c r="AA37" s="137">
        <v>0</v>
      </c>
      <c r="AB37" s="137"/>
      <c r="AC37" s="137"/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7">
        <v>0</v>
      </c>
      <c r="AA38" s="137">
        <v>0</v>
      </c>
      <c r="AB38" s="137"/>
      <c r="AC38" s="137"/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7">
        <v>0</v>
      </c>
      <c r="AA39" s="137">
        <v>0</v>
      </c>
      <c r="AB39" s="137">
        <v>0</v>
      </c>
      <c r="AC39" s="137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7">
        <v>0</v>
      </c>
      <c r="AA40" s="137">
        <v>0</v>
      </c>
      <c r="AB40" s="137">
        <v>0</v>
      </c>
      <c r="AC40" s="137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7">
        <v>0</v>
      </c>
      <c r="AA41" s="137">
        <v>0</v>
      </c>
      <c r="AB41" s="137"/>
      <c r="AC41" s="137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936277187</v>
      </c>
      <c r="P42" s="137">
        <v>1156350289</v>
      </c>
      <c r="Q42" s="137">
        <v>1273015325</v>
      </c>
      <c r="R42" s="137">
        <v>1644489977</v>
      </c>
      <c r="S42" s="137">
        <v>1773042094</v>
      </c>
      <c r="T42" s="137">
        <v>1743543538</v>
      </c>
      <c r="U42" s="137">
        <v>1458117230</v>
      </c>
      <c r="V42" s="137">
        <v>1568627387</v>
      </c>
      <c r="W42" s="137">
        <v>1376622017</v>
      </c>
      <c r="X42" s="137">
        <v>1366061517</v>
      </c>
      <c r="Y42" s="137">
        <v>1136124445</v>
      </c>
      <c r="Z42" s="137">
        <v>1310810408</v>
      </c>
      <c r="AA42" s="137">
        <v>1200831408</v>
      </c>
      <c r="AB42" s="137">
        <v>933759084</v>
      </c>
      <c r="AC42" s="137">
        <v>889009993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1016277187</v>
      </c>
      <c r="P43" s="137">
        <v>1196350289</v>
      </c>
      <c r="Q43" s="137">
        <v>1273015325</v>
      </c>
      <c r="R43" s="137">
        <v>1644489977</v>
      </c>
      <c r="S43" s="137">
        <v>1773042094</v>
      </c>
      <c r="T43" s="137">
        <v>1743543538</v>
      </c>
      <c r="U43" s="137">
        <v>1458117230</v>
      </c>
      <c r="V43" s="137">
        <v>1568627387</v>
      </c>
      <c r="W43" s="137">
        <v>1376622017</v>
      </c>
      <c r="X43" s="137">
        <v>1366061517</v>
      </c>
      <c r="Y43" s="137">
        <v>1136124445</v>
      </c>
      <c r="Z43" s="137">
        <v>1310810408</v>
      </c>
      <c r="AA43" s="137"/>
      <c r="AB43" s="137"/>
      <c r="AC43" s="137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  <c r="AA44" s="137">
        <v>0</v>
      </c>
      <c r="AB44" s="137">
        <v>0</v>
      </c>
      <c r="AC44" s="137">
        <v>0</v>
      </c>
    </row>
    <row r="46" spans="1:29">
      <c r="A46" s="138"/>
    </row>
    <row r="47" spans="1:29">
      <c r="A47" s="138"/>
      <c r="B47" s="13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1472-239B-435A-AD82-FFA273439E4D}">
  <dimension ref="A1:AC47"/>
  <sheetViews>
    <sheetView zoomScale="85" zoomScaleNormal="85" workbookViewId="0">
      <selection activeCell="A45" sqref="A45:XFD46"/>
    </sheetView>
  </sheetViews>
  <sheetFormatPr defaultColWidth="10.33203125" defaultRowHeight="13.8"/>
  <cols>
    <col min="1" max="16384" width="10.33203125" style="131"/>
  </cols>
  <sheetData>
    <row r="1" spans="1:29" ht="14.4">
      <c r="A1" s="128" t="s">
        <v>382</v>
      </c>
      <c r="B1" s="78"/>
      <c r="C1" s="78"/>
      <c r="D1" s="78"/>
    </row>
    <row r="2" spans="1:29" ht="14.4">
      <c r="A2" s="128" t="s">
        <v>383</v>
      </c>
      <c r="B2" s="134" t="s">
        <v>384</v>
      </c>
      <c r="C2" s="78"/>
      <c r="D2" s="78"/>
    </row>
    <row r="3" spans="1:29" ht="14.4">
      <c r="A3" s="128" t="s">
        <v>385</v>
      </c>
      <c r="B3" s="128" t="s">
        <v>325</v>
      </c>
      <c r="C3" s="78"/>
      <c r="D3" s="78"/>
    </row>
    <row r="4" spans="1:29" ht="14.4">
      <c r="A4" s="78"/>
      <c r="B4" s="78"/>
      <c r="C4" s="78"/>
      <c r="D4" s="78"/>
    </row>
    <row r="5" spans="1:29" ht="14.4">
      <c r="A5" s="134" t="s">
        <v>287</v>
      </c>
      <c r="B5" s="78"/>
      <c r="C5" s="128" t="s">
        <v>395</v>
      </c>
      <c r="D5" s="78"/>
    </row>
    <row r="6" spans="1:29" ht="14.4">
      <c r="A6" s="134" t="s">
        <v>289</v>
      </c>
      <c r="B6" s="78"/>
      <c r="C6" s="128" t="s">
        <v>290</v>
      </c>
      <c r="D6" s="78"/>
    </row>
    <row r="7" spans="1:29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</row>
    <row r="8" spans="1:29">
      <c r="A8" s="135" t="s">
        <v>1</v>
      </c>
      <c r="B8" s="137">
        <v>16962000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6"/>
      <c r="X8" s="136"/>
      <c r="Y8" s="136"/>
      <c r="Z8" s="136"/>
      <c r="AA8" s="136"/>
      <c r="AB8" s="136"/>
      <c r="AC8" s="136"/>
    </row>
    <row r="9" spans="1:29">
      <c r="A9" s="135" t="s">
        <v>7</v>
      </c>
      <c r="B9" s="136"/>
      <c r="C9" s="136"/>
      <c r="D9" s="136"/>
      <c r="E9" s="136"/>
      <c r="F9" s="137">
        <v>0</v>
      </c>
      <c r="G9" s="137">
        <v>0</v>
      </c>
      <c r="H9" s="137">
        <v>0</v>
      </c>
      <c r="I9" s="137">
        <v>0</v>
      </c>
      <c r="J9" s="136"/>
      <c r="K9" s="136"/>
      <c r="L9" s="136"/>
      <c r="M9" s="136"/>
      <c r="N9" s="136"/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6"/>
      <c r="X9" s="136"/>
      <c r="Y9" s="136"/>
      <c r="Z9" s="136">
        <v>0</v>
      </c>
      <c r="AA9" s="136"/>
      <c r="AB9" s="136"/>
      <c r="AC9" s="136">
        <v>0</v>
      </c>
    </row>
    <row r="10" spans="1:29">
      <c r="A10" s="135" t="s">
        <v>2</v>
      </c>
      <c r="B10" s="137">
        <v>102302000</v>
      </c>
      <c r="C10" s="137">
        <v>141356000</v>
      </c>
      <c r="D10" s="137">
        <v>62885000</v>
      </c>
      <c r="E10" s="137">
        <v>55396000</v>
      </c>
      <c r="F10" s="137">
        <v>74473000</v>
      </c>
      <c r="G10" s="137">
        <v>73133000</v>
      </c>
      <c r="H10" s="137">
        <v>66927000</v>
      </c>
      <c r="I10" s="137">
        <v>57937000</v>
      </c>
      <c r="J10" s="136"/>
      <c r="K10" s="136"/>
      <c r="L10" s="136"/>
      <c r="M10" s="136"/>
      <c r="N10" s="136"/>
      <c r="O10" s="137">
        <v>54724000</v>
      </c>
      <c r="P10" s="136"/>
      <c r="Q10" s="137">
        <v>84897000</v>
      </c>
      <c r="R10" s="136"/>
      <c r="S10" s="137">
        <v>121005000</v>
      </c>
      <c r="T10" s="136"/>
      <c r="U10" s="136"/>
      <c r="V10" s="136"/>
      <c r="W10" s="136"/>
      <c r="X10" s="136"/>
      <c r="Y10" s="136"/>
      <c r="Z10" s="136"/>
      <c r="AA10" s="136"/>
      <c r="AB10" s="136"/>
      <c r="AC10" s="136"/>
    </row>
    <row r="11" spans="1:29">
      <c r="A11" s="135" t="s">
        <v>6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7">
        <v>22821000</v>
      </c>
      <c r="W11" s="136"/>
      <c r="X11" s="136"/>
      <c r="Y11" s="137">
        <v>31960000</v>
      </c>
      <c r="Z11" s="136">
        <v>0</v>
      </c>
      <c r="AA11" s="136">
        <v>0</v>
      </c>
      <c r="AB11" s="136">
        <v>0</v>
      </c>
      <c r="AC11" s="136">
        <v>0</v>
      </c>
    </row>
    <row r="12" spans="1:29">
      <c r="A12" s="135" t="s">
        <v>14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7">
        <v>0</v>
      </c>
      <c r="P12" s="136"/>
      <c r="Q12" s="136"/>
      <c r="R12" s="136"/>
      <c r="S12" s="136"/>
      <c r="T12" s="136"/>
      <c r="U12" s="137">
        <v>122414</v>
      </c>
      <c r="V12" s="137">
        <v>168220</v>
      </c>
      <c r="W12" s="137">
        <v>150859</v>
      </c>
      <c r="X12" s="136"/>
      <c r="Y12" s="137">
        <v>360077</v>
      </c>
      <c r="Z12" s="136">
        <v>700367</v>
      </c>
      <c r="AA12" s="136"/>
      <c r="AB12" s="136"/>
      <c r="AC12" s="136"/>
    </row>
    <row r="13" spans="1:29">
      <c r="A13" s="135" t="s">
        <v>78</v>
      </c>
      <c r="B13" s="137">
        <v>0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6">
        <v>0</v>
      </c>
      <c r="AA13" s="136">
        <v>0</v>
      </c>
      <c r="AB13" s="136"/>
      <c r="AC13" s="136"/>
    </row>
    <row r="14" spans="1:29">
      <c r="A14" s="135" t="s">
        <v>75</v>
      </c>
      <c r="B14" s="137">
        <v>0</v>
      </c>
      <c r="C14" s="137">
        <v>0</v>
      </c>
      <c r="D14" s="137">
        <v>0</v>
      </c>
      <c r="E14" s="137">
        <v>0</v>
      </c>
      <c r="F14" s="137">
        <v>0</v>
      </c>
      <c r="G14" s="137">
        <v>0</v>
      </c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7">
        <v>0</v>
      </c>
      <c r="T14" s="137">
        <v>0</v>
      </c>
      <c r="U14" s="137">
        <v>1657</v>
      </c>
      <c r="V14" s="137">
        <v>454</v>
      </c>
      <c r="W14" s="136"/>
      <c r="X14" s="137">
        <v>453</v>
      </c>
      <c r="Y14" s="137">
        <v>2435</v>
      </c>
      <c r="Z14" s="136"/>
      <c r="AA14" s="136"/>
      <c r="AB14" s="136"/>
      <c r="AC14" s="136"/>
    </row>
    <row r="15" spans="1:29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6"/>
      <c r="T15" s="136"/>
      <c r="U15" s="136"/>
      <c r="V15" s="136"/>
      <c r="W15" s="136"/>
      <c r="X15" s="136"/>
      <c r="Y15" s="136"/>
      <c r="Z15" s="136">
        <v>0</v>
      </c>
      <c r="AA15" s="136">
        <v>0</v>
      </c>
      <c r="AB15" s="136">
        <v>0</v>
      </c>
      <c r="AC15" s="136">
        <v>0</v>
      </c>
    </row>
    <row r="16" spans="1:29">
      <c r="A16" s="135" t="s">
        <v>83</v>
      </c>
      <c r="B16" s="136"/>
      <c r="C16" s="136"/>
      <c r="D16" s="136"/>
      <c r="E16" s="136"/>
      <c r="F16" s="136"/>
      <c r="G16" s="137">
        <v>23662000</v>
      </c>
      <c r="H16" s="137">
        <v>17929967</v>
      </c>
      <c r="I16" s="137">
        <v>20445891</v>
      </c>
      <c r="J16" s="136"/>
      <c r="K16" s="136"/>
      <c r="L16" s="136"/>
      <c r="M16" s="136"/>
      <c r="N16" s="136"/>
      <c r="O16" s="137">
        <v>26778666</v>
      </c>
      <c r="P16" s="137">
        <v>22999798</v>
      </c>
      <c r="Q16" s="137">
        <v>32299663</v>
      </c>
      <c r="R16" s="137">
        <v>15913880</v>
      </c>
      <c r="S16" s="137">
        <v>11244918</v>
      </c>
      <c r="T16" s="137">
        <v>27453476</v>
      </c>
      <c r="U16" s="137">
        <v>105034221</v>
      </c>
      <c r="V16" s="137">
        <v>139159000</v>
      </c>
      <c r="W16" s="137">
        <v>112978073</v>
      </c>
      <c r="X16" s="136"/>
      <c r="Y16" s="136"/>
      <c r="Z16" s="136"/>
      <c r="AA16" s="136">
        <v>136786317</v>
      </c>
      <c r="AB16" s="136"/>
      <c r="AC16" s="136"/>
    </row>
    <row r="17" spans="1:29">
      <c r="A17" s="135" t="s">
        <v>11</v>
      </c>
      <c r="B17" s="137">
        <v>0</v>
      </c>
      <c r="C17" s="137">
        <v>114844000</v>
      </c>
      <c r="D17" s="137">
        <v>112273000</v>
      </c>
      <c r="E17" s="137">
        <v>106503000</v>
      </c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>
        <v>116328000</v>
      </c>
      <c r="AC17" s="136">
        <v>99818000</v>
      </c>
    </row>
    <row r="18" spans="1:29">
      <c r="A18" s="135" t="s">
        <v>71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</row>
    <row r="19" spans="1:29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6">
        <v>0</v>
      </c>
      <c r="AA19" s="136">
        <v>0</v>
      </c>
      <c r="AB19" s="136">
        <v>0</v>
      </c>
      <c r="AC19" s="136">
        <v>0</v>
      </c>
    </row>
    <row r="20" spans="1:29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6">
        <v>0</v>
      </c>
      <c r="AA20" s="136">
        <v>0</v>
      </c>
      <c r="AB20" s="136">
        <v>0</v>
      </c>
      <c r="AC20" s="136">
        <v>0</v>
      </c>
    </row>
    <row r="21" spans="1:29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6">
        <v>0</v>
      </c>
      <c r="AA21" s="136">
        <v>0</v>
      </c>
      <c r="AB21" s="136"/>
      <c r="AC21" s="136"/>
    </row>
    <row r="22" spans="1:29">
      <c r="A22" s="135" t="s">
        <v>12</v>
      </c>
      <c r="B22" s="137">
        <v>0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6"/>
      <c r="K22" s="136"/>
      <c r="L22" s="136"/>
      <c r="M22" s="136"/>
      <c r="N22" s="136"/>
      <c r="O22" s="136"/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36"/>
      <c r="V22" s="136"/>
      <c r="W22" s="137">
        <v>0</v>
      </c>
      <c r="X22" s="137">
        <v>0</v>
      </c>
      <c r="Y22" s="137">
        <v>0</v>
      </c>
      <c r="Z22" s="136">
        <v>0</v>
      </c>
      <c r="AA22" s="136">
        <v>0</v>
      </c>
      <c r="AB22" s="136">
        <v>0</v>
      </c>
      <c r="AC22" s="136"/>
    </row>
    <row r="23" spans="1:29">
      <c r="A23" s="135" t="s">
        <v>77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0</v>
      </c>
      <c r="Z23" s="136">
        <v>0</v>
      </c>
      <c r="AA23" s="136">
        <v>0</v>
      </c>
      <c r="AB23" s="136"/>
      <c r="AC23" s="136"/>
    </row>
    <row r="24" spans="1:29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7">
        <v>0</v>
      </c>
      <c r="P24" s="137">
        <v>0</v>
      </c>
      <c r="Q24" s="137"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7">
        <v>0</v>
      </c>
      <c r="Y24" s="137">
        <v>0</v>
      </c>
      <c r="Z24" s="136">
        <v>0</v>
      </c>
      <c r="AA24" s="136">
        <v>0</v>
      </c>
      <c r="AB24" s="136"/>
      <c r="AC24" s="136"/>
    </row>
    <row r="25" spans="1:29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6">
        <v>0</v>
      </c>
      <c r="AA25" s="136">
        <v>0</v>
      </c>
      <c r="AB25" s="136">
        <v>0</v>
      </c>
      <c r="AC25" s="136">
        <v>0</v>
      </c>
    </row>
    <row r="26" spans="1:29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7">
        <v>0</v>
      </c>
      <c r="P26" s="137">
        <v>0</v>
      </c>
      <c r="Q26" s="137">
        <v>0</v>
      </c>
      <c r="R26" s="137">
        <v>0</v>
      </c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</row>
    <row r="27" spans="1:29">
      <c r="A27" s="135" t="s">
        <v>76</v>
      </c>
      <c r="B27" s="136"/>
      <c r="C27" s="136"/>
      <c r="D27" s="136"/>
      <c r="E27" s="136"/>
      <c r="F27" s="136"/>
      <c r="G27" s="137">
        <v>0</v>
      </c>
      <c r="H27" s="137">
        <v>0</v>
      </c>
      <c r="I27" s="137">
        <v>0</v>
      </c>
      <c r="J27" s="136"/>
      <c r="K27" s="136"/>
      <c r="L27" s="136"/>
      <c r="M27" s="136"/>
      <c r="N27" s="136"/>
      <c r="O27" s="136"/>
      <c r="P27" s="136"/>
      <c r="Q27" s="137">
        <v>2000</v>
      </c>
      <c r="R27" s="137">
        <v>3000</v>
      </c>
      <c r="S27" s="137">
        <v>3000</v>
      </c>
      <c r="T27" s="137">
        <v>3000</v>
      </c>
      <c r="U27" s="137">
        <v>3000</v>
      </c>
      <c r="V27" s="137">
        <v>3900</v>
      </c>
      <c r="W27" s="137">
        <v>2000</v>
      </c>
      <c r="X27" s="137">
        <v>2600</v>
      </c>
      <c r="Y27" s="137">
        <v>2300</v>
      </c>
      <c r="Z27" s="136">
        <v>6000</v>
      </c>
      <c r="AA27" s="136">
        <v>4000</v>
      </c>
      <c r="AB27" s="136">
        <v>2000</v>
      </c>
      <c r="AC27" s="136">
        <v>2800</v>
      </c>
    </row>
    <row r="28" spans="1:29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6">
        <v>0</v>
      </c>
      <c r="AA28" s="136">
        <v>0</v>
      </c>
      <c r="AB28" s="136"/>
      <c r="AC28" s="136"/>
    </row>
    <row r="29" spans="1:29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6">
        <v>0</v>
      </c>
      <c r="AA29" s="136">
        <v>0</v>
      </c>
      <c r="AB29" s="136"/>
      <c r="AC29" s="136">
        <v>0</v>
      </c>
    </row>
    <row r="30" spans="1:29">
      <c r="A30" s="135" t="s">
        <v>9</v>
      </c>
      <c r="B30" s="136"/>
      <c r="C30" s="136"/>
      <c r="D30" s="136"/>
      <c r="E30" s="136"/>
      <c r="F30" s="136"/>
      <c r="G30" s="136"/>
      <c r="H30" s="136"/>
      <c r="I30" s="137">
        <v>41572000</v>
      </c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7">
        <v>0</v>
      </c>
      <c r="V30" s="137">
        <v>0</v>
      </c>
      <c r="W30" s="137">
        <v>0</v>
      </c>
      <c r="X30" s="137">
        <v>0</v>
      </c>
      <c r="Y30" s="137">
        <v>0</v>
      </c>
      <c r="Z30" s="136">
        <v>0</v>
      </c>
      <c r="AA30" s="136"/>
      <c r="AB30" s="136"/>
      <c r="AC30" s="136"/>
    </row>
    <row r="31" spans="1:29">
      <c r="A31" s="135" t="s">
        <v>74</v>
      </c>
      <c r="B31" s="136"/>
      <c r="C31" s="136"/>
      <c r="D31" s="136"/>
      <c r="E31" s="136"/>
      <c r="F31" s="136"/>
      <c r="G31" s="136"/>
      <c r="H31" s="137">
        <v>0</v>
      </c>
      <c r="I31" s="137">
        <v>0</v>
      </c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</row>
    <row r="32" spans="1:29">
      <c r="A32" s="135" t="s">
        <v>19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7">
        <v>46993560</v>
      </c>
      <c r="W32" s="137">
        <v>37314700</v>
      </c>
      <c r="X32" s="137">
        <v>30964121</v>
      </c>
      <c r="Y32" s="137">
        <v>38129400</v>
      </c>
      <c r="Z32" s="136">
        <v>39546431</v>
      </c>
      <c r="AA32" s="136">
        <v>41533452</v>
      </c>
      <c r="AB32" s="136">
        <v>44995544</v>
      </c>
      <c r="AC32" s="136">
        <v>38760744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7">
        <v>4434000</v>
      </c>
      <c r="W33" s="137">
        <v>3117000</v>
      </c>
      <c r="X33" s="137">
        <v>3043000</v>
      </c>
      <c r="Y33" s="137">
        <v>2997000</v>
      </c>
      <c r="Z33" s="136">
        <v>3012000</v>
      </c>
      <c r="AA33" s="136">
        <v>2287000</v>
      </c>
      <c r="AB33" s="136">
        <v>2109000</v>
      </c>
      <c r="AC33" s="136"/>
    </row>
    <row r="34" spans="1:29">
      <c r="A34" s="135" t="s">
        <v>10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7">
        <v>0</v>
      </c>
      <c r="P34" s="137">
        <v>0</v>
      </c>
      <c r="Q34" s="137">
        <v>0</v>
      </c>
      <c r="R34" s="137">
        <v>0</v>
      </c>
      <c r="S34" s="137">
        <v>0</v>
      </c>
      <c r="T34" s="137">
        <v>0</v>
      </c>
      <c r="U34" s="137">
        <v>0</v>
      </c>
      <c r="V34" s="137">
        <v>0</v>
      </c>
      <c r="W34" s="137">
        <v>0</v>
      </c>
      <c r="X34" s="137">
        <v>0</v>
      </c>
      <c r="Y34" s="137">
        <v>0</v>
      </c>
      <c r="Z34" s="136">
        <v>0</v>
      </c>
      <c r="AA34" s="136">
        <v>0</v>
      </c>
      <c r="AB34" s="136">
        <v>0</v>
      </c>
      <c r="AC34" s="136">
        <v>0</v>
      </c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6"/>
      <c r="I35" s="137">
        <v>0</v>
      </c>
      <c r="J35" s="136"/>
      <c r="K35" s="136"/>
      <c r="L35" s="136"/>
      <c r="M35" s="136"/>
      <c r="N35" s="136"/>
      <c r="O35" s="137">
        <v>0</v>
      </c>
      <c r="P35" s="137">
        <v>0</v>
      </c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6">
        <v>0</v>
      </c>
      <c r="AA35" s="136">
        <v>0</v>
      </c>
      <c r="AB35" s="136"/>
      <c r="AC35" s="136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6">
        <v>0</v>
      </c>
      <c r="AA36" s="136">
        <v>0</v>
      </c>
      <c r="AB36" s="136">
        <v>0</v>
      </c>
      <c r="AC36" s="136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7">
        <v>2000</v>
      </c>
      <c r="P37" s="137">
        <v>2000</v>
      </c>
      <c r="Q37" s="137">
        <v>2000</v>
      </c>
      <c r="R37" s="137">
        <v>2000</v>
      </c>
      <c r="S37" s="137">
        <v>2000</v>
      </c>
      <c r="T37" s="137">
        <v>1000</v>
      </c>
      <c r="U37" s="137">
        <v>2000</v>
      </c>
      <c r="V37" s="137">
        <v>1000</v>
      </c>
      <c r="W37" s="137">
        <v>0</v>
      </c>
      <c r="X37" s="137">
        <v>0</v>
      </c>
      <c r="Y37" s="137">
        <v>0</v>
      </c>
      <c r="Z37" s="136">
        <v>0</v>
      </c>
      <c r="AA37" s="136">
        <v>0</v>
      </c>
      <c r="AB37" s="136"/>
      <c r="AC37" s="136"/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6">
        <v>0</v>
      </c>
      <c r="AA38" s="136">
        <v>0</v>
      </c>
      <c r="AB38" s="136"/>
      <c r="AC38" s="136"/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6">
        <v>0</v>
      </c>
      <c r="AA39" s="136">
        <v>0</v>
      </c>
      <c r="AB39" s="136">
        <v>0</v>
      </c>
      <c r="AC39" s="136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6">
        <v>0</v>
      </c>
      <c r="AA40" s="136">
        <v>0</v>
      </c>
      <c r="AB40" s="136">
        <v>0</v>
      </c>
      <c r="AC40" s="136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6"/>
      <c r="AA41" s="136"/>
      <c r="AB41" s="136"/>
      <c r="AC41" s="136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453098767</v>
      </c>
      <c r="P42" s="137">
        <v>419740816</v>
      </c>
      <c r="Q42" s="137">
        <v>457792295</v>
      </c>
      <c r="R42" s="137">
        <v>400275043</v>
      </c>
      <c r="S42" s="137">
        <v>414840866</v>
      </c>
      <c r="T42" s="137">
        <v>370294463</v>
      </c>
      <c r="U42" s="137">
        <v>452515580</v>
      </c>
      <c r="V42" s="137">
        <v>434127426</v>
      </c>
      <c r="W42" s="137">
        <v>362724516</v>
      </c>
      <c r="X42" s="137">
        <v>360000000</v>
      </c>
      <c r="Y42" s="137">
        <v>379244809</v>
      </c>
      <c r="Z42" s="136">
        <v>376149187</v>
      </c>
      <c r="AA42" s="136">
        <v>376564460</v>
      </c>
      <c r="AB42" s="136">
        <v>253349329</v>
      </c>
      <c r="AC42" s="136">
        <v>197727248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453098767</v>
      </c>
      <c r="P43" s="137">
        <v>419820816</v>
      </c>
      <c r="Q43" s="137">
        <v>457832295</v>
      </c>
      <c r="R43" s="137">
        <v>400356043</v>
      </c>
      <c r="S43" s="137">
        <v>414960866</v>
      </c>
      <c r="T43" s="137">
        <v>370414463</v>
      </c>
      <c r="U43" s="137">
        <v>452637994</v>
      </c>
      <c r="V43" s="137">
        <v>434295646</v>
      </c>
      <c r="W43" s="137">
        <v>362875375</v>
      </c>
      <c r="X43" s="137">
        <v>385400077</v>
      </c>
      <c r="Y43" s="137">
        <v>379604886</v>
      </c>
      <c r="Z43" s="136">
        <v>376849554</v>
      </c>
      <c r="AA43" s="136"/>
      <c r="AB43" s="136"/>
      <c r="AC43" s="136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6">
        <v>0</v>
      </c>
      <c r="AA44" s="136">
        <v>0</v>
      </c>
      <c r="AB44" s="136">
        <v>0</v>
      </c>
      <c r="AC44" s="136">
        <v>0</v>
      </c>
    </row>
    <row r="45" spans="1:29">
      <c r="P45" s="142"/>
    </row>
    <row r="46" spans="1:29">
      <c r="A46" s="138"/>
    </row>
    <row r="47" spans="1:29">
      <c r="A47" s="138"/>
      <c r="B47" s="13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6929-412F-428A-B88C-9B494C1C777E}">
  <dimension ref="A1:AD47"/>
  <sheetViews>
    <sheetView topLeftCell="A3" zoomScale="85" zoomScaleNormal="85" workbookViewId="0">
      <selection activeCell="A45" sqref="A45:XFD46"/>
    </sheetView>
  </sheetViews>
  <sheetFormatPr defaultColWidth="10.33203125" defaultRowHeight="13.8"/>
  <cols>
    <col min="1" max="17" width="10.33203125" style="131"/>
    <col min="18" max="20" width="11.33203125" style="131" bestFit="1" customWidth="1"/>
    <col min="21" max="16384" width="10.33203125" style="131"/>
  </cols>
  <sheetData>
    <row r="1" spans="1:29" ht="14.4">
      <c r="A1" s="128" t="s">
        <v>382</v>
      </c>
      <c r="B1" s="78"/>
      <c r="C1" s="78"/>
      <c r="D1" s="78"/>
    </row>
    <row r="2" spans="1:29" ht="14.4">
      <c r="A2" s="128" t="s">
        <v>383</v>
      </c>
      <c r="B2" s="134" t="s">
        <v>384</v>
      </c>
      <c r="C2" s="78"/>
      <c r="D2" s="78"/>
    </row>
    <row r="3" spans="1:29" ht="14.4">
      <c r="A3" s="128" t="s">
        <v>385</v>
      </c>
      <c r="B3" s="128" t="s">
        <v>325</v>
      </c>
      <c r="C3" s="78"/>
      <c r="D3" s="78"/>
    </row>
    <row r="4" spans="1:29" ht="14.4">
      <c r="A4" s="78"/>
      <c r="B4" s="78"/>
      <c r="C4" s="78"/>
      <c r="D4" s="78"/>
    </row>
    <row r="5" spans="1:29" ht="14.4">
      <c r="A5" s="134" t="s">
        <v>287</v>
      </c>
      <c r="B5" s="78"/>
      <c r="C5" s="128" t="s">
        <v>395</v>
      </c>
      <c r="D5" s="78"/>
    </row>
    <row r="6" spans="1:29" ht="14.4">
      <c r="A6" s="134" t="s">
        <v>289</v>
      </c>
      <c r="B6" s="78"/>
      <c r="C6" s="128" t="s">
        <v>290</v>
      </c>
      <c r="D6" s="78"/>
    </row>
    <row r="7" spans="1:29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</row>
    <row r="8" spans="1:29">
      <c r="A8" s="135" t="s">
        <v>1</v>
      </c>
      <c r="B8" s="137">
        <v>16962000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6"/>
      <c r="X8" s="136"/>
      <c r="Y8" s="136"/>
      <c r="Z8" s="136"/>
      <c r="AA8" s="136"/>
      <c r="AB8" s="136"/>
      <c r="AC8" s="136"/>
    </row>
    <row r="9" spans="1:29">
      <c r="A9" s="135" t="s">
        <v>7</v>
      </c>
      <c r="B9" s="136"/>
      <c r="C9" s="136"/>
      <c r="D9" s="136"/>
      <c r="E9" s="136"/>
      <c r="F9" s="137">
        <v>0</v>
      </c>
      <c r="G9" s="137">
        <v>0</v>
      </c>
      <c r="H9" s="137">
        <v>0</v>
      </c>
      <c r="I9" s="137">
        <v>0</v>
      </c>
      <c r="J9" s="136"/>
      <c r="K9" s="136"/>
      <c r="L9" s="136"/>
      <c r="M9" s="136"/>
      <c r="N9" s="136"/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37">
        <v>0</v>
      </c>
      <c r="V9" s="137">
        <v>0</v>
      </c>
      <c r="W9" s="136"/>
      <c r="X9" s="136"/>
      <c r="Y9" s="136"/>
      <c r="Z9" s="136">
        <v>0</v>
      </c>
      <c r="AA9" s="136"/>
      <c r="AB9" s="136"/>
      <c r="AC9" s="136">
        <v>0</v>
      </c>
    </row>
    <row r="10" spans="1:29">
      <c r="A10" s="135" t="s">
        <v>2</v>
      </c>
      <c r="B10" s="137">
        <v>102302000</v>
      </c>
      <c r="C10" s="137">
        <v>141356000</v>
      </c>
      <c r="D10" s="137">
        <v>62885000</v>
      </c>
      <c r="E10" s="137">
        <v>55396000</v>
      </c>
      <c r="F10" s="137">
        <v>74473000</v>
      </c>
      <c r="G10" s="137">
        <v>73133000</v>
      </c>
      <c r="H10" s="137">
        <v>66927000</v>
      </c>
      <c r="I10" s="137">
        <v>57937000</v>
      </c>
      <c r="J10" s="136"/>
      <c r="K10" s="136"/>
      <c r="L10" s="136"/>
      <c r="M10" s="136"/>
      <c r="N10" s="136"/>
      <c r="O10" s="137">
        <v>54724000</v>
      </c>
      <c r="P10" s="136"/>
      <c r="Q10" s="137">
        <v>84897000</v>
      </c>
      <c r="R10" s="139">
        <f>AVERAGE(Q10, S10)</f>
        <v>102951000</v>
      </c>
      <c r="S10" s="137">
        <v>121005000</v>
      </c>
      <c r="T10" s="139">
        <f>R10</f>
        <v>102951000</v>
      </c>
      <c r="U10" s="139">
        <f t="shared" ref="U10:AC10" si="0">S10</f>
        <v>121005000</v>
      </c>
      <c r="V10" s="139">
        <f t="shared" si="0"/>
        <v>102951000</v>
      </c>
      <c r="W10" s="139">
        <f t="shared" si="0"/>
        <v>121005000</v>
      </c>
      <c r="X10" s="139">
        <f t="shared" si="0"/>
        <v>102951000</v>
      </c>
      <c r="Y10" s="139">
        <f t="shared" si="0"/>
        <v>121005000</v>
      </c>
      <c r="Z10" s="139">
        <f t="shared" si="0"/>
        <v>102951000</v>
      </c>
      <c r="AA10" s="139">
        <f t="shared" si="0"/>
        <v>121005000</v>
      </c>
      <c r="AB10" s="139">
        <f t="shared" si="0"/>
        <v>102951000</v>
      </c>
      <c r="AC10" s="139">
        <f t="shared" si="0"/>
        <v>121005000</v>
      </c>
    </row>
    <row r="11" spans="1:29">
      <c r="A11" s="135" t="s">
        <v>6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7">
        <v>22821000</v>
      </c>
      <c r="W11" s="136"/>
      <c r="X11" s="136"/>
      <c r="Y11" s="137">
        <v>31960000</v>
      </c>
      <c r="Z11" s="136">
        <v>0</v>
      </c>
      <c r="AA11" s="136">
        <v>0</v>
      </c>
      <c r="AB11" s="136">
        <v>0</v>
      </c>
      <c r="AC11" s="136">
        <v>0</v>
      </c>
    </row>
    <row r="12" spans="1:29">
      <c r="A12" s="135" t="s">
        <v>14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7">
        <v>0</v>
      </c>
      <c r="P12" s="136"/>
      <c r="Q12" s="136"/>
      <c r="R12" s="136"/>
      <c r="S12" s="136"/>
      <c r="T12" s="136"/>
      <c r="U12" s="137">
        <v>122414</v>
      </c>
      <c r="V12" s="137">
        <v>168220</v>
      </c>
      <c r="W12" s="137">
        <v>150859</v>
      </c>
      <c r="X12" s="136"/>
      <c r="Y12" s="137">
        <v>360077</v>
      </c>
      <c r="Z12" s="136">
        <v>700367</v>
      </c>
      <c r="AA12" s="139">
        <f>AVERAGE(Y12:Z12)</f>
        <v>530222</v>
      </c>
      <c r="AB12" s="139">
        <f>AA12</f>
        <v>530222</v>
      </c>
      <c r="AC12" s="139">
        <f>AB12</f>
        <v>530222</v>
      </c>
    </row>
    <row r="13" spans="1:29">
      <c r="A13" s="135" t="s">
        <v>78</v>
      </c>
      <c r="B13" s="137">
        <v>0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6">
        <v>0</v>
      </c>
      <c r="AA13" s="136">
        <v>0</v>
      </c>
      <c r="AB13" s="136"/>
      <c r="AC13" s="136"/>
    </row>
    <row r="14" spans="1:29">
      <c r="A14" s="135" t="s">
        <v>75</v>
      </c>
      <c r="B14" s="137">
        <v>0</v>
      </c>
      <c r="C14" s="137">
        <v>0</v>
      </c>
      <c r="D14" s="137">
        <v>0</v>
      </c>
      <c r="E14" s="137">
        <v>0</v>
      </c>
      <c r="F14" s="137">
        <v>0</v>
      </c>
      <c r="G14" s="137">
        <v>0</v>
      </c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7">
        <v>0</v>
      </c>
      <c r="T14" s="137">
        <v>0</v>
      </c>
      <c r="U14" s="137">
        <v>1657</v>
      </c>
      <c r="V14" s="137">
        <v>454</v>
      </c>
      <c r="W14" s="136"/>
      <c r="X14" s="137">
        <v>453</v>
      </c>
      <c r="Y14" s="137">
        <v>2435</v>
      </c>
      <c r="Z14" s="136"/>
      <c r="AA14" s="136"/>
      <c r="AB14" s="136"/>
      <c r="AC14" s="136"/>
    </row>
    <row r="15" spans="1:29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6"/>
      <c r="T15" s="136"/>
      <c r="U15" s="136"/>
      <c r="V15" s="136"/>
      <c r="W15" s="136"/>
      <c r="X15" s="136"/>
      <c r="Y15" s="136"/>
      <c r="Z15" s="136">
        <v>0</v>
      </c>
      <c r="AA15" s="136">
        <v>0</v>
      </c>
      <c r="AB15" s="136">
        <v>0</v>
      </c>
      <c r="AC15" s="136">
        <v>0</v>
      </c>
    </row>
    <row r="16" spans="1:29">
      <c r="A16" s="135" t="s">
        <v>83</v>
      </c>
      <c r="B16" s="136"/>
      <c r="C16" s="136"/>
      <c r="D16" s="136"/>
      <c r="E16" s="136"/>
      <c r="F16" s="136"/>
      <c r="G16" s="137">
        <v>23662000</v>
      </c>
      <c r="H16" s="137">
        <v>17929967</v>
      </c>
      <c r="I16" s="137">
        <v>20445891</v>
      </c>
      <c r="J16" s="136"/>
      <c r="K16" s="136"/>
      <c r="L16" s="136"/>
      <c r="M16" s="136"/>
      <c r="N16" s="136"/>
      <c r="O16" s="137">
        <v>26778666</v>
      </c>
      <c r="P16" s="137">
        <v>22999798</v>
      </c>
      <c r="Q16" s="137">
        <v>32299663</v>
      </c>
      <c r="R16" s="137">
        <v>15913880</v>
      </c>
      <c r="S16" s="137">
        <v>11244918</v>
      </c>
      <c r="T16" s="137">
        <v>27453476</v>
      </c>
      <c r="U16" s="137">
        <v>105034221</v>
      </c>
      <c r="V16" s="137">
        <v>139159000</v>
      </c>
      <c r="W16" s="137">
        <v>112978073</v>
      </c>
      <c r="X16" s="136"/>
      <c r="Y16" s="136"/>
      <c r="Z16" s="136"/>
      <c r="AA16" s="136">
        <v>136786317</v>
      </c>
      <c r="AB16" s="136"/>
      <c r="AC16" s="136"/>
    </row>
    <row r="17" spans="1:30">
      <c r="A17" s="135" t="s">
        <v>11</v>
      </c>
      <c r="B17" s="137">
        <v>0</v>
      </c>
      <c r="C17" s="137">
        <v>114844000</v>
      </c>
      <c r="D17" s="137">
        <v>112273000</v>
      </c>
      <c r="E17" s="137">
        <v>106503000</v>
      </c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41">
        <f>AVERAGE(AB17:AC17)</f>
        <v>108073000</v>
      </c>
      <c r="U17" s="141">
        <f>T17</f>
        <v>108073000</v>
      </c>
      <c r="V17" s="141">
        <f t="shared" ref="V17" si="1">U17</f>
        <v>108073000</v>
      </c>
      <c r="W17" s="141">
        <f>V17</f>
        <v>108073000</v>
      </c>
      <c r="X17" s="136"/>
      <c r="Y17" s="136"/>
      <c r="Z17" s="136"/>
      <c r="AA17" s="136"/>
      <c r="AB17" s="136">
        <v>116328000</v>
      </c>
      <c r="AC17" s="136">
        <v>99818000</v>
      </c>
      <c r="AD17" s="131" t="s">
        <v>278</v>
      </c>
    </row>
    <row r="18" spans="1:30">
      <c r="A18" s="135" t="s">
        <v>71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</row>
    <row r="19" spans="1:30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6">
        <v>0</v>
      </c>
      <c r="AA19" s="136">
        <v>0</v>
      </c>
      <c r="AB19" s="136">
        <v>0</v>
      </c>
      <c r="AC19" s="136">
        <v>0</v>
      </c>
    </row>
    <row r="20" spans="1:30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6">
        <v>0</v>
      </c>
      <c r="AA20" s="136">
        <v>0</v>
      </c>
      <c r="AB20" s="136">
        <v>0</v>
      </c>
      <c r="AC20" s="136">
        <v>0</v>
      </c>
    </row>
    <row r="21" spans="1:30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6">
        <v>0</v>
      </c>
      <c r="AA21" s="136">
        <v>0</v>
      </c>
      <c r="AB21" s="136"/>
      <c r="AC21" s="136"/>
    </row>
    <row r="22" spans="1:30">
      <c r="A22" s="135" t="s">
        <v>12</v>
      </c>
      <c r="B22" s="137">
        <v>0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6"/>
      <c r="K22" s="136"/>
      <c r="L22" s="136"/>
      <c r="M22" s="136"/>
      <c r="N22" s="136"/>
      <c r="O22" s="136"/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36"/>
      <c r="V22" s="136"/>
      <c r="W22" s="137">
        <v>0</v>
      </c>
      <c r="X22" s="137">
        <v>0</v>
      </c>
      <c r="Y22" s="137">
        <v>0</v>
      </c>
      <c r="Z22" s="136">
        <v>0</v>
      </c>
      <c r="AA22" s="136">
        <v>0</v>
      </c>
      <c r="AB22" s="136">
        <v>0</v>
      </c>
      <c r="AC22" s="136"/>
    </row>
    <row r="23" spans="1:30">
      <c r="A23" s="135" t="s">
        <v>77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0</v>
      </c>
      <c r="Z23" s="136">
        <v>0</v>
      </c>
      <c r="AA23" s="136">
        <v>0</v>
      </c>
      <c r="AB23" s="136"/>
      <c r="AC23" s="136"/>
    </row>
    <row r="24" spans="1:30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7">
        <v>0</v>
      </c>
      <c r="P24" s="137">
        <v>0</v>
      </c>
      <c r="Q24" s="137">
        <v>0</v>
      </c>
      <c r="R24" s="137">
        <v>0</v>
      </c>
      <c r="S24" s="137">
        <v>0</v>
      </c>
      <c r="T24" s="137">
        <v>0</v>
      </c>
      <c r="U24" s="137">
        <v>0</v>
      </c>
      <c r="V24" s="137">
        <v>0</v>
      </c>
      <c r="W24" s="137">
        <v>0</v>
      </c>
      <c r="X24" s="137">
        <v>0</v>
      </c>
      <c r="Y24" s="137">
        <v>0</v>
      </c>
      <c r="Z24" s="136">
        <v>0</v>
      </c>
      <c r="AA24" s="136">
        <v>0</v>
      </c>
      <c r="AB24" s="136"/>
      <c r="AC24" s="136"/>
    </row>
    <row r="25" spans="1:30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6">
        <v>0</v>
      </c>
      <c r="AA25" s="136">
        <v>0</v>
      </c>
      <c r="AB25" s="136">
        <v>0</v>
      </c>
      <c r="AC25" s="136">
        <v>0</v>
      </c>
    </row>
    <row r="26" spans="1:30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7">
        <v>0</v>
      </c>
      <c r="P26" s="137">
        <v>0</v>
      </c>
      <c r="Q26" s="137">
        <v>0</v>
      </c>
      <c r="R26" s="137">
        <v>0</v>
      </c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</row>
    <row r="27" spans="1:30">
      <c r="A27" s="135" t="s">
        <v>76</v>
      </c>
      <c r="B27" s="136"/>
      <c r="C27" s="136"/>
      <c r="D27" s="136"/>
      <c r="E27" s="136"/>
      <c r="F27" s="136"/>
      <c r="G27" s="137">
        <v>0</v>
      </c>
      <c r="H27" s="137">
        <v>0</v>
      </c>
      <c r="I27" s="137">
        <v>0</v>
      </c>
      <c r="J27" s="136"/>
      <c r="K27" s="136"/>
      <c r="L27" s="136"/>
      <c r="M27" s="136"/>
      <c r="N27" s="136"/>
      <c r="O27" s="136"/>
      <c r="P27" s="136"/>
      <c r="Q27" s="137">
        <v>2000</v>
      </c>
      <c r="R27" s="137">
        <v>3000</v>
      </c>
      <c r="S27" s="137">
        <v>3000</v>
      </c>
      <c r="T27" s="137">
        <v>3000</v>
      </c>
      <c r="U27" s="137">
        <v>3000</v>
      </c>
      <c r="V27" s="137">
        <v>3900</v>
      </c>
      <c r="W27" s="137">
        <v>2000</v>
      </c>
      <c r="X27" s="137">
        <v>2600</v>
      </c>
      <c r="Y27" s="137">
        <v>2300</v>
      </c>
      <c r="Z27" s="136">
        <v>6000</v>
      </c>
      <c r="AA27" s="136">
        <v>4000</v>
      </c>
      <c r="AB27" s="136">
        <v>2000</v>
      </c>
      <c r="AC27" s="136">
        <v>2800</v>
      </c>
    </row>
    <row r="28" spans="1:30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6">
        <v>0</v>
      </c>
      <c r="AA28" s="136">
        <v>0</v>
      </c>
      <c r="AB28" s="136"/>
      <c r="AC28" s="136"/>
    </row>
    <row r="29" spans="1:30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6">
        <v>0</v>
      </c>
      <c r="AA29" s="136">
        <v>0</v>
      </c>
      <c r="AB29" s="136"/>
      <c r="AC29" s="136">
        <v>0</v>
      </c>
    </row>
    <row r="30" spans="1:30">
      <c r="A30" s="135" t="s">
        <v>9</v>
      </c>
      <c r="B30" s="136"/>
      <c r="C30" s="136"/>
      <c r="D30" s="136"/>
      <c r="E30" s="136"/>
      <c r="F30" s="136"/>
      <c r="G30" s="136"/>
      <c r="H30" s="136"/>
      <c r="I30" s="137">
        <v>41572000</v>
      </c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7">
        <v>0</v>
      </c>
      <c r="V30" s="137">
        <v>0</v>
      </c>
      <c r="W30" s="137">
        <v>0</v>
      </c>
      <c r="X30" s="137">
        <v>0</v>
      </c>
      <c r="Y30" s="137">
        <v>0</v>
      </c>
      <c r="Z30" s="136">
        <v>0</v>
      </c>
      <c r="AA30" s="136"/>
      <c r="AB30" s="136"/>
      <c r="AC30" s="136"/>
    </row>
    <row r="31" spans="1:30">
      <c r="A31" s="135" t="s">
        <v>74</v>
      </c>
      <c r="B31" s="136"/>
      <c r="C31" s="136"/>
      <c r="D31" s="136"/>
      <c r="E31" s="136"/>
      <c r="F31" s="136"/>
      <c r="G31" s="136"/>
      <c r="H31" s="137">
        <v>0</v>
      </c>
      <c r="I31" s="137">
        <v>0</v>
      </c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</row>
    <row r="32" spans="1:30">
      <c r="A32" s="135" t="s">
        <v>19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7">
        <v>46993560</v>
      </c>
      <c r="W32" s="137">
        <v>37314700</v>
      </c>
      <c r="X32" s="137">
        <v>30964121</v>
      </c>
      <c r="Y32" s="137">
        <v>38129400</v>
      </c>
      <c r="Z32" s="136">
        <v>39546431</v>
      </c>
      <c r="AA32" s="136">
        <v>41533452</v>
      </c>
      <c r="AB32" s="136">
        <v>44995544</v>
      </c>
      <c r="AC32" s="136">
        <v>38760744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7">
        <v>4434000</v>
      </c>
      <c r="W33" s="137">
        <v>3117000</v>
      </c>
      <c r="X33" s="137">
        <v>3043000</v>
      </c>
      <c r="Y33" s="137">
        <v>2997000</v>
      </c>
      <c r="Z33" s="136">
        <v>3012000</v>
      </c>
      <c r="AA33" s="136">
        <v>2287000</v>
      </c>
      <c r="AB33" s="136">
        <v>2109000</v>
      </c>
      <c r="AC33" s="136"/>
    </row>
    <row r="34" spans="1:29">
      <c r="A34" s="135" t="s">
        <v>10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7">
        <v>0</v>
      </c>
      <c r="P34" s="137">
        <v>0</v>
      </c>
      <c r="Q34" s="137">
        <v>0</v>
      </c>
      <c r="R34" s="137">
        <v>0</v>
      </c>
      <c r="S34" s="137">
        <v>0</v>
      </c>
      <c r="T34" s="137">
        <v>0</v>
      </c>
      <c r="U34" s="137">
        <v>0</v>
      </c>
      <c r="V34" s="137">
        <v>0</v>
      </c>
      <c r="W34" s="137">
        <v>0</v>
      </c>
      <c r="X34" s="137">
        <v>0</v>
      </c>
      <c r="Y34" s="137">
        <v>0</v>
      </c>
      <c r="Z34" s="136">
        <v>0</v>
      </c>
      <c r="AA34" s="136">
        <v>0</v>
      </c>
      <c r="AB34" s="136">
        <v>0</v>
      </c>
      <c r="AC34" s="136">
        <v>0</v>
      </c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6"/>
      <c r="I35" s="137">
        <v>0</v>
      </c>
      <c r="J35" s="136"/>
      <c r="K35" s="136"/>
      <c r="L35" s="136"/>
      <c r="M35" s="136"/>
      <c r="N35" s="136"/>
      <c r="O35" s="137">
        <v>0</v>
      </c>
      <c r="P35" s="137">
        <v>0</v>
      </c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6">
        <v>0</v>
      </c>
      <c r="AA35" s="136">
        <v>0</v>
      </c>
      <c r="AB35" s="136"/>
      <c r="AC35" s="136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6">
        <v>0</v>
      </c>
      <c r="AA36" s="136">
        <v>0</v>
      </c>
      <c r="AB36" s="136">
        <v>0</v>
      </c>
      <c r="AC36" s="136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7">
        <v>2000</v>
      </c>
      <c r="P37" s="137">
        <v>2000</v>
      </c>
      <c r="Q37" s="137">
        <v>2000</v>
      </c>
      <c r="R37" s="137">
        <v>2000</v>
      </c>
      <c r="S37" s="137">
        <v>2000</v>
      </c>
      <c r="T37" s="137">
        <v>1000</v>
      </c>
      <c r="U37" s="137">
        <v>2000</v>
      </c>
      <c r="V37" s="137">
        <v>1000</v>
      </c>
      <c r="W37" s="137">
        <v>0</v>
      </c>
      <c r="X37" s="137">
        <v>0</v>
      </c>
      <c r="Y37" s="137">
        <v>0</v>
      </c>
      <c r="Z37" s="136">
        <v>0</v>
      </c>
      <c r="AA37" s="136">
        <v>0</v>
      </c>
      <c r="AB37" s="136"/>
      <c r="AC37" s="136"/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6">
        <v>0</v>
      </c>
      <c r="AA38" s="136">
        <v>0</v>
      </c>
      <c r="AB38" s="136"/>
      <c r="AC38" s="136"/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6">
        <v>0</v>
      </c>
      <c r="AA39" s="136">
        <v>0</v>
      </c>
      <c r="AB39" s="136">
        <v>0</v>
      </c>
      <c r="AC39" s="136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6">
        <v>0</v>
      </c>
      <c r="AA40" s="136">
        <v>0</v>
      </c>
      <c r="AB40" s="136">
        <v>0</v>
      </c>
      <c r="AC40" s="136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6"/>
      <c r="AA41" s="136"/>
      <c r="AB41" s="136"/>
      <c r="AC41" s="136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453098767</v>
      </c>
      <c r="P42" s="137">
        <v>419740816</v>
      </c>
      <c r="Q42" s="137">
        <v>457792295</v>
      </c>
      <c r="R42" s="137">
        <v>400275043</v>
      </c>
      <c r="S42" s="137">
        <v>414840866</v>
      </c>
      <c r="T42" s="137">
        <v>370294463</v>
      </c>
      <c r="U42" s="137">
        <v>452515580</v>
      </c>
      <c r="V42" s="137">
        <v>434127426</v>
      </c>
      <c r="W42" s="137">
        <v>362724516</v>
      </c>
      <c r="X42" s="137">
        <v>360000000</v>
      </c>
      <c r="Y42" s="137">
        <v>379244809</v>
      </c>
      <c r="Z42" s="136">
        <v>376149187</v>
      </c>
      <c r="AA42" s="136">
        <v>376564460</v>
      </c>
      <c r="AB42" s="136">
        <v>253349329</v>
      </c>
      <c r="AC42" s="136">
        <v>197727248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453098767</v>
      </c>
      <c r="P43" s="137">
        <v>419820816</v>
      </c>
      <c r="Q43" s="137">
        <v>457832295</v>
      </c>
      <c r="R43" s="137">
        <v>400356043</v>
      </c>
      <c r="S43" s="137">
        <v>414960866</v>
      </c>
      <c r="T43" s="137">
        <v>370414463</v>
      </c>
      <c r="U43" s="137">
        <v>452637994</v>
      </c>
      <c r="V43" s="137">
        <v>434295646</v>
      </c>
      <c r="W43" s="137">
        <v>362875375</v>
      </c>
      <c r="X43" s="137">
        <v>385400077</v>
      </c>
      <c r="Y43" s="137">
        <v>379604886</v>
      </c>
      <c r="Z43" s="136">
        <v>376849554</v>
      </c>
      <c r="AA43" s="136"/>
      <c r="AB43" s="136"/>
      <c r="AC43" s="136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6">
        <v>0</v>
      </c>
      <c r="AA44" s="136">
        <v>0</v>
      </c>
      <c r="AB44" s="136">
        <v>0</v>
      </c>
      <c r="AC44" s="136">
        <v>0</v>
      </c>
    </row>
    <row r="45" spans="1:29">
      <c r="P45" s="142"/>
    </row>
    <row r="46" spans="1:29">
      <c r="A46" s="138"/>
    </row>
    <row r="47" spans="1:29">
      <c r="A47" s="138"/>
      <c r="B47" s="13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304F-5758-49F9-A900-BE198ACC3AC0}">
  <dimension ref="A1:AC48"/>
  <sheetViews>
    <sheetView zoomScale="85" zoomScaleNormal="85" workbookViewId="0">
      <selection activeCell="A45" sqref="A45:XFD46"/>
    </sheetView>
  </sheetViews>
  <sheetFormatPr defaultColWidth="10.33203125" defaultRowHeight="13.8"/>
  <cols>
    <col min="1" max="6" width="10.33203125" style="131"/>
    <col min="7" max="7" width="11.109375" style="131" bestFit="1" customWidth="1"/>
    <col min="8" max="16384" width="10.33203125" style="131"/>
  </cols>
  <sheetData>
    <row r="1" spans="1:29" ht="14.4">
      <c r="A1" s="128" t="s">
        <v>382</v>
      </c>
      <c r="B1" s="78"/>
      <c r="C1" s="78"/>
    </row>
    <row r="2" spans="1:29" ht="14.4">
      <c r="A2" s="128" t="s">
        <v>383</v>
      </c>
      <c r="B2" s="134" t="s">
        <v>384</v>
      </c>
      <c r="C2" s="78"/>
    </row>
    <row r="3" spans="1:29" ht="14.4">
      <c r="A3" s="128" t="s">
        <v>385</v>
      </c>
      <c r="B3" s="128" t="s">
        <v>325</v>
      </c>
      <c r="C3" s="78"/>
    </row>
    <row r="4" spans="1:29" ht="14.4">
      <c r="A4" s="78"/>
      <c r="B4" s="78"/>
      <c r="C4" s="78"/>
    </row>
    <row r="5" spans="1:29" ht="14.4">
      <c r="A5" s="134" t="s">
        <v>287</v>
      </c>
      <c r="B5" s="78"/>
      <c r="C5" s="128" t="s">
        <v>396</v>
      </c>
    </row>
    <row r="6" spans="1:29" ht="14.4">
      <c r="A6" s="134" t="s">
        <v>289</v>
      </c>
      <c r="B6" s="78"/>
      <c r="C6" s="128" t="s">
        <v>290</v>
      </c>
    </row>
    <row r="7" spans="1:29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</row>
    <row r="8" spans="1:29">
      <c r="A8" s="135" t="s">
        <v>1</v>
      </c>
      <c r="B8" s="137">
        <v>22612000</v>
      </c>
      <c r="C8" s="137">
        <v>20480000</v>
      </c>
      <c r="D8" s="137">
        <v>19042000</v>
      </c>
      <c r="E8" s="137">
        <v>21654000</v>
      </c>
      <c r="F8" s="137">
        <v>21234000</v>
      </c>
      <c r="G8" s="137">
        <v>22908000</v>
      </c>
      <c r="H8" s="137">
        <v>19468000</v>
      </c>
      <c r="I8" s="137">
        <v>0</v>
      </c>
      <c r="J8" s="136"/>
      <c r="K8" s="136"/>
      <c r="L8" s="136"/>
      <c r="M8" s="136"/>
      <c r="N8" s="136"/>
      <c r="O8" s="136"/>
      <c r="P8" s="136"/>
      <c r="Q8" s="137">
        <v>0</v>
      </c>
      <c r="R8" s="137">
        <v>0</v>
      </c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</row>
    <row r="9" spans="1:29">
      <c r="A9" s="135" t="s">
        <v>7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7">
        <v>800940000</v>
      </c>
      <c r="W9" s="137">
        <v>712197000</v>
      </c>
      <c r="X9" s="137">
        <v>963857000</v>
      </c>
      <c r="Y9" s="137">
        <v>718367000</v>
      </c>
      <c r="Z9" s="136">
        <v>632591000</v>
      </c>
      <c r="AA9" s="136">
        <v>577970000</v>
      </c>
      <c r="AB9" s="136">
        <v>723623000</v>
      </c>
      <c r="AC9" s="136"/>
    </row>
    <row r="10" spans="1:29">
      <c r="A10" s="135" t="s">
        <v>2</v>
      </c>
      <c r="B10" s="136"/>
      <c r="C10" s="137">
        <v>109141000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7">
        <v>223773000</v>
      </c>
      <c r="P10" s="137">
        <v>173258000</v>
      </c>
      <c r="Q10" s="137">
        <v>317894000</v>
      </c>
      <c r="R10" s="137">
        <v>333578000</v>
      </c>
      <c r="S10" s="137">
        <v>287396000</v>
      </c>
      <c r="T10" s="137">
        <v>257284000</v>
      </c>
      <c r="U10" s="137">
        <v>254032000</v>
      </c>
      <c r="V10" s="137">
        <v>252556000</v>
      </c>
      <c r="W10" s="137">
        <v>292350000</v>
      </c>
      <c r="X10" s="137">
        <v>262568000</v>
      </c>
      <c r="Y10" s="137">
        <v>274965000</v>
      </c>
      <c r="Z10" s="136">
        <v>288876000</v>
      </c>
      <c r="AA10" s="136">
        <v>273780000</v>
      </c>
      <c r="AB10" s="136">
        <v>332009000</v>
      </c>
      <c r="AC10" s="136">
        <v>234963000</v>
      </c>
    </row>
    <row r="11" spans="1:29">
      <c r="A11" s="135" t="s">
        <v>6</v>
      </c>
      <c r="B11" s="136"/>
      <c r="C11" s="136"/>
      <c r="D11" s="136"/>
      <c r="E11" s="136"/>
      <c r="F11" s="136"/>
      <c r="G11" s="137">
        <v>435717000</v>
      </c>
      <c r="H11" s="137">
        <v>460521000</v>
      </c>
      <c r="I11" s="137">
        <v>425855000</v>
      </c>
      <c r="J11" s="136"/>
      <c r="K11" s="136"/>
      <c r="L11" s="136"/>
      <c r="M11" s="136"/>
      <c r="N11" s="136"/>
      <c r="O11" s="136"/>
      <c r="P11" s="136"/>
      <c r="Q11" s="137">
        <v>221767000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>
        <v>0</v>
      </c>
      <c r="AB11" s="136">
        <v>0</v>
      </c>
      <c r="AC11" s="136">
        <v>0</v>
      </c>
    </row>
    <row r="12" spans="1:29">
      <c r="A12" s="135" t="s">
        <v>14</v>
      </c>
      <c r="B12" s="137">
        <v>0</v>
      </c>
      <c r="C12" s="137">
        <v>0</v>
      </c>
      <c r="D12" s="137">
        <v>93687</v>
      </c>
      <c r="E12" s="137">
        <v>0</v>
      </c>
      <c r="F12" s="137">
        <v>0</v>
      </c>
      <c r="G12" s="137">
        <v>0</v>
      </c>
      <c r="H12" s="136"/>
      <c r="I12" s="137">
        <v>0</v>
      </c>
      <c r="J12" s="136"/>
      <c r="K12" s="136"/>
      <c r="L12" s="136"/>
      <c r="M12" s="136"/>
      <c r="N12" s="136"/>
      <c r="O12" s="136"/>
      <c r="P12" s="137">
        <v>0</v>
      </c>
      <c r="Q12" s="136"/>
      <c r="R12" s="137">
        <v>2430071</v>
      </c>
      <c r="S12" s="136"/>
      <c r="T12" s="136"/>
      <c r="U12" s="136"/>
      <c r="V12" s="137">
        <v>0</v>
      </c>
      <c r="W12" s="137">
        <v>0</v>
      </c>
      <c r="X12" s="137">
        <v>0</v>
      </c>
      <c r="Y12" s="137">
        <v>0</v>
      </c>
      <c r="Z12" s="136">
        <v>0</v>
      </c>
      <c r="AA12" s="136"/>
      <c r="AB12" s="136"/>
      <c r="AC12" s="136"/>
    </row>
    <row r="13" spans="1:29">
      <c r="A13" s="135" t="s">
        <v>78</v>
      </c>
      <c r="B13" s="137">
        <v>0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6"/>
      <c r="AA13" s="136"/>
      <c r="AB13" s="136"/>
      <c r="AC13" s="136"/>
    </row>
    <row r="14" spans="1:29">
      <c r="A14" s="135" t="s">
        <v>75</v>
      </c>
      <c r="B14" s="136"/>
      <c r="C14" s="137">
        <v>0</v>
      </c>
      <c r="D14" s="137">
        <v>0</v>
      </c>
      <c r="E14" s="137">
        <v>0</v>
      </c>
      <c r="F14" s="137">
        <v>0</v>
      </c>
      <c r="G14" s="137">
        <v>0</v>
      </c>
      <c r="H14" s="137">
        <v>0</v>
      </c>
      <c r="I14" s="137">
        <v>0</v>
      </c>
      <c r="J14" s="136"/>
      <c r="K14" s="136"/>
      <c r="L14" s="136"/>
      <c r="M14" s="136"/>
      <c r="N14" s="136"/>
      <c r="O14" s="136"/>
      <c r="P14" s="136"/>
      <c r="Q14" s="137">
        <v>0</v>
      </c>
      <c r="R14" s="136"/>
      <c r="S14" s="137">
        <v>0</v>
      </c>
      <c r="T14" s="137">
        <v>0</v>
      </c>
      <c r="U14" s="137">
        <v>0</v>
      </c>
      <c r="V14" s="137">
        <v>0</v>
      </c>
      <c r="W14" s="136"/>
      <c r="X14" s="137">
        <v>24078</v>
      </c>
      <c r="Y14" s="137">
        <v>22440</v>
      </c>
      <c r="Z14" s="136"/>
      <c r="AA14" s="136"/>
      <c r="AB14" s="136"/>
      <c r="AC14" s="136"/>
    </row>
    <row r="15" spans="1:29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137">
        <v>0</v>
      </c>
      <c r="V15" s="137">
        <v>0</v>
      </c>
      <c r="W15" s="137">
        <v>0</v>
      </c>
      <c r="X15" s="137">
        <v>0</v>
      </c>
      <c r="Y15" s="137">
        <v>0</v>
      </c>
      <c r="Z15" s="136">
        <v>0</v>
      </c>
      <c r="AA15" s="136">
        <v>0</v>
      </c>
      <c r="AB15" s="136">
        <v>0</v>
      </c>
      <c r="AC15" s="136">
        <v>0</v>
      </c>
    </row>
    <row r="16" spans="1:29">
      <c r="A16" s="135" t="s">
        <v>83</v>
      </c>
      <c r="B16" s="137">
        <v>0</v>
      </c>
      <c r="C16" s="137">
        <v>0</v>
      </c>
      <c r="D16" s="137">
        <v>0</v>
      </c>
      <c r="E16" s="137">
        <v>0</v>
      </c>
      <c r="F16" s="137">
        <v>0</v>
      </c>
      <c r="G16" s="137">
        <v>0</v>
      </c>
      <c r="H16" s="137">
        <v>0</v>
      </c>
      <c r="I16" s="137">
        <v>0</v>
      </c>
      <c r="J16" s="136"/>
      <c r="K16" s="136"/>
      <c r="L16" s="136"/>
      <c r="M16" s="136"/>
      <c r="N16" s="136"/>
      <c r="O16" s="137">
        <v>0</v>
      </c>
      <c r="P16" s="137">
        <v>0</v>
      </c>
      <c r="Q16" s="137">
        <v>0</v>
      </c>
      <c r="R16" s="137">
        <v>0</v>
      </c>
      <c r="S16" s="137">
        <v>0</v>
      </c>
      <c r="T16" s="137">
        <v>0</v>
      </c>
      <c r="U16" s="137">
        <v>0</v>
      </c>
      <c r="V16" s="137">
        <v>0</v>
      </c>
      <c r="W16" s="137">
        <v>0</v>
      </c>
      <c r="X16" s="137">
        <v>0</v>
      </c>
      <c r="Y16" s="137">
        <v>0</v>
      </c>
      <c r="Z16" s="136">
        <v>0</v>
      </c>
      <c r="AA16" s="136">
        <v>0</v>
      </c>
      <c r="AB16" s="136"/>
      <c r="AC16" s="136"/>
    </row>
    <row r="17" spans="1:29">
      <c r="A17" s="135" t="s">
        <v>11</v>
      </c>
      <c r="B17" s="137">
        <v>0</v>
      </c>
      <c r="C17" s="136"/>
      <c r="D17" s="137">
        <v>0</v>
      </c>
      <c r="E17" s="137">
        <v>0</v>
      </c>
      <c r="F17" s="137">
        <v>0</v>
      </c>
      <c r="G17" s="137">
        <v>0</v>
      </c>
      <c r="H17" s="137">
        <v>0</v>
      </c>
      <c r="I17" s="137">
        <v>0</v>
      </c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</row>
    <row r="18" spans="1:29">
      <c r="A18" s="135" t="s">
        <v>71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</row>
    <row r="19" spans="1:29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6">
        <v>0</v>
      </c>
      <c r="AA19" s="136">
        <v>0</v>
      </c>
      <c r="AB19" s="136">
        <v>0</v>
      </c>
      <c r="AC19" s="136">
        <v>0</v>
      </c>
    </row>
    <row r="20" spans="1:29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6">
        <v>0</v>
      </c>
      <c r="AA20" s="136">
        <v>0</v>
      </c>
      <c r="AB20" s="136">
        <v>0</v>
      </c>
      <c r="AC20" s="136">
        <v>0</v>
      </c>
    </row>
    <row r="21" spans="1:29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6">
        <v>0</v>
      </c>
      <c r="AA21" s="136">
        <v>0</v>
      </c>
      <c r="AB21" s="136"/>
      <c r="AC21" s="136"/>
    </row>
    <row r="22" spans="1:29">
      <c r="A22" s="135" t="s">
        <v>12</v>
      </c>
      <c r="B22" s="137">
        <v>0</v>
      </c>
      <c r="C22" s="137">
        <v>7578000</v>
      </c>
      <c r="D22" s="137">
        <v>11717000</v>
      </c>
      <c r="E22" s="137">
        <v>12287000</v>
      </c>
      <c r="F22" s="137">
        <v>12194000</v>
      </c>
      <c r="G22" s="137">
        <v>10913000</v>
      </c>
      <c r="H22" s="137">
        <v>8966600</v>
      </c>
      <c r="I22" s="137">
        <v>10114700</v>
      </c>
      <c r="J22" s="136"/>
      <c r="K22" s="136"/>
      <c r="L22" s="136"/>
      <c r="M22" s="136"/>
      <c r="N22" s="136"/>
      <c r="O22" s="136"/>
      <c r="P22" s="137">
        <v>9895000</v>
      </c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>
        <v>9093000</v>
      </c>
      <c r="AB22" s="136">
        <v>7478000</v>
      </c>
      <c r="AC22" s="136"/>
    </row>
    <row r="23" spans="1:29">
      <c r="A23" s="135" t="s">
        <v>77</v>
      </c>
      <c r="B23" s="136"/>
      <c r="C23" s="136"/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6"/>
      <c r="K23" s="136"/>
      <c r="L23" s="136"/>
      <c r="M23" s="136"/>
      <c r="N23" s="136"/>
      <c r="O23" s="137">
        <v>0</v>
      </c>
      <c r="P23" s="137">
        <v>0</v>
      </c>
      <c r="Q23" s="137">
        <v>0</v>
      </c>
      <c r="R23" s="137">
        <v>0</v>
      </c>
      <c r="S23" s="137">
        <v>0</v>
      </c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149543000</v>
      </c>
      <c r="Z23" s="136">
        <v>137696000</v>
      </c>
      <c r="AA23" s="136">
        <v>134426000</v>
      </c>
      <c r="AB23" s="136">
        <v>114015000</v>
      </c>
      <c r="AC23" s="136">
        <v>165282000</v>
      </c>
    </row>
    <row r="24" spans="1:29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7">
        <v>0</v>
      </c>
      <c r="U24" s="137">
        <v>0</v>
      </c>
      <c r="V24" s="137">
        <v>0</v>
      </c>
      <c r="W24" s="137">
        <v>0</v>
      </c>
      <c r="X24" s="136"/>
      <c r="Y24" s="136"/>
      <c r="Z24" s="136"/>
      <c r="AA24" s="136"/>
      <c r="AB24" s="136"/>
      <c r="AC24" s="136"/>
    </row>
    <row r="25" spans="1:29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6">
        <v>0</v>
      </c>
      <c r="AA25" s="136">
        <v>0</v>
      </c>
      <c r="AB25" s="136">
        <v>0</v>
      </c>
      <c r="AC25" s="136">
        <v>0</v>
      </c>
    </row>
    <row r="26" spans="1:29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7">
        <v>0</v>
      </c>
      <c r="P26" s="137">
        <v>0</v>
      </c>
      <c r="Q26" s="137">
        <v>0</v>
      </c>
      <c r="R26" s="137">
        <v>0</v>
      </c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</row>
    <row r="27" spans="1:29">
      <c r="A27" s="135" t="s">
        <v>76</v>
      </c>
      <c r="B27" s="136"/>
      <c r="C27" s="136"/>
      <c r="D27" s="136"/>
      <c r="E27" s="136"/>
      <c r="F27" s="136"/>
      <c r="G27" s="137">
        <v>0</v>
      </c>
      <c r="H27" s="137">
        <v>0</v>
      </c>
      <c r="I27" s="137">
        <v>0</v>
      </c>
      <c r="J27" s="136"/>
      <c r="K27" s="136"/>
      <c r="L27" s="136"/>
      <c r="M27" s="136"/>
      <c r="N27" s="136"/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6">
        <v>0</v>
      </c>
      <c r="AA27" s="136"/>
      <c r="AB27" s="136"/>
      <c r="AC27" s="136"/>
    </row>
    <row r="28" spans="1:29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6">
        <v>0</v>
      </c>
      <c r="AA28" s="136">
        <v>0</v>
      </c>
      <c r="AB28" s="136"/>
      <c r="AC28" s="136"/>
    </row>
    <row r="29" spans="1:29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12</v>
      </c>
      <c r="X29" s="137">
        <v>0</v>
      </c>
      <c r="Y29" s="137">
        <v>0</v>
      </c>
      <c r="Z29" s="136">
        <v>0</v>
      </c>
      <c r="AA29" s="136">
        <v>0</v>
      </c>
      <c r="AB29" s="136"/>
      <c r="AC29" s="136">
        <v>0</v>
      </c>
    </row>
    <row r="30" spans="1:29">
      <c r="A30" s="135" t="s">
        <v>9</v>
      </c>
      <c r="B30" s="136"/>
      <c r="C30" s="136"/>
      <c r="D30" s="136"/>
      <c r="E30" s="136"/>
      <c r="F30" s="136"/>
      <c r="G30" s="136"/>
      <c r="H30" s="136"/>
      <c r="I30" s="137">
        <v>111341000</v>
      </c>
      <c r="J30" s="136"/>
      <c r="K30" s="136"/>
      <c r="L30" s="136"/>
      <c r="M30" s="136"/>
      <c r="N30" s="136"/>
      <c r="O30" s="137">
        <v>121519000</v>
      </c>
      <c r="P30" s="137">
        <v>83944000</v>
      </c>
      <c r="Q30" s="137">
        <v>119740000</v>
      </c>
      <c r="R30" s="137">
        <v>112440000</v>
      </c>
      <c r="S30" s="137">
        <v>102642000</v>
      </c>
      <c r="T30" s="137">
        <v>111108000</v>
      </c>
      <c r="U30" s="137">
        <v>110871000</v>
      </c>
      <c r="V30" s="137">
        <v>113166000</v>
      </c>
      <c r="W30" s="137">
        <v>107844000</v>
      </c>
      <c r="X30" s="137">
        <v>101430000</v>
      </c>
      <c r="Y30" s="137">
        <v>106283000</v>
      </c>
      <c r="Z30" s="136">
        <v>99147000</v>
      </c>
      <c r="AA30" s="136">
        <v>91762000</v>
      </c>
      <c r="AB30" s="136">
        <v>117363000</v>
      </c>
      <c r="AC30" s="136">
        <v>98976000</v>
      </c>
    </row>
    <row r="31" spans="1:29">
      <c r="A31" s="135" t="s">
        <v>74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7">
        <v>179847000</v>
      </c>
      <c r="P31" s="137">
        <v>95308000</v>
      </c>
      <c r="Q31" s="137">
        <v>160524000</v>
      </c>
      <c r="R31" s="137">
        <v>171473000</v>
      </c>
      <c r="S31" s="137">
        <v>149276000</v>
      </c>
      <c r="T31" s="137">
        <v>172617000</v>
      </c>
      <c r="U31" s="137">
        <v>144221000</v>
      </c>
      <c r="V31" s="137">
        <v>147834000</v>
      </c>
      <c r="W31" s="137">
        <v>154009000</v>
      </c>
      <c r="X31" s="137">
        <v>177607000</v>
      </c>
      <c r="Y31" s="136"/>
      <c r="Z31" s="136">
        <v>138519000</v>
      </c>
      <c r="AA31" s="136">
        <v>127885000</v>
      </c>
      <c r="AB31" s="136">
        <v>182032000</v>
      </c>
      <c r="AC31" s="136">
        <v>84434000</v>
      </c>
    </row>
    <row r="32" spans="1:29">
      <c r="A32" s="135" t="s">
        <v>19</v>
      </c>
      <c r="B32" s="136"/>
      <c r="C32" s="136"/>
      <c r="D32" s="136"/>
      <c r="E32" s="136"/>
      <c r="F32" s="136"/>
      <c r="G32" s="136"/>
      <c r="H32" s="136"/>
      <c r="I32" s="137">
        <v>0</v>
      </c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>
        <v>15304839</v>
      </c>
      <c r="AB32" s="136">
        <v>17936180</v>
      </c>
      <c r="AC32" s="136">
        <v>10388104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6"/>
      <c r="I33" s="137">
        <v>0</v>
      </c>
      <c r="J33" s="136"/>
      <c r="K33" s="136"/>
      <c r="L33" s="136"/>
      <c r="M33" s="136"/>
      <c r="N33" s="136"/>
      <c r="O33" s="137">
        <v>0</v>
      </c>
      <c r="P33" s="137">
        <v>0</v>
      </c>
      <c r="Q33" s="137">
        <v>0</v>
      </c>
      <c r="R33" s="137">
        <v>0</v>
      </c>
      <c r="S33" s="137">
        <v>0</v>
      </c>
      <c r="T33" s="137">
        <v>0</v>
      </c>
      <c r="U33" s="137">
        <v>0</v>
      </c>
      <c r="V33" s="137">
        <v>0</v>
      </c>
      <c r="W33" s="137">
        <v>0</v>
      </c>
      <c r="X33" s="137">
        <v>0</v>
      </c>
      <c r="Y33" s="137">
        <v>0</v>
      </c>
      <c r="Z33" s="136">
        <v>0</v>
      </c>
      <c r="AA33" s="136">
        <v>0</v>
      </c>
      <c r="AB33" s="136"/>
      <c r="AC33" s="136"/>
    </row>
    <row r="34" spans="1:29">
      <c r="A34" s="135" t="s">
        <v>10</v>
      </c>
      <c r="B34" s="136"/>
      <c r="C34" s="136"/>
      <c r="D34" s="136"/>
      <c r="E34" s="136"/>
      <c r="F34" s="136"/>
      <c r="G34" s="137">
        <v>0</v>
      </c>
      <c r="H34" s="137">
        <v>0</v>
      </c>
      <c r="I34" s="136"/>
      <c r="J34" s="136"/>
      <c r="K34" s="136"/>
      <c r="L34" s="136"/>
      <c r="M34" s="136"/>
      <c r="N34" s="136"/>
      <c r="O34" s="137">
        <v>0</v>
      </c>
      <c r="P34" s="137">
        <v>0</v>
      </c>
      <c r="Q34" s="137">
        <v>0</v>
      </c>
      <c r="R34" s="137">
        <v>0</v>
      </c>
      <c r="S34" s="137">
        <v>0</v>
      </c>
      <c r="T34" s="137">
        <v>0</v>
      </c>
      <c r="U34" s="137">
        <v>0</v>
      </c>
      <c r="V34" s="137">
        <v>0</v>
      </c>
      <c r="W34" s="137">
        <v>0</v>
      </c>
      <c r="X34" s="137">
        <v>0</v>
      </c>
      <c r="Y34" s="137">
        <v>0</v>
      </c>
      <c r="Z34" s="136">
        <v>0</v>
      </c>
      <c r="AA34" s="136">
        <v>0</v>
      </c>
      <c r="AB34" s="136">
        <v>0</v>
      </c>
      <c r="AC34" s="136">
        <v>0</v>
      </c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7">
        <v>0</v>
      </c>
      <c r="I35" s="137">
        <v>0</v>
      </c>
      <c r="J35" s="136"/>
      <c r="K35" s="136"/>
      <c r="L35" s="136"/>
      <c r="M35" s="136"/>
      <c r="N35" s="136"/>
      <c r="O35" s="136"/>
      <c r="P35" s="137">
        <v>0</v>
      </c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6">
        <v>0</v>
      </c>
      <c r="AA35" s="136">
        <v>0</v>
      </c>
      <c r="AB35" s="136"/>
      <c r="AC35" s="136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6">
        <v>0</v>
      </c>
      <c r="AA36" s="136">
        <v>0</v>
      </c>
      <c r="AB36" s="136">
        <v>0</v>
      </c>
      <c r="AC36" s="136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7">
        <v>0</v>
      </c>
      <c r="I37" s="137">
        <v>0</v>
      </c>
      <c r="J37" s="136"/>
      <c r="K37" s="136"/>
      <c r="L37" s="136"/>
      <c r="M37" s="136"/>
      <c r="N37" s="136"/>
      <c r="O37" s="137">
        <v>0</v>
      </c>
      <c r="P37" s="137">
        <v>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6">
        <v>0</v>
      </c>
      <c r="AA37" s="136">
        <v>0</v>
      </c>
      <c r="AB37" s="136"/>
      <c r="AC37" s="136">
        <v>29635</v>
      </c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6"/>
      <c r="AA38" s="136"/>
      <c r="AB38" s="136">
        <v>5347000</v>
      </c>
      <c r="AC38" s="136">
        <v>4301000</v>
      </c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6">
        <v>0</v>
      </c>
      <c r="AA39" s="136">
        <v>0</v>
      </c>
      <c r="AB39" s="136">
        <v>0</v>
      </c>
      <c r="AC39" s="136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6">
        <v>0</v>
      </c>
      <c r="AA40" s="136">
        <v>0</v>
      </c>
      <c r="AB40" s="136">
        <v>0</v>
      </c>
      <c r="AC40" s="136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2356518916</v>
      </c>
      <c r="P42" s="137">
        <v>2861672878</v>
      </c>
      <c r="Q42" s="137">
        <v>2257542666</v>
      </c>
      <c r="R42" s="137">
        <v>2344204499</v>
      </c>
      <c r="S42" s="137">
        <v>2160364117</v>
      </c>
      <c r="T42" s="137">
        <v>2047233903</v>
      </c>
      <c r="U42" s="137">
        <v>2212852931</v>
      </c>
      <c r="V42" s="137">
        <v>1985312646</v>
      </c>
      <c r="W42" s="137">
        <v>1973780767</v>
      </c>
      <c r="X42" s="137">
        <v>2354318713</v>
      </c>
      <c r="Y42" s="137">
        <v>2330177632</v>
      </c>
      <c r="Z42" s="136">
        <v>2548147382</v>
      </c>
      <c r="AA42" s="136">
        <v>2064035767</v>
      </c>
      <c r="AB42" s="136">
        <v>2315290325</v>
      </c>
      <c r="AC42" s="136">
        <v>1874506461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2356518921</v>
      </c>
      <c r="P43" s="137">
        <v>2861672878</v>
      </c>
      <c r="Q43" s="137">
        <v>2260342666</v>
      </c>
      <c r="R43" s="137">
        <v>2346634570</v>
      </c>
      <c r="S43" s="137">
        <v>2162164117</v>
      </c>
      <c r="T43" s="137">
        <v>2050233903</v>
      </c>
      <c r="U43" s="137">
        <v>2215252931</v>
      </c>
      <c r="V43" s="137">
        <v>1985312646</v>
      </c>
      <c r="W43" s="137">
        <v>1973780767</v>
      </c>
      <c r="X43" s="137">
        <v>2354318713</v>
      </c>
      <c r="Y43" s="137">
        <v>2330177632</v>
      </c>
      <c r="Z43" s="136">
        <v>2548147382</v>
      </c>
      <c r="AA43" s="136"/>
      <c r="AB43" s="136"/>
      <c r="AC43" s="136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6">
        <v>0</v>
      </c>
      <c r="AA44" s="136">
        <v>0</v>
      </c>
      <c r="AB44" s="136">
        <v>0</v>
      </c>
      <c r="AC44" s="136">
        <v>0</v>
      </c>
    </row>
    <row r="45" spans="1:29">
      <c r="P45" s="145"/>
      <c r="Q45" s="145"/>
      <c r="R45" s="145"/>
      <c r="S45" s="145"/>
      <c r="T45" s="145"/>
      <c r="U45" s="145"/>
    </row>
    <row r="46" spans="1:29">
      <c r="A46" s="138"/>
    </row>
    <row r="47" spans="1:29">
      <c r="A47" s="138"/>
    </row>
    <row r="48" spans="1:29" ht="14.4">
      <c r="A48" s="7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BD1C-1C69-45B1-8A18-6B42BB8955C8}">
  <dimension ref="A1:AC48"/>
  <sheetViews>
    <sheetView zoomScale="85" zoomScaleNormal="85" workbookViewId="0">
      <selection activeCell="A45" sqref="A45:XFD46"/>
    </sheetView>
  </sheetViews>
  <sheetFormatPr defaultColWidth="10.33203125" defaultRowHeight="13.8"/>
  <cols>
    <col min="1" max="6" width="10.33203125" style="131"/>
    <col min="7" max="7" width="11.109375" style="131" bestFit="1" customWidth="1"/>
    <col min="8" max="19" width="10.33203125" style="131"/>
    <col min="20" max="21" width="11.33203125" style="131" bestFit="1" customWidth="1"/>
    <col min="22" max="16384" width="10.33203125" style="131"/>
  </cols>
  <sheetData>
    <row r="1" spans="1:29" ht="14.4">
      <c r="A1" s="128" t="s">
        <v>382</v>
      </c>
      <c r="B1" s="78"/>
      <c r="C1" s="78"/>
    </row>
    <row r="2" spans="1:29" ht="14.4">
      <c r="A2" s="128" t="s">
        <v>383</v>
      </c>
      <c r="B2" s="134" t="s">
        <v>384</v>
      </c>
      <c r="C2" s="78"/>
    </row>
    <row r="3" spans="1:29" ht="14.4">
      <c r="A3" s="128" t="s">
        <v>385</v>
      </c>
      <c r="B3" s="128" t="s">
        <v>325</v>
      </c>
      <c r="C3" s="78"/>
    </row>
    <row r="4" spans="1:29" ht="14.4">
      <c r="A4" s="78"/>
      <c r="B4" s="78"/>
      <c r="C4" s="78"/>
    </row>
    <row r="5" spans="1:29" ht="14.4">
      <c r="A5" s="134" t="s">
        <v>287</v>
      </c>
      <c r="B5" s="78"/>
      <c r="C5" s="128" t="s">
        <v>396</v>
      </c>
    </row>
    <row r="6" spans="1:29" ht="14.4">
      <c r="A6" s="134" t="s">
        <v>289</v>
      </c>
      <c r="B6" s="78"/>
      <c r="C6" s="128" t="s">
        <v>290</v>
      </c>
    </row>
    <row r="7" spans="1:29">
      <c r="A7" s="135" t="s">
        <v>291</v>
      </c>
      <c r="B7" s="135">
        <v>1995</v>
      </c>
      <c r="C7" s="135">
        <v>1996</v>
      </c>
      <c r="D7" s="135">
        <v>1997</v>
      </c>
      <c r="E7" s="135">
        <v>1998</v>
      </c>
      <c r="F7" s="135">
        <v>1999</v>
      </c>
      <c r="G7" s="135">
        <v>2000</v>
      </c>
      <c r="H7" s="135">
        <v>2001</v>
      </c>
      <c r="I7" s="135">
        <v>2002</v>
      </c>
      <c r="J7" s="135">
        <v>2003</v>
      </c>
      <c r="K7" s="135">
        <v>2004</v>
      </c>
      <c r="L7" s="135">
        <v>2005</v>
      </c>
      <c r="M7" s="135">
        <v>2006</v>
      </c>
      <c r="N7" s="135">
        <v>2007</v>
      </c>
      <c r="O7" s="135">
        <v>2008</v>
      </c>
      <c r="P7" s="135">
        <v>2009</v>
      </c>
      <c r="Q7" s="135">
        <v>2010</v>
      </c>
      <c r="R7" s="135">
        <v>2011</v>
      </c>
      <c r="S7" s="135">
        <v>2012</v>
      </c>
      <c r="T7" s="135">
        <v>2013</v>
      </c>
      <c r="U7" s="135">
        <v>2014</v>
      </c>
      <c r="V7" s="135">
        <v>2015</v>
      </c>
      <c r="W7" s="135">
        <v>2016</v>
      </c>
      <c r="X7" s="135">
        <v>2017</v>
      </c>
      <c r="Y7" s="135">
        <v>2018</v>
      </c>
      <c r="Z7" s="135">
        <v>2019</v>
      </c>
      <c r="AA7" s="135">
        <v>2020</v>
      </c>
      <c r="AB7" s="135">
        <v>2021</v>
      </c>
      <c r="AC7" s="135">
        <v>2022</v>
      </c>
    </row>
    <row r="8" spans="1:29">
      <c r="A8" s="135" t="s">
        <v>1</v>
      </c>
      <c r="B8" s="137">
        <v>22612000</v>
      </c>
      <c r="C8" s="137">
        <v>20480000</v>
      </c>
      <c r="D8" s="137">
        <v>19042000</v>
      </c>
      <c r="E8" s="137">
        <v>21654000</v>
      </c>
      <c r="F8" s="137">
        <v>21234000</v>
      </c>
      <c r="G8" s="137">
        <v>22908000</v>
      </c>
      <c r="H8" s="137">
        <v>19468000</v>
      </c>
      <c r="I8" s="137">
        <v>0</v>
      </c>
      <c r="J8" s="136"/>
      <c r="K8" s="136"/>
      <c r="L8" s="136"/>
      <c r="M8" s="136"/>
      <c r="N8" s="136"/>
      <c r="O8" s="136"/>
      <c r="P8" s="136"/>
      <c r="Q8" s="137">
        <v>0</v>
      </c>
      <c r="R8" s="137">
        <v>0</v>
      </c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</row>
    <row r="9" spans="1:29">
      <c r="A9" s="135" t="s">
        <v>7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9">
        <f t="shared" ref="O9:S9" si="0">P9</f>
        <v>721434166.66666663</v>
      </c>
      <c r="P9" s="139">
        <f t="shared" si="0"/>
        <v>721434166.66666663</v>
      </c>
      <c r="Q9" s="139">
        <f t="shared" si="0"/>
        <v>721434166.66666663</v>
      </c>
      <c r="R9" s="139">
        <f t="shared" si="0"/>
        <v>721434166.66666663</v>
      </c>
      <c r="S9" s="139">
        <f t="shared" si="0"/>
        <v>721434166.66666663</v>
      </c>
      <c r="T9" s="139">
        <f>U9</f>
        <v>721434166.66666663</v>
      </c>
      <c r="U9" s="139">
        <f>AVERAGE(W9:AB9)</f>
        <v>721434166.66666663</v>
      </c>
      <c r="V9" s="137">
        <v>800940000</v>
      </c>
      <c r="W9" s="137">
        <v>712197000</v>
      </c>
      <c r="X9" s="137">
        <v>963857000</v>
      </c>
      <c r="Y9" s="137">
        <v>718367000</v>
      </c>
      <c r="Z9" s="136">
        <v>632591000</v>
      </c>
      <c r="AA9" s="136">
        <v>577970000</v>
      </c>
      <c r="AB9" s="136">
        <v>723623000</v>
      </c>
      <c r="AC9" s="141">
        <f>AVEDEV(AA9:AB9)</f>
        <v>72826500</v>
      </c>
    </row>
    <row r="10" spans="1:29">
      <c r="A10" s="135" t="s">
        <v>2</v>
      </c>
      <c r="B10" s="136"/>
      <c r="C10" s="137">
        <v>109141000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7">
        <v>223773000</v>
      </c>
      <c r="P10" s="137">
        <v>173258000</v>
      </c>
      <c r="Q10" s="137">
        <v>317894000</v>
      </c>
      <c r="R10" s="137">
        <v>333578000</v>
      </c>
      <c r="S10" s="137">
        <v>287396000</v>
      </c>
      <c r="T10" s="137">
        <v>257284000</v>
      </c>
      <c r="U10" s="137">
        <v>254032000</v>
      </c>
      <c r="V10" s="137">
        <v>252556000</v>
      </c>
      <c r="W10" s="137">
        <v>292350000</v>
      </c>
      <c r="X10" s="137">
        <v>262568000</v>
      </c>
      <c r="Y10" s="137">
        <v>274965000</v>
      </c>
      <c r="Z10" s="136">
        <v>288876000</v>
      </c>
      <c r="AA10" s="136">
        <v>273780000</v>
      </c>
      <c r="AB10" s="136">
        <v>332009000</v>
      </c>
      <c r="AC10" s="136">
        <v>234963000</v>
      </c>
    </row>
    <row r="11" spans="1:29">
      <c r="A11" s="135" t="s">
        <v>6</v>
      </c>
      <c r="B11" s="136"/>
      <c r="C11" s="136"/>
      <c r="D11" s="136"/>
      <c r="E11" s="136"/>
      <c r="F11" s="136"/>
      <c r="G11" s="137">
        <v>435717000</v>
      </c>
      <c r="H11" s="137">
        <v>460521000</v>
      </c>
      <c r="I11" s="137">
        <v>425855000</v>
      </c>
      <c r="J11" s="136"/>
      <c r="K11" s="136"/>
      <c r="L11" s="136"/>
      <c r="M11" s="136"/>
      <c r="N11" s="136"/>
      <c r="O11" s="136"/>
      <c r="P11" s="136"/>
      <c r="Q11" s="137">
        <v>221767000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>
        <v>0</v>
      </c>
      <c r="AB11" s="136">
        <v>0</v>
      </c>
      <c r="AC11" s="136">
        <v>0</v>
      </c>
    </row>
    <row r="12" spans="1:29">
      <c r="A12" s="135" t="s">
        <v>14</v>
      </c>
      <c r="B12" s="137">
        <v>0</v>
      </c>
      <c r="C12" s="137">
        <v>0</v>
      </c>
      <c r="D12" s="137">
        <v>93687</v>
      </c>
      <c r="E12" s="137">
        <v>0</v>
      </c>
      <c r="F12" s="137">
        <v>0</v>
      </c>
      <c r="G12" s="137">
        <v>0</v>
      </c>
      <c r="H12" s="136"/>
      <c r="I12" s="137">
        <v>0</v>
      </c>
      <c r="J12" s="136"/>
      <c r="K12" s="136"/>
      <c r="L12" s="136"/>
      <c r="M12" s="136"/>
      <c r="N12" s="136"/>
      <c r="O12" s="136"/>
      <c r="P12" s="137">
        <v>0</v>
      </c>
      <c r="Q12" s="139">
        <f>AVERAGE(P12, R12)</f>
        <v>1215035.5</v>
      </c>
      <c r="R12" s="137">
        <v>2430071</v>
      </c>
      <c r="S12" s="136"/>
      <c r="T12" s="136"/>
      <c r="U12" s="136"/>
      <c r="V12" s="137">
        <v>0</v>
      </c>
      <c r="W12" s="137">
        <v>0</v>
      </c>
      <c r="X12" s="137">
        <v>0</v>
      </c>
      <c r="Y12" s="137">
        <v>0</v>
      </c>
      <c r="Z12" s="136">
        <v>0</v>
      </c>
      <c r="AA12" s="136"/>
      <c r="AB12" s="136"/>
      <c r="AC12" s="136"/>
    </row>
    <row r="13" spans="1:29">
      <c r="A13" s="135" t="s">
        <v>78</v>
      </c>
      <c r="B13" s="137">
        <v>0</v>
      </c>
      <c r="C13" s="137">
        <v>0</v>
      </c>
      <c r="D13" s="137">
        <v>0</v>
      </c>
      <c r="E13" s="137">
        <v>0</v>
      </c>
      <c r="F13" s="137">
        <v>0</v>
      </c>
      <c r="G13" s="137">
        <v>0</v>
      </c>
      <c r="H13" s="137">
        <v>0</v>
      </c>
      <c r="I13" s="137">
        <v>0</v>
      </c>
      <c r="J13" s="136"/>
      <c r="K13" s="136"/>
      <c r="L13" s="136"/>
      <c r="M13" s="136"/>
      <c r="N13" s="136"/>
      <c r="O13" s="137">
        <v>0</v>
      </c>
      <c r="P13" s="137">
        <v>0</v>
      </c>
      <c r="Q13" s="137">
        <v>0</v>
      </c>
      <c r="R13" s="137">
        <v>0</v>
      </c>
      <c r="S13" s="137">
        <v>0</v>
      </c>
      <c r="T13" s="137">
        <v>0</v>
      </c>
      <c r="U13" s="137">
        <v>0</v>
      </c>
      <c r="V13" s="137">
        <v>0</v>
      </c>
      <c r="W13" s="137">
        <v>0</v>
      </c>
      <c r="X13" s="137">
        <v>0</v>
      </c>
      <c r="Y13" s="137">
        <v>0</v>
      </c>
      <c r="Z13" s="136"/>
      <c r="AA13" s="136"/>
      <c r="AB13" s="136"/>
      <c r="AC13" s="136"/>
    </row>
    <row r="14" spans="1:29">
      <c r="A14" s="135" t="s">
        <v>75</v>
      </c>
      <c r="B14" s="136"/>
      <c r="C14" s="137">
        <v>0</v>
      </c>
      <c r="D14" s="137">
        <v>0</v>
      </c>
      <c r="E14" s="137">
        <v>0</v>
      </c>
      <c r="F14" s="137">
        <v>0</v>
      </c>
      <c r="G14" s="137">
        <v>0</v>
      </c>
      <c r="H14" s="137">
        <v>0</v>
      </c>
      <c r="I14" s="137">
        <v>0</v>
      </c>
      <c r="J14" s="136"/>
      <c r="K14" s="136"/>
      <c r="L14" s="136"/>
      <c r="M14" s="136"/>
      <c r="N14" s="136"/>
      <c r="O14" s="136"/>
      <c r="P14" s="136"/>
      <c r="Q14" s="137">
        <v>0</v>
      </c>
      <c r="R14" s="136"/>
      <c r="S14" s="137">
        <v>0</v>
      </c>
      <c r="T14" s="137">
        <v>0</v>
      </c>
      <c r="U14" s="137">
        <v>0</v>
      </c>
      <c r="V14" s="137">
        <v>0</v>
      </c>
      <c r="W14" s="136"/>
      <c r="X14" s="137">
        <v>24078</v>
      </c>
      <c r="Y14" s="137">
        <v>22440</v>
      </c>
      <c r="Z14" s="136"/>
      <c r="AA14" s="136"/>
      <c r="AB14" s="136"/>
      <c r="AC14" s="136"/>
    </row>
    <row r="15" spans="1:29">
      <c r="A15" s="135" t="s">
        <v>3</v>
      </c>
      <c r="B15" s="137">
        <v>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6"/>
      <c r="K15" s="136"/>
      <c r="L15" s="136"/>
      <c r="M15" s="136"/>
      <c r="N15" s="136"/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137">
        <v>0</v>
      </c>
      <c r="V15" s="137">
        <v>0</v>
      </c>
      <c r="W15" s="137">
        <v>0</v>
      </c>
      <c r="X15" s="137">
        <v>0</v>
      </c>
      <c r="Y15" s="137">
        <v>0</v>
      </c>
      <c r="Z15" s="136">
        <v>0</v>
      </c>
      <c r="AA15" s="136">
        <v>0</v>
      </c>
      <c r="AB15" s="136">
        <v>0</v>
      </c>
      <c r="AC15" s="136">
        <v>0</v>
      </c>
    </row>
    <row r="16" spans="1:29">
      <c r="A16" s="135" t="s">
        <v>83</v>
      </c>
      <c r="B16" s="137">
        <v>0</v>
      </c>
      <c r="C16" s="137">
        <v>0</v>
      </c>
      <c r="D16" s="137">
        <v>0</v>
      </c>
      <c r="E16" s="137">
        <v>0</v>
      </c>
      <c r="F16" s="137">
        <v>0</v>
      </c>
      <c r="G16" s="137">
        <v>0</v>
      </c>
      <c r="H16" s="137">
        <v>0</v>
      </c>
      <c r="I16" s="137">
        <v>0</v>
      </c>
      <c r="J16" s="136"/>
      <c r="K16" s="136"/>
      <c r="L16" s="136"/>
      <c r="M16" s="136"/>
      <c r="N16" s="136"/>
      <c r="O16" s="137">
        <v>0</v>
      </c>
      <c r="P16" s="137">
        <v>0</v>
      </c>
      <c r="Q16" s="137">
        <v>0</v>
      </c>
      <c r="R16" s="137">
        <v>0</v>
      </c>
      <c r="S16" s="137">
        <v>0</v>
      </c>
      <c r="T16" s="137">
        <v>0</v>
      </c>
      <c r="U16" s="137">
        <v>0</v>
      </c>
      <c r="V16" s="137">
        <v>0</v>
      </c>
      <c r="W16" s="137">
        <v>0</v>
      </c>
      <c r="X16" s="137">
        <v>0</v>
      </c>
      <c r="Y16" s="137">
        <v>0</v>
      </c>
      <c r="Z16" s="136">
        <v>0</v>
      </c>
      <c r="AA16" s="136">
        <v>0</v>
      </c>
      <c r="AB16" s="136"/>
      <c r="AC16" s="136"/>
    </row>
    <row r="17" spans="1:29">
      <c r="A17" s="135" t="s">
        <v>11</v>
      </c>
      <c r="B17" s="137">
        <v>0</v>
      </c>
      <c r="C17" s="136"/>
      <c r="D17" s="137">
        <v>0</v>
      </c>
      <c r="E17" s="137">
        <v>0</v>
      </c>
      <c r="F17" s="137">
        <v>0</v>
      </c>
      <c r="G17" s="137">
        <v>0</v>
      </c>
      <c r="H17" s="137">
        <v>0</v>
      </c>
      <c r="I17" s="137">
        <v>0</v>
      </c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</row>
    <row r="18" spans="1:29">
      <c r="A18" s="135" t="s">
        <v>71</v>
      </c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</row>
    <row r="19" spans="1:29">
      <c r="A19" s="135" t="s">
        <v>243</v>
      </c>
      <c r="B19" s="137">
        <v>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6"/>
      <c r="K19" s="136"/>
      <c r="L19" s="136"/>
      <c r="M19" s="136"/>
      <c r="N19" s="136"/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6">
        <v>0</v>
      </c>
      <c r="AA19" s="136">
        <v>0</v>
      </c>
      <c r="AB19" s="136">
        <v>0</v>
      </c>
      <c r="AC19" s="136">
        <v>0</v>
      </c>
    </row>
    <row r="20" spans="1:29">
      <c r="A20" s="135" t="s">
        <v>5</v>
      </c>
      <c r="B20" s="136"/>
      <c r="C20" s="136"/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6"/>
      <c r="K20" s="136"/>
      <c r="L20" s="136"/>
      <c r="M20" s="136"/>
      <c r="N20" s="136"/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37">
        <v>0</v>
      </c>
      <c r="W20" s="137">
        <v>0</v>
      </c>
      <c r="X20" s="137">
        <v>0</v>
      </c>
      <c r="Y20" s="137">
        <v>0</v>
      </c>
      <c r="Z20" s="136">
        <v>0</v>
      </c>
      <c r="AA20" s="136">
        <v>0</v>
      </c>
      <c r="AB20" s="136">
        <v>0</v>
      </c>
      <c r="AC20" s="136">
        <v>0</v>
      </c>
    </row>
    <row r="21" spans="1:29">
      <c r="A21" s="135" t="s">
        <v>8</v>
      </c>
      <c r="B21" s="137">
        <v>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6"/>
      <c r="K21" s="136"/>
      <c r="L21" s="136"/>
      <c r="M21" s="136"/>
      <c r="N21" s="136"/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37">
        <v>0</v>
      </c>
      <c r="W21" s="137">
        <v>0</v>
      </c>
      <c r="X21" s="137">
        <v>0</v>
      </c>
      <c r="Y21" s="137">
        <v>0</v>
      </c>
      <c r="Z21" s="136">
        <v>0</v>
      </c>
      <c r="AA21" s="136">
        <v>0</v>
      </c>
      <c r="AB21" s="136"/>
      <c r="AC21" s="136"/>
    </row>
    <row r="22" spans="1:29">
      <c r="A22" s="135" t="s">
        <v>12</v>
      </c>
      <c r="B22" s="137">
        <v>0</v>
      </c>
      <c r="C22" s="137">
        <v>7578000</v>
      </c>
      <c r="D22" s="137">
        <v>11717000</v>
      </c>
      <c r="E22" s="137">
        <v>12287000</v>
      </c>
      <c r="F22" s="137">
        <v>12194000</v>
      </c>
      <c r="G22" s="137">
        <v>10913000</v>
      </c>
      <c r="H22" s="137">
        <v>8966600</v>
      </c>
      <c r="I22" s="137">
        <v>10114700</v>
      </c>
      <c r="J22" s="136"/>
      <c r="K22" s="136"/>
      <c r="L22" s="136"/>
      <c r="M22" s="136"/>
      <c r="N22" s="136"/>
      <c r="O22" s="136"/>
      <c r="P22" s="137">
        <v>9895000</v>
      </c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>
        <v>9093000</v>
      </c>
      <c r="AB22" s="136">
        <v>7478000</v>
      </c>
      <c r="AC22" s="136"/>
    </row>
    <row r="23" spans="1:29">
      <c r="A23" s="135" t="s">
        <v>77</v>
      </c>
      <c r="B23" s="136"/>
      <c r="C23" s="136"/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6"/>
      <c r="K23" s="136"/>
      <c r="L23" s="136"/>
      <c r="M23" s="136"/>
      <c r="N23" s="136"/>
      <c r="O23" s="137">
        <v>0</v>
      </c>
      <c r="P23" s="137">
        <v>0</v>
      </c>
      <c r="Q23" s="137">
        <v>0</v>
      </c>
      <c r="R23" s="137">
        <v>0</v>
      </c>
      <c r="S23" s="137">
        <v>0</v>
      </c>
      <c r="T23" s="137">
        <v>0</v>
      </c>
      <c r="U23" s="137">
        <v>0</v>
      </c>
      <c r="V23" s="137">
        <v>0</v>
      </c>
      <c r="W23" s="137">
        <v>0</v>
      </c>
      <c r="X23" s="137">
        <v>0</v>
      </c>
      <c r="Y23" s="137">
        <v>149543000</v>
      </c>
      <c r="Z23" s="136">
        <v>137696000</v>
      </c>
      <c r="AA23" s="136">
        <v>134426000</v>
      </c>
      <c r="AB23" s="136">
        <v>114015000</v>
      </c>
      <c r="AC23" s="136">
        <v>165282000</v>
      </c>
    </row>
    <row r="24" spans="1:29">
      <c r="A24" s="135" t="s">
        <v>0</v>
      </c>
      <c r="B24" s="137">
        <v>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7">
        <v>0</v>
      </c>
      <c r="U24" s="137">
        <v>0</v>
      </c>
      <c r="V24" s="137">
        <v>0</v>
      </c>
      <c r="W24" s="137">
        <v>0</v>
      </c>
      <c r="X24" s="136"/>
      <c r="Y24" s="136"/>
      <c r="Z24" s="136"/>
      <c r="AA24" s="136"/>
      <c r="AB24" s="136"/>
      <c r="AC24" s="136"/>
    </row>
    <row r="25" spans="1:29">
      <c r="A25" s="135" t="s">
        <v>82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</v>
      </c>
      <c r="X25" s="137">
        <v>0</v>
      </c>
      <c r="Y25" s="137">
        <v>0</v>
      </c>
      <c r="Z25" s="136">
        <v>0</v>
      </c>
      <c r="AA25" s="136">
        <v>0</v>
      </c>
      <c r="AB25" s="136">
        <v>0</v>
      </c>
      <c r="AC25" s="136">
        <v>0</v>
      </c>
    </row>
    <row r="26" spans="1:29">
      <c r="A26" s="135" t="s">
        <v>318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7">
        <v>0</v>
      </c>
      <c r="P26" s="137">
        <v>0</v>
      </c>
      <c r="Q26" s="137">
        <v>0</v>
      </c>
      <c r="R26" s="137">
        <v>0</v>
      </c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</row>
    <row r="27" spans="1:29">
      <c r="A27" s="135" t="s">
        <v>76</v>
      </c>
      <c r="B27" s="136"/>
      <c r="C27" s="136"/>
      <c r="D27" s="136"/>
      <c r="E27" s="136"/>
      <c r="F27" s="136"/>
      <c r="G27" s="137">
        <v>0</v>
      </c>
      <c r="H27" s="137">
        <v>0</v>
      </c>
      <c r="I27" s="137">
        <v>0</v>
      </c>
      <c r="J27" s="136"/>
      <c r="K27" s="136"/>
      <c r="L27" s="136"/>
      <c r="M27" s="136"/>
      <c r="N27" s="136"/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</v>
      </c>
      <c r="X27" s="137">
        <v>0</v>
      </c>
      <c r="Y27" s="137">
        <v>0</v>
      </c>
      <c r="Z27" s="136">
        <v>0</v>
      </c>
      <c r="AA27" s="136"/>
      <c r="AB27" s="136"/>
      <c r="AC27" s="136"/>
    </row>
    <row r="28" spans="1:29">
      <c r="A28" s="135" t="s">
        <v>79</v>
      </c>
      <c r="B28" s="136"/>
      <c r="C28" s="136"/>
      <c r="D28" s="136"/>
      <c r="E28" s="136"/>
      <c r="F28" s="136"/>
      <c r="G28" s="136"/>
      <c r="H28" s="137">
        <v>0</v>
      </c>
      <c r="I28" s="137">
        <v>0</v>
      </c>
      <c r="J28" s="136"/>
      <c r="K28" s="136"/>
      <c r="L28" s="136"/>
      <c r="M28" s="136"/>
      <c r="N28" s="136"/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37">
        <v>0</v>
      </c>
      <c r="V28" s="137">
        <v>0</v>
      </c>
      <c r="W28" s="137">
        <v>0</v>
      </c>
      <c r="X28" s="137">
        <v>0</v>
      </c>
      <c r="Y28" s="137">
        <v>0</v>
      </c>
      <c r="Z28" s="136">
        <v>0</v>
      </c>
      <c r="AA28" s="136">
        <v>0</v>
      </c>
      <c r="AB28" s="136"/>
      <c r="AC28" s="136"/>
    </row>
    <row r="29" spans="1:29">
      <c r="A29" s="135" t="s">
        <v>80</v>
      </c>
      <c r="B29" s="136"/>
      <c r="C29" s="136"/>
      <c r="D29" s="136"/>
      <c r="E29" s="136"/>
      <c r="F29" s="136"/>
      <c r="G29" s="137">
        <v>0</v>
      </c>
      <c r="H29" s="137">
        <v>0</v>
      </c>
      <c r="I29" s="137">
        <v>0</v>
      </c>
      <c r="J29" s="136"/>
      <c r="K29" s="136"/>
      <c r="L29" s="136"/>
      <c r="M29" s="136"/>
      <c r="N29" s="136"/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12</v>
      </c>
      <c r="X29" s="137">
        <v>0</v>
      </c>
      <c r="Y29" s="137">
        <v>0</v>
      </c>
      <c r="Z29" s="136">
        <v>0</v>
      </c>
      <c r="AA29" s="136">
        <v>0</v>
      </c>
      <c r="AB29" s="136"/>
      <c r="AC29" s="136">
        <v>0</v>
      </c>
    </row>
    <row r="30" spans="1:29">
      <c r="A30" s="135" t="s">
        <v>9</v>
      </c>
      <c r="B30" s="136"/>
      <c r="C30" s="136"/>
      <c r="D30" s="136"/>
      <c r="E30" s="136"/>
      <c r="F30" s="136"/>
      <c r="G30" s="136"/>
      <c r="H30" s="136"/>
      <c r="I30" s="137">
        <v>111341000</v>
      </c>
      <c r="J30" s="136"/>
      <c r="K30" s="136"/>
      <c r="L30" s="136"/>
      <c r="M30" s="136"/>
      <c r="N30" s="136"/>
      <c r="O30" s="137">
        <v>121519000</v>
      </c>
      <c r="P30" s="137">
        <v>83944000</v>
      </c>
      <c r="Q30" s="137">
        <v>119740000</v>
      </c>
      <c r="R30" s="137">
        <v>112440000</v>
      </c>
      <c r="S30" s="137">
        <v>102642000</v>
      </c>
      <c r="T30" s="137">
        <v>111108000</v>
      </c>
      <c r="U30" s="137">
        <v>110871000</v>
      </c>
      <c r="V30" s="137">
        <v>113166000</v>
      </c>
      <c r="W30" s="137">
        <v>107844000</v>
      </c>
      <c r="X30" s="137">
        <v>101430000</v>
      </c>
      <c r="Y30" s="137">
        <v>106283000</v>
      </c>
      <c r="Z30" s="136">
        <v>99147000</v>
      </c>
      <c r="AA30" s="136">
        <v>91762000</v>
      </c>
      <c r="AB30" s="136">
        <v>117363000</v>
      </c>
      <c r="AC30" s="136">
        <v>98976000</v>
      </c>
    </row>
    <row r="31" spans="1:29">
      <c r="A31" s="135" t="s">
        <v>74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7">
        <v>179847000</v>
      </c>
      <c r="P31" s="137">
        <v>95308000</v>
      </c>
      <c r="Q31" s="137">
        <v>160524000</v>
      </c>
      <c r="R31" s="137">
        <v>171473000</v>
      </c>
      <c r="S31" s="137">
        <v>149276000</v>
      </c>
      <c r="T31" s="137">
        <v>172617000</v>
      </c>
      <c r="U31" s="137">
        <v>144221000</v>
      </c>
      <c r="V31" s="137">
        <v>147834000</v>
      </c>
      <c r="W31" s="137">
        <v>154009000</v>
      </c>
      <c r="X31" s="137">
        <v>177607000</v>
      </c>
      <c r="Y31" s="136"/>
      <c r="Z31" s="136">
        <v>138519000</v>
      </c>
      <c r="AA31" s="136">
        <v>127885000</v>
      </c>
      <c r="AB31" s="136">
        <v>182032000</v>
      </c>
      <c r="AC31" s="136">
        <v>84434000</v>
      </c>
    </row>
    <row r="32" spans="1:29">
      <c r="A32" s="135" t="s">
        <v>19</v>
      </c>
      <c r="B32" s="136"/>
      <c r="C32" s="136"/>
      <c r="D32" s="136"/>
      <c r="E32" s="136"/>
      <c r="F32" s="136"/>
      <c r="G32" s="136"/>
      <c r="H32" s="136"/>
      <c r="I32" s="137">
        <v>0</v>
      </c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41">
        <f>W32</f>
        <v>14543041</v>
      </c>
      <c r="W32" s="141">
        <f>X32</f>
        <v>14543041</v>
      </c>
      <c r="X32" s="141">
        <f>Y32</f>
        <v>14543041</v>
      </c>
      <c r="Y32" s="141">
        <f>Z32</f>
        <v>14543041</v>
      </c>
      <c r="Z32" s="141">
        <f>AVERAGE(AA32:AC32)</f>
        <v>14543041</v>
      </c>
      <c r="AA32" s="136">
        <v>15304839</v>
      </c>
      <c r="AB32" s="136">
        <v>17936180</v>
      </c>
      <c r="AC32" s="136">
        <v>10388104</v>
      </c>
    </row>
    <row r="33" spans="1:29">
      <c r="A33" s="135" t="s">
        <v>4</v>
      </c>
      <c r="B33" s="136"/>
      <c r="C33" s="136"/>
      <c r="D33" s="136"/>
      <c r="E33" s="136"/>
      <c r="F33" s="136"/>
      <c r="G33" s="136"/>
      <c r="H33" s="136"/>
      <c r="I33" s="137">
        <v>0</v>
      </c>
      <c r="J33" s="136"/>
      <c r="K33" s="136"/>
      <c r="L33" s="136"/>
      <c r="M33" s="136"/>
      <c r="N33" s="136"/>
      <c r="O33" s="137">
        <v>0</v>
      </c>
      <c r="P33" s="137">
        <v>0</v>
      </c>
      <c r="Q33" s="137">
        <v>0</v>
      </c>
      <c r="R33" s="137">
        <v>0</v>
      </c>
      <c r="S33" s="137">
        <v>0</v>
      </c>
      <c r="T33" s="137">
        <v>0</v>
      </c>
      <c r="U33" s="137">
        <v>0</v>
      </c>
      <c r="V33" s="137">
        <v>0</v>
      </c>
      <c r="W33" s="137">
        <v>0</v>
      </c>
      <c r="X33" s="137">
        <v>0</v>
      </c>
      <c r="Y33" s="137">
        <v>0</v>
      </c>
      <c r="Z33" s="136">
        <v>0</v>
      </c>
      <c r="AA33" s="136">
        <v>0</v>
      </c>
      <c r="AB33" s="136"/>
      <c r="AC33" s="136"/>
    </row>
    <row r="34" spans="1:29">
      <c r="A34" s="135" t="s">
        <v>10</v>
      </c>
      <c r="B34" s="136"/>
      <c r="C34" s="136"/>
      <c r="D34" s="136"/>
      <c r="E34" s="136"/>
      <c r="F34" s="136"/>
      <c r="G34" s="137">
        <v>0</v>
      </c>
      <c r="H34" s="137">
        <v>0</v>
      </c>
      <c r="I34" s="136"/>
      <c r="J34" s="136"/>
      <c r="K34" s="136"/>
      <c r="L34" s="136"/>
      <c r="M34" s="136"/>
      <c r="N34" s="136"/>
      <c r="O34" s="137">
        <v>0</v>
      </c>
      <c r="P34" s="137">
        <v>0</v>
      </c>
      <c r="Q34" s="137">
        <v>0</v>
      </c>
      <c r="R34" s="137">
        <v>0</v>
      </c>
      <c r="S34" s="137">
        <v>0</v>
      </c>
      <c r="T34" s="137">
        <v>0</v>
      </c>
      <c r="U34" s="137">
        <v>0</v>
      </c>
      <c r="V34" s="137">
        <v>0</v>
      </c>
      <c r="W34" s="137">
        <v>0</v>
      </c>
      <c r="X34" s="137">
        <v>0</v>
      </c>
      <c r="Y34" s="137">
        <v>0</v>
      </c>
      <c r="Z34" s="136">
        <v>0</v>
      </c>
      <c r="AA34" s="136">
        <v>0</v>
      </c>
      <c r="AB34" s="136">
        <v>0</v>
      </c>
      <c r="AC34" s="136">
        <v>0</v>
      </c>
    </row>
    <row r="35" spans="1:29">
      <c r="A35" s="135" t="s">
        <v>72</v>
      </c>
      <c r="B35" s="136"/>
      <c r="C35" s="136"/>
      <c r="D35" s="136"/>
      <c r="E35" s="136"/>
      <c r="F35" s="136"/>
      <c r="G35" s="136"/>
      <c r="H35" s="137">
        <v>0</v>
      </c>
      <c r="I35" s="137">
        <v>0</v>
      </c>
      <c r="J35" s="136"/>
      <c r="K35" s="136"/>
      <c r="L35" s="136"/>
      <c r="M35" s="136"/>
      <c r="N35" s="136"/>
      <c r="O35" s="136"/>
      <c r="P35" s="137">
        <v>0</v>
      </c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6">
        <v>0</v>
      </c>
      <c r="AA35" s="136">
        <v>0</v>
      </c>
      <c r="AB35" s="136"/>
      <c r="AC35" s="136"/>
    </row>
    <row r="36" spans="1:29">
      <c r="A36" s="135" t="s">
        <v>18</v>
      </c>
      <c r="B36" s="136"/>
      <c r="C36" s="136"/>
      <c r="D36" s="136"/>
      <c r="E36" s="136"/>
      <c r="F36" s="136"/>
      <c r="G36" s="136"/>
      <c r="H36" s="137">
        <v>0</v>
      </c>
      <c r="I36" s="137">
        <v>0</v>
      </c>
      <c r="J36" s="136"/>
      <c r="K36" s="136"/>
      <c r="L36" s="136"/>
      <c r="M36" s="136"/>
      <c r="N36" s="136"/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6">
        <v>0</v>
      </c>
      <c r="AA36" s="136">
        <v>0</v>
      </c>
      <c r="AB36" s="136">
        <v>0</v>
      </c>
      <c r="AC36" s="136">
        <v>0</v>
      </c>
    </row>
    <row r="37" spans="1:29">
      <c r="A37" s="135" t="s">
        <v>16</v>
      </c>
      <c r="B37" s="136"/>
      <c r="C37" s="136"/>
      <c r="D37" s="136"/>
      <c r="E37" s="136"/>
      <c r="F37" s="136"/>
      <c r="G37" s="136"/>
      <c r="H37" s="137">
        <v>0</v>
      </c>
      <c r="I37" s="137">
        <v>0</v>
      </c>
      <c r="J37" s="136"/>
      <c r="K37" s="136"/>
      <c r="L37" s="136"/>
      <c r="M37" s="136"/>
      <c r="N37" s="136"/>
      <c r="O37" s="137">
        <v>0</v>
      </c>
      <c r="P37" s="137">
        <v>0</v>
      </c>
      <c r="Q37" s="137">
        <v>0</v>
      </c>
      <c r="R37" s="137">
        <v>0</v>
      </c>
      <c r="S37" s="137">
        <v>0</v>
      </c>
      <c r="T37" s="137">
        <v>0</v>
      </c>
      <c r="U37" s="137">
        <v>0</v>
      </c>
      <c r="V37" s="137">
        <v>0</v>
      </c>
      <c r="W37" s="137">
        <v>0</v>
      </c>
      <c r="X37" s="137">
        <v>0</v>
      </c>
      <c r="Y37" s="137">
        <v>0</v>
      </c>
      <c r="Z37" s="136">
        <v>0</v>
      </c>
      <c r="AA37" s="136">
        <v>0</v>
      </c>
      <c r="AB37" s="136"/>
      <c r="AC37" s="136">
        <v>29635</v>
      </c>
    </row>
    <row r="38" spans="1:29">
      <c r="A38" s="135" t="s">
        <v>15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6"/>
      <c r="X38" s="137">
        <v>0</v>
      </c>
      <c r="Y38" s="137">
        <v>0</v>
      </c>
      <c r="Z38" s="136"/>
      <c r="AA38" s="136"/>
      <c r="AB38" s="136">
        <v>5347000</v>
      </c>
      <c r="AC38" s="136">
        <v>4301000</v>
      </c>
    </row>
    <row r="39" spans="1:29">
      <c r="A39" s="135" t="s">
        <v>102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7">
        <v>0</v>
      </c>
      <c r="S39" s="137">
        <v>0</v>
      </c>
      <c r="T39" s="137">
        <v>0</v>
      </c>
      <c r="U39" s="137">
        <v>0</v>
      </c>
      <c r="V39" s="137">
        <v>0</v>
      </c>
      <c r="W39" s="137">
        <v>0</v>
      </c>
      <c r="X39" s="137">
        <v>0</v>
      </c>
      <c r="Y39" s="137">
        <v>0</v>
      </c>
      <c r="Z39" s="136">
        <v>0</v>
      </c>
      <c r="AA39" s="136">
        <v>0</v>
      </c>
      <c r="AB39" s="136">
        <v>0</v>
      </c>
      <c r="AC39" s="136"/>
    </row>
    <row r="40" spans="1:29">
      <c r="A40" s="135" t="s">
        <v>17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7">
        <v>0</v>
      </c>
      <c r="S40" s="137">
        <v>0</v>
      </c>
      <c r="T40" s="137">
        <v>0</v>
      </c>
      <c r="U40" s="137">
        <v>0</v>
      </c>
      <c r="V40" s="137">
        <v>0</v>
      </c>
      <c r="W40" s="137">
        <v>0</v>
      </c>
      <c r="X40" s="137">
        <v>0</v>
      </c>
      <c r="Y40" s="137">
        <v>0</v>
      </c>
      <c r="Z40" s="136">
        <v>0</v>
      </c>
      <c r="AA40" s="136">
        <v>0</v>
      </c>
      <c r="AB40" s="136">
        <v>0</v>
      </c>
      <c r="AC40" s="136"/>
    </row>
    <row r="41" spans="1:29">
      <c r="A41" s="135" t="s">
        <v>84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7">
        <v>0</v>
      </c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</row>
    <row r="42" spans="1:29">
      <c r="A42" s="135" t="s">
        <v>244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7">
        <v>2356518916</v>
      </c>
      <c r="P42" s="137">
        <v>2861672878</v>
      </c>
      <c r="Q42" s="137">
        <v>2257542666</v>
      </c>
      <c r="R42" s="137">
        <v>2344204499</v>
      </c>
      <c r="S42" s="137">
        <v>2160364117</v>
      </c>
      <c r="T42" s="137">
        <v>2047233903</v>
      </c>
      <c r="U42" s="137">
        <v>2212852931</v>
      </c>
      <c r="V42" s="137">
        <v>1985312646</v>
      </c>
      <c r="W42" s="137">
        <v>1973780767</v>
      </c>
      <c r="X42" s="137">
        <v>2354318713</v>
      </c>
      <c r="Y42" s="137">
        <v>2330177632</v>
      </c>
      <c r="Z42" s="136">
        <v>2548147382</v>
      </c>
      <c r="AA42" s="136">
        <v>2064035767</v>
      </c>
      <c r="AB42" s="136">
        <v>2315290325</v>
      </c>
      <c r="AC42" s="136">
        <v>1874506461</v>
      </c>
    </row>
    <row r="43" spans="1:29">
      <c r="A43" s="135" t="s">
        <v>245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7">
        <v>2356518921</v>
      </c>
      <c r="P43" s="137">
        <v>2861672878</v>
      </c>
      <c r="Q43" s="137">
        <v>2260342666</v>
      </c>
      <c r="R43" s="137">
        <v>2346634570</v>
      </c>
      <c r="S43" s="137">
        <v>2162164117</v>
      </c>
      <c r="T43" s="137">
        <v>2050233903</v>
      </c>
      <c r="U43" s="137">
        <v>2215252931</v>
      </c>
      <c r="V43" s="137">
        <v>1985312646</v>
      </c>
      <c r="W43" s="137">
        <v>1973780767</v>
      </c>
      <c r="X43" s="137">
        <v>2354318713</v>
      </c>
      <c r="Y43" s="137">
        <v>2330177632</v>
      </c>
      <c r="Z43" s="136">
        <v>2548147382</v>
      </c>
      <c r="AA43" s="136"/>
      <c r="AB43" s="136"/>
      <c r="AC43" s="136"/>
    </row>
    <row r="44" spans="1:29">
      <c r="A44" s="135" t="s">
        <v>73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6">
        <v>0</v>
      </c>
      <c r="AA44" s="136">
        <v>0</v>
      </c>
      <c r="AB44" s="136">
        <v>0</v>
      </c>
      <c r="AC44" s="136">
        <v>0</v>
      </c>
    </row>
    <row r="45" spans="1:29">
      <c r="P45" s="145"/>
      <c r="Q45" s="145"/>
      <c r="R45" s="145"/>
      <c r="S45" s="145"/>
      <c r="T45" s="145"/>
      <c r="U45" s="145"/>
    </row>
    <row r="46" spans="1:29">
      <c r="A46" s="138"/>
    </row>
    <row r="47" spans="1:29">
      <c r="A47" s="138"/>
    </row>
    <row r="48" spans="1:29" ht="14.4">
      <c r="A48" s="78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8A3E-DA07-4F5C-90C0-9C89B69B81EF}">
  <dimension ref="A1:AD49"/>
  <sheetViews>
    <sheetView zoomScale="85" zoomScaleNormal="85" workbookViewId="0">
      <pane xSplit="1" ySplit="7" topLeftCell="B8" activePane="bottomRight" state="frozen"/>
      <selection activeCell="A45" sqref="A45:XFD46"/>
      <selection pane="topRight" activeCell="A45" sqref="A45:XFD46"/>
      <selection pane="bottomLeft" activeCell="A45" sqref="A45:XFD46"/>
      <selection pane="bottomRight" activeCell="A7" sqref="A7"/>
    </sheetView>
  </sheetViews>
  <sheetFormatPr defaultColWidth="11.44140625" defaultRowHeight="14.4"/>
  <cols>
    <col min="1" max="1" width="11.44140625" style="78"/>
    <col min="2" max="2" width="12.6640625" style="78" bestFit="1" customWidth="1"/>
    <col min="3" max="6" width="11.44140625" style="78"/>
    <col min="7" max="9" width="12.6640625" style="78" bestFit="1" customWidth="1"/>
    <col min="10" max="13" width="0" style="78" hidden="1" customWidth="1"/>
    <col min="14" max="14" width="11.44140625" style="78"/>
    <col min="15" max="15" width="12.5546875" style="78" customWidth="1"/>
    <col min="16" max="16" width="12.44140625" style="78" customWidth="1"/>
    <col min="17" max="17" width="13.44140625" style="78" customWidth="1"/>
    <col min="18" max="24" width="11.44140625" style="78"/>
    <col min="25" max="25" width="13.33203125" style="78" customWidth="1"/>
    <col min="26" max="26" width="12.6640625" style="78" customWidth="1"/>
    <col min="27" max="27" width="12.5546875" style="78" customWidth="1"/>
    <col min="28" max="29" width="11.44140625" style="78"/>
    <col min="30" max="30" width="12.6640625" style="78" bestFit="1" customWidth="1"/>
    <col min="31" max="16384" width="11.44140625" style="78"/>
  </cols>
  <sheetData>
    <row r="1" spans="1:30">
      <c r="A1" s="138" t="s">
        <v>397</v>
      </c>
    </row>
    <row r="2" spans="1:30">
      <c r="A2" s="131"/>
    </row>
    <row r="3" spans="1:30">
      <c r="A3" s="138"/>
    </row>
    <row r="4" spans="1:30">
      <c r="A4" s="138"/>
    </row>
    <row r="5" spans="1:30">
      <c r="A5" s="138"/>
    </row>
    <row r="6" spans="1:30">
      <c r="A6" s="131"/>
    </row>
    <row r="7" spans="1:30">
      <c r="A7" s="125" t="s">
        <v>68</v>
      </c>
      <c r="B7" s="125">
        <v>1995</v>
      </c>
      <c r="C7" s="125">
        <v>1996</v>
      </c>
      <c r="D7" s="125">
        <v>1997</v>
      </c>
      <c r="E7" s="125">
        <v>1998</v>
      </c>
      <c r="F7" s="125">
        <v>1999</v>
      </c>
      <c r="G7" s="125">
        <v>2000</v>
      </c>
      <c r="H7" s="125">
        <v>2001</v>
      </c>
      <c r="I7" s="125">
        <v>2002</v>
      </c>
      <c r="J7" s="125">
        <v>2003</v>
      </c>
      <c r="K7" s="125">
        <v>2004</v>
      </c>
      <c r="L7" s="125">
        <v>2005</v>
      </c>
      <c r="M7" s="125">
        <v>2006</v>
      </c>
      <c r="N7" s="125">
        <v>2007</v>
      </c>
      <c r="O7" s="125">
        <v>2008</v>
      </c>
      <c r="P7" s="125">
        <v>2009</v>
      </c>
      <c r="Q7" s="125">
        <v>2010</v>
      </c>
      <c r="R7" s="125">
        <v>2011</v>
      </c>
      <c r="S7" s="125">
        <v>2012</v>
      </c>
      <c r="T7" s="125">
        <v>2013</v>
      </c>
      <c r="U7" s="125">
        <v>2014</v>
      </c>
      <c r="V7" s="125">
        <v>2015</v>
      </c>
      <c r="W7" s="125">
        <v>2016</v>
      </c>
      <c r="X7" s="125">
        <v>2017</v>
      </c>
      <c r="Y7" s="125">
        <v>2018</v>
      </c>
      <c r="Z7" s="125">
        <v>2019</v>
      </c>
      <c r="AA7" s="125">
        <v>2020</v>
      </c>
      <c r="AB7" s="125">
        <v>2021</v>
      </c>
      <c r="AC7" s="125">
        <v>2022</v>
      </c>
      <c r="AD7" s="78" t="s">
        <v>398</v>
      </c>
    </row>
    <row r="8" spans="1:30">
      <c r="A8" s="135" t="s">
        <v>1</v>
      </c>
      <c r="B8" s="127">
        <f>benzene_as!B8+toluene_as!B8+'o-xylene_as'!B8+'p-xylene_as'!B8+'m-xylene_as'!B8+'b,t,x_as'!B8</f>
        <v>1203727000</v>
      </c>
      <c r="C8" s="127">
        <f>benzene_as!C8+toluene_as!C8+'o-xylene_as'!C8+'p-xylene_as'!C8+'m-xylene_as'!C8+'b,t,x_as'!C8</f>
        <v>971257000</v>
      </c>
      <c r="D8" s="127">
        <f>benzene_as!D8+toluene_as!D8+'o-xylene_as'!D8+'p-xylene_as'!D8+'m-xylene_as'!D8+'b,t,x_as'!D8</f>
        <v>958252000</v>
      </c>
      <c r="E8" s="127">
        <f>benzene_as!E8+toluene_as!E8+'o-xylene_as'!E8+'p-xylene_as'!E8+'m-xylene_as'!E8+'b,t,x_as'!E8</f>
        <v>1017994000</v>
      </c>
      <c r="F8" s="127">
        <f>benzene_as!F8+toluene_as!F8+'o-xylene_as'!F8+'p-xylene_as'!F8+'m-xylene_as'!F8+'b,t,x_as'!F8</f>
        <v>1049327000</v>
      </c>
      <c r="G8" s="127">
        <f>benzene_as!G8+toluene_as!G8+'o-xylene_as'!G8+'p-xylene_as'!G8+'m-xylene_as'!G8+'b,t,x_as'!G8</f>
        <v>1068608000</v>
      </c>
      <c r="H8" s="127">
        <f>benzene_as!H8+toluene_as!H8+'o-xylene_as'!H8+'p-xylene_as'!H8+'m-xylene_as'!H8+'b,t,x_as'!H8</f>
        <v>1073330000</v>
      </c>
      <c r="I8" s="127">
        <f>benzene_as!I8+toluene_as!I8+'o-xylene_as'!I8+'p-xylene_as'!I8+'m-xylene_as'!I8+'b,t,x_as'!I8</f>
        <v>1069464000</v>
      </c>
      <c r="J8" s="127"/>
      <c r="K8" s="127"/>
      <c r="L8" s="127"/>
      <c r="M8" s="127"/>
      <c r="N8" s="127"/>
      <c r="O8" s="127">
        <f>benzene_as!O8+toluene_as!O8+'o-xylene_as'!O8+'p-xylene_as'!O8+'m-xylene_as'!O8+'b,t,x_as'!O8</f>
        <v>1241296180</v>
      </c>
      <c r="P8" s="127">
        <f>benzene_as!P8+toluene_as!P8+'o-xylene_as'!P8+'p-xylene_as'!P8+'m-xylene_as'!P8+'b,t,x_as'!P8</f>
        <v>1337942000</v>
      </c>
      <c r="Q8" s="127">
        <f>benzene_as!Q8+toluene_as!Q8+'o-xylene_as'!Q8+'p-xylene_as'!Q8+'m-xylene_as'!Q8+'b,t,x_as'!Q8</f>
        <v>1167038000</v>
      </c>
      <c r="R8" s="127">
        <f>benzene_as!R8+toluene_as!R8+'o-xylene_as'!R8+'p-xylene_as'!R8+'m-xylene_as'!R8+'b,t,x_as'!R8</f>
        <v>1267115000</v>
      </c>
      <c r="S8" s="127">
        <f>benzene_as!S8+toluene_as!S8+'o-xylene_as'!S8+'p-xylene_as'!S8+'m-xylene_as'!S8+'b,t,x_as'!S8</f>
        <v>1063859000</v>
      </c>
      <c r="T8" s="127">
        <f>benzene_as!T8+toluene_as!T8+'o-xylene_as'!T8+'p-xylene_as'!T8+'m-xylene_as'!T8+'b,t,x_as'!T8</f>
        <v>1148378928</v>
      </c>
      <c r="U8" s="127">
        <f>benzene_as!U8+toluene_as!U8+'o-xylene_as'!U8+'p-xylene_as'!U8+'m-xylene_as'!U8+'b,t,x_as'!U8</f>
        <v>1389698000</v>
      </c>
      <c r="V8" s="127">
        <f>benzene_as!V8+toluene_as!V8+'o-xylene_as'!V8+'p-xylene_as'!V8+'m-xylene_as'!V8+'b,t,x_as'!V8</f>
        <v>1036311000</v>
      </c>
      <c r="W8" s="127">
        <f>benzene_as!W8+toluene_as!W8+'o-xylene_as'!W8+'p-xylene_as'!W8+'m-xylene_as'!W8+'b,t,x_as'!W8</f>
        <v>911734278</v>
      </c>
      <c r="X8" s="127">
        <f>benzene_as!X8+toluene_as!X8+'o-xylene_as'!X8+'p-xylene_as'!X8+'m-xylene_as'!X8+'b,t,x_as'!X8</f>
        <v>1079601740</v>
      </c>
      <c r="Y8" s="127">
        <f>benzene_as!Y8+toluene_as!Y8+'o-xylene_as'!Y8+'p-xylene_as'!Y8+'m-xylene_as'!Y8+'b,t,x_as'!Y8</f>
        <v>909488410</v>
      </c>
      <c r="Z8" s="127">
        <f>benzene_as!Z8+toluene_as!Z8+'o-xylene_as'!Z8+'p-xylene_as'!Z8+'m-xylene_as'!Z8+'b,t,x_as'!Z8</f>
        <v>944293332</v>
      </c>
      <c r="AA8" s="127">
        <f>benzene_as!AA8+toluene_as!AA8+'o-xylene_as'!AA8+'p-xylene_as'!AA8+'m-xylene_as'!AA8+'b,t,x_as'!AA8</f>
        <v>979170662</v>
      </c>
      <c r="AB8" s="127">
        <f>benzene_as!AB8+toluene_as!AB8+'o-xylene_as'!AB8+'p-xylene_as'!AB8+'m-xylene_as'!AB8+'b,t,x_as'!AB8</f>
        <v>1112810558</v>
      </c>
      <c r="AC8" s="127">
        <f>benzene_as!AC8+toluene_as!AC8+'o-xylene_as'!AC8+'p-xylene_as'!AC8+'m-xylene_as'!AC8+'b,t,x_as'!AC8</f>
        <v>1136653275</v>
      </c>
      <c r="AD8" s="127">
        <f>AVERAGE(O8:AC8)</f>
        <v>1115026024.2</v>
      </c>
    </row>
    <row r="9" spans="1:30">
      <c r="A9" s="135" t="s">
        <v>7</v>
      </c>
      <c r="B9" s="127">
        <f>benzene_as!B9+toluene_as!B9+'o-xylene_as'!B9+'p-xylene_as'!B9+'m-xylene_as'!B9+'b,t,x_as'!B9</f>
        <v>1114000000</v>
      </c>
      <c r="C9" s="127">
        <f>benzene_as!C9+toluene_as!C9+'o-xylene_as'!C9+'p-xylene_as'!C9+'m-xylene_as'!C9+'b,t,x_as'!C9</f>
        <v>1012000000</v>
      </c>
      <c r="D9" s="127">
        <f>benzene_as!D9+toluene_as!D9+'o-xylene_as'!D9+'p-xylene_as'!D9+'m-xylene_as'!D9+'b,t,x_as'!D9</f>
        <v>637949000</v>
      </c>
      <c r="E9" s="127">
        <f>benzene_as!E9+toluene_as!E9+'o-xylene_as'!E9+'p-xylene_as'!E9+'m-xylene_as'!E9+'b,t,x_as'!E9</f>
        <v>703647000</v>
      </c>
      <c r="F9" s="127">
        <f>benzene_as!F9+toluene_as!F9+'o-xylene_as'!F9+'p-xylene_as'!F9+'m-xylene_as'!F9+'b,t,x_as'!F9</f>
        <v>718382000</v>
      </c>
      <c r="G9" s="127">
        <f>benzene_as!G9+toluene_as!G9+'o-xylene_as'!G9+'p-xylene_as'!G9+'m-xylene_as'!G9+'b,t,x_as'!G9</f>
        <v>915223000</v>
      </c>
      <c r="H9" s="127">
        <f>benzene_as!H9+toluene_as!H9+'o-xylene_as'!H9+'p-xylene_as'!H9+'m-xylene_as'!H9+'b,t,x_as'!H9</f>
        <v>983904000</v>
      </c>
      <c r="I9" s="127"/>
      <c r="J9" s="127"/>
      <c r="K9" s="127"/>
      <c r="L9" s="127"/>
      <c r="M9" s="127"/>
      <c r="N9" s="127"/>
      <c r="O9" s="127">
        <f>benzene_as!O9+toluene_as!O9+'o-xylene_as'!O9+'p-xylene_as'!O9+'m-xylene_as'!O9+'b,t,x_as'!O9</f>
        <v>1950607166.6666665</v>
      </c>
      <c r="P9" s="127">
        <f>benzene_as!P9+toluene_as!P9+'o-xylene_as'!P9+'p-xylene_as'!P9+'m-xylene_as'!P9+'b,t,x_as'!P9</f>
        <v>2077411166.6666665</v>
      </c>
      <c r="Q9" s="127">
        <f>benzene_as!Q9+toluene_as!Q9+'o-xylene_as'!Q9+'p-xylene_as'!Q9+'m-xylene_as'!Q9+'b,t,x_as'!Q9</f>
        <v>2491806166.6666665</v>
      </c>
      <c r="R9" s="127"/>
      <c r="S9" s="127">
        <f>benzene_as!S9+toluene_as!S9+'o-xylene_as'!S9+'p-xylene_as'!S9+'m-xylene_as'!S9+'b,t,x_as'!S9</f>
        <v>2258458166.6666665</v>
      </c>
      <c r="T9" s="127">
        <f>benzene_as!T9+toluene_as!T9+'o-xylene_as'!T9+'p-xylene_as'!T9+'m-xylene_as'!T9+'b,t,x_as'!T9</f>
        <v>2096505166.6666665</v>
      </c>
      <c r="U9" s="127">
        <f>benzene_as!U9+toluene_as!U9+'o-xylene_as'!U9+'p-xylene_as'!U9+'m-xylene_as'!U9+'b,t,x_as'!U9</f>
        <v>2043068166.6666665</v>
      </c>
      <c r="V9" s="127">
        <f>benzene_as!V9+toluene_as!V9+'o-xylene_as'!V9+'p-xylene_as'!V9+'m-xylene_as'!V9+'b,t,x_as'!V9</f>
        <v>2554306000</v>
      </c>
      <c r="W9" s="127">
        <f>benzene_as!W9+toluene_as!W9+'o-xylene_as'!W9+'p-xylene_as'!W9+'m-xylene_as'!W9+'b,t,x_as'!W9</f>
        <v>2268814000</v>
      </c>
      <c r="X9" s="127">
        <f>benzene_as!X9+toluene_as!X9+'o-xylene_as'!X9+'p-xylene_as'!X9+'m-xylene_as'!X9+'b,t,x_as'!X9</f>
        <v>2813825000</v>
      </c>
      <c r="Y9" s="127">
        <f>benzene_as!Y9+toluene_as!Y9+'o-xylene_as'!Y9+'p-xylene_as'!Y9+'m-xylene_as'!Y9+'b,t,x_as'!Y9</f>
        <v>2557334000</v>
      </c>
      <c r="Z9" s="127">
        <f>benzene_as!Z9+toluene_as!Z9+'o-xylene_as'!Z9+'p-xylene_as'!Z9+'m-xylene_as'!Z9+'b,t,x_as'!Z9</f>
        <v>2316890000</v>
      </c>
      <c r="AA9" s="127">
        <f>benzene_as!AA9+toluene_as!AA9+'o-xylene_as'!AA9+'p-xylene_as'!AA9+'m-xylene_as'!AA9+'b,t,x_as'!AA9</f>
        <v>2379526000</v>
      </c>
      <c r="AB9" s="127">
        <f>benzene_as!AB9+toluene_as!AB9+'o-xylene_as'!AB9+'p-xylene_as'!AB9+'m-xylene_as'!AB9+'b,t,x_as'!AB9</f>
        <v>3184591000</v>
      </c>
      <c r="AC9" s="127">
        <f>benzene_as!AC9+toluene_as!AC9+'o-xylene_as'!AC9+'p-xylene_as'!AC9+'m-xylene_as'!AC9+'b,t,x_as'!AC9</f>
        <v>1717622500</v>
      </c>
      <c r="AD9" s="127">
        <f t="shared" ref="AD9:AD12" si="0">AVERAGE(O9:AC9)</f>
        <v>2336483178.5714288</v>
      </c>
    </row>
    <row r="10" spans="1:30">
      <c r="A10" s="135" t="s">
        <v>2</v>
      </c>
      <c r="B10" s="127">
        <f>benzene_as!B10+toluene_as!B10+'o-xylene_as'!B10+'p-xylene_as'!B10+'m-xylene_as'!B10+'b,t,x_as'!B10</f>
        <v>3829671000</v>
      </c>
      <c r="C10" s="127">
        <f>benzene_as!C10+toluene_as!C10+'o-xylene_as'!C10+'p-xylene_as'!C10+'m-xylene_as'!C10+'b,t,x_as'!C10</f>
        <v>4192075000</v>
      </c>
      <c r="D10" s="127">
        <f>benzene_as!D10+toluene_as!D10+'o-xylene_as'!D10+'p-xylene_as'!D10+'m-xylene_as'!D10+'b,t,x_as'!D10</f>
        <v>4205532000</v>
      </c>
      <c r="E10" s="127">
        <f>benzene_as!E10+toluene_as!E10+'o-xylene_as'!E10+'p-xylene_as'!E10+'m-xylene_as'!E10+'b,t,x_as'!E10</f>
        <v>3810828000</v>
      </c>
      <c r="F10" s="127">
        <f>benzene_as!F10+toluene_as!F10+'o-xylene_as'!F10+'p-xylene_as'!F10+'m-xylene_as'!F10+'b,t,x_as'!F10</f>
        <v>3543406000</v>
      </c>
      <c r="G10" s="127">
        <f>benzene_as!G10+toluene_as!G10+'o-xylene_as'!G10+'p-xylene_as'!G10+'m-xylene_as'!G10+'b,t,x_as'!G10</f>
        <v>4011470000</v>
      </c>
      <c r="H10" s="127">
        <f>benzene_as!H10+toluene_as!H10+'o-xylene_as'!H10+'p-xylene_as'!H10+'m-xylene_as'!H10+'b,t,x_as'!H10</f>
        <v>3811144000</v>
      </c>
      <c r="I10" s="127">
        <f>benzene_as!I10+toluene_as!I10+'o-xylene_as'!I10+'p-xylene_as'!I10+'m-xylene_as'!I10+'b,t,x_as'!I10</f>
        <v>3328235000</v>
      </c>
      <c r="J10" s="127"/>
      <c r="K10" s="127"/>
      <c r="L10" s="127"/>
      <c r="M10" s="127"/>
      <c r="N10" s="127"/>
      <c r="O10" s="127">
        <f>benzene_as!O10+toluene_as!O10+'o-xylene_as'!O10+'p-xylene_as'!O10+'m-xylene_as'!O10+'b,t,x_as'!O10</f>
        <v>3631990000</v>
      </c>
      <c r="P10" s="127"/>
      <c r="Q10" s="127">
        <f>benzene_as!Q10+toluene_as!Q10+'o-xylene_as'!Q10+'p-xylene_as'!Q10+'m-xylene_as'!Q10+'b,t,x_as'!Q10</f>
        <v>3480491000</v>
      </c>
      <c r="R10" s="127">
        <f>benzene_as!R10+toluene_as!R10+'o-xylene_as'!R10+'p-xylene_as'!R10+'m-xylene_as'!R10+'b,t,x_as'!R10</f>
        <v>3456273000</v>
      </c>
      <c r="S10" s="127">
        <f>benzene_as!S10+toluene_as!S10+'o-xylene_as'!S10+'p-xylene_as'!S10+'m-xylene_as'!S10+'b,t,x_as'!S10</f>
        <v>3403710000</v>
      </c>
      <c r="T10" s="127">
        <f>benzene_as!T10+toluene_as!T10+'o-xylene_as'!T10+'p-xylene_as'!T10+'m-xylene_as'!T10+'b,t,x_as'!T10</f>
        <v>3539792000</v>
      </c>
      <c r="U10" s="127">
        <f>benzene_as!U10+toluene_as!U10+'o-xylene_as'!U10+'p-xylene_as'!U10+'m-xylene_as'!U10+'b,t,x_as'!U10</f>
        <v>3685732000</v>
      </c>
      <c r="V10" s="127">
        <f>benzene_as!V10+toluene_as!V10+'o-xylene_as'!V10+'p-xylene_as'!V10+'m-xylene_as'!V10+'b,t,x_as'!V10</f>
        <v>3420416000</v>
      </c>
      <c r="W10" s="127">
        <f>benzene_as!W10+toluene_as!W10+'o-xylene_as'!W10+'p-xylene_as'!W10+'m-xylene_as'!W10+'b,t,x_as'!W10</f>
        <v>3421189000</v>
      </c>
      <c r="X10" s="127">
        <f>benzene_as!X10+toluene_as!X10+'o-xylene_as'!X10+'p-xylene_as'!X10+'m-xylene_as'!X10+'b,t,x_as'!X10</f>
        <v>3291672000</v>
      </c>
      <c r="Y10" s="127">
        <f>benzene_as!Y10+toluene_as!Y10+'o-xylene_as'!Y10+'p-xylene_as'!Y10+'m-xylene_as'!Y10+'b,t,x_as'!Y10</f>
        <v>2737074000</v>
      </c>
      <c r="Z10" s="127">
        <f>benzene_as!Z10+toluene_as!Z10+'o-xylene_as'!Z10+'p-xylene_as'!Z10+'m-xylene_as'!Z10+'b,t,x_as'!Z10</f>
        <v>2849225000</v>
      </c>
      <c r="AA10" s="127">
        <f>benzene_as!AA10+toluene_as!AA10+'o-xylene_as'!AA10+'p-xylene_as'!AA10+'m-xylene_as'!AA10+'b,t,x_as'!AA10</f>
        <v>2773772000</v>
      </c>
      <c r="AB10" s="127">
        <f>benzene_as!AB10+toluene_as!AB10+'o-xylene_as'!AB10+'p-xylene_as'!AB10+'m-xylene_as'!AB10+'b,t,x_as'!AB10</f>
        <v>2835234000</v>
      </c>
      <c r="AC10" s="127">
        <f>benzene_as!AC10+toluene_as!AC10+'o-xylene_as'!AC10+'p-xylene_as'!AC10+'m-xylene_as'!AC10+'b,t,x_as'!AC10</f>
        <v>2622782000</v>
      </c>
      <c r="AD10" s="127">
        <f t="shared" si="0"/>
        <v>3224953714.2857141</v>
      </c>
    </row>
    <row r="11" spans="1:30">
      <c r="A11" s="135" t="s">
        <v>6</v>
      </c>
      <c r="B11" s="127"/>
      <c r="C11" s="127"/>
      <c r="D11" s="127"/>
      <c r="E11" s="127"/>
      <c r="F11" s="127"/>
      <c r="G11" s="146">
        <f>benzene_as!G11+toluene_as!G11+'o-xylene_as'!G11+'p-xylene_as'!G11+'m-xylene_as'!G11+'b,t,x_as'!G11</f>
        <v>435717000</v>
      </c>
      <c r="H11" s="146">
        <f>benzene_as!H11+toluene_as!H11+'o-xylene_as'!H11+'p-xylene_as'!H11+'m-xylene_as'!H11+'b,t,x_as'!H11</f>
        <v>460521000</v>
      </c>
      <c r="I11" s="146">
        <f>benzene_as!I11+toluene_as!I11+'o-xylene_as'!I11+'p-xylene_as'!I11+'m-xylene_as'!I11+'b,t,x_as'!I11</f>
        <v>425855000</v>
      </c>
      <c r="J11" s="127"/>
      <c r="K11" s="127"/>
      <c r="L11" s="127"/>
      <c r="M11" s="127"/>
      <c r="N11" s="127"/>
      <c r="O11" s="146">
        <f>benzene_as!O11+toluene_as!O11+'o-xylene_as'!O11+'p-xylene_as'!O11+'m-xylene_as'!O11+'b,t,x_as'!O11</f>
        <v>570705000</v>
      </c>
      <c r="P11" s="127"/>
      <c r="Q11" s="127">
        <f>benzene_as!Q11+toluene_as!Q11+'o-xylene_as'!Q11+'p-xylene_as'!Q11+'m-xylene_as'!Q11+'b,t,x_as'!Q11</f>
        <v>932098000</v>
      </c>
      <c r="R11" s="127"/>
      <c r="S11" s="127"/>
      <c r="T11" s="127"/>
      <c r="U11" s="127"/>
      <c r="V11" s="146">
        <f>benzene_as!V11+toluene_as!V11+'o-xylene_as'!V11+'p-xylene_as'!V11+'m-xylene_as'!V11+'b,t,x_as'!V11</f>
        <v>22821000</v>
      </c>
      <c r="W11" s="146"/>
      <c r="X11" s="146"/>
      <c r="Y11" s="146">
        <f>benzene_as!Y11+toluene_as!Y11+'o-xylene_as'!Y11+'p-xylene_as'!Y11+'m-xylene_as'!Y11+'b,t,x_as'!Y11</f>
        <v>181283000</v>
      </c>
      <c r="Z11" s="146">
        <f>benzene_as!Z11+toluene_as!Z11+'o-xylene_as'!Z11+'p-xylene_as'!Z11+'m-xylene_as'!Z11+'b,t,x_as'!Z11</f>
        <v>126304000</v>
      </c>
      <c r="AA11" s="146">
        <f>benzene_as!AA11+toluene_as!AA11+'o-xylene_as'!AA11+'p-xylene_as'!AA11+'m-xylene_as'!AA11+'b,t,x_as'!AA11</f>
        <v>143251000</v>
      </c>
      <c r="AB11" s="146">
        <f>benzene_as!AB11+toluene_as!AB11+'o-xylene_as'!AB11+'p-xylene_as'!AB11+'m-xylene_as'!AB11+'b,t,x_as'!AB11</f>
        <v>145298000</v>
      </c>
      <c r="AC11" s="146">
        <f>benzene_as!AC11+toluene_as!AC11+'o-xylene_as'!AC11+'p-xylene_as'!AC11+'m-xylene_as'!AC11+'b,t,x_as'!AC11</f>
        <v>128825000</v>
      </c>
      <c r="AD11" s="127">
        <f>Q11</f>
        <v>932098000</v>
      </c>
    </row>
    <row r="12" spans="1:30">
      <c r="A12" s="135" t="s">
        <v>14</v>
      </c>
      <c r="B12" s="127">
        <f>benzene_as!B12+toluene_as!B12+'o-xylene_as'!B12+'p-xylene_as'!B12+'m-xylene_as'!B12+'b,t,x_as'!B12</f>
        <v>1234647951</v>
      </c>
      <c r="C12" s="127">
        <f>benzene_as!C12+toluene_as!C12+'o-xylene_as'!C12+'p-xylene_as'!C12+'m-xylene_as'!C12+'b,t,x_as'!C12</f>
        <v>1163992802.5</v>
      </c>
      <c r="D12" s="127">
        <f>benzene_as!D12+toluene_as!D12+'o-xylene_as'!D12+'p-xylene_as'!D12+'m-xylene_as'!D12+'b,t,x_as'!D12</f>
        <v>1140906296</v>
      </c>
      <c r="E12" s="127">
        <f>benzene_as!E12+toluene_as!E12+'o-xylene_as'!E12+'p-xylene_as'!E12+'m-xylene_as'!E12+'b,t,x_as'!E12</f>
        <v>1317319135</v>
      </c>
      <c r="F12" s="127">
        <f>benzene_as!F12+toluene_as!F12+'o-xylene_as'!F12+'p-xylene_as'!F12+'m-xylene_as'!F12+'b,t,x_as'!F12</f>
        <v>1842493672</v>
      </c>
      <c r="G12" s="127">
        <f>benzene_as!G12+toluene_as!G12+'o-xylene_as'!G12+'p-xylene_as'!G12+'m-xylene_as'!G12+'b,t,x_as'!G12</f>
        <v>2072953657</v>
      </c>
      <c r="H12" s="127"/>
      <c r="I12" s="127">
        <f>benzene_as!I12+toluene_as!I12+'o-xylene_as'!I12+'p-xylene_as'!I12+'m-xylene_as'!I12+'b,t,x_as'!I12</f>
        <v>1997258607</v>
      </c>
      <c r="J12" s="127"/>
      <c r="K12" s="127"/>
      <c r="L12" s="127"/>
      <c r="M12" s="127"/>
      <c r="N12" s="127"/>
      <c r="O12" s="127">
        <f>benzene_as!O12+toluene_as!O12+'o-xylene_as'!O12+'p-xylene_as'!O12+'m-xylene_as'!O12+'b,t,x_as'!O12</f>
        <v>0</v>
      </c>
      <c r="P12" s="127">
        <f>benzene_as!P12+toluene_as!P12+'o-xylene_as'!P12+'p-xylene_as'!P12+'m-xylene_as'!P12+'b,t,x_as'!P12</f>
        <v>156224120</v>
      </c>
      <c r="Q12" s="127">
        <f>benzene_as!Q12+toluene_as!Q12+'o-xylene_as'!Q12+'p-xylene_as'!Q12+'m-xylene_as'!Q12+'b,t,x_as'!Q12</f>
        <v>125079945.5</v>
      </c>
      <c r="R12" s="127">
        <f>benzene_as!R12+toluene_as!R12+'o-xylene_as'!R12+'p-xylene_as'!R12+'m-xylene_as'!R12+'b,t,x_as'!R12</f>
        <v>126307477</v>
      </c>
      <c r="S12" s="127"/>
      <c r="T12" s="127"/>
      <c r="U12" s="146"/>
      <c r="V12" s="146"/>
      <c r="W12" s="146"/>
      <c r="X12" s="146"/>
      <c r="Y12" s="146"/>
      <c r="Z12" s="146"/>
      <c r="AA12" s="146"/>
      <c r="AB12" s="146"/>
      <c r="AC12" s="146"/>
      <c r="AD12" s="127">
        <f t="shared" si="0"/>
        <v>101902885.625</v>
      </c>
    </row>
    <row r="13" spans="1:30">
      <c r="A13" s="135" t="s">
        <v>78</v>
      </c>
      <c r="B13" s="127">
        <f>benzene_as!B13+toluene_as!B13+'o-xylene_as'!B13+'p-xylene_as'!B13+'m-xylene_as'!B13+'b,t,x_as'!B13</f>
        <v>0</v>
      </c>
      <c r="C13" s="127">
        <f>benzene_as!C13+toluene_as!C13+'o-xylene_as'!C13+'p-xylene_as'!C13+'m-xylene_as'!C13+'b,t,x_as'!C13</f>
        <v>0</v>
      </c>
      <c r="D13" s="127">
        <f>benzene_as!D13+toluene_as!D13+'o-xylene_as'!D13+'p-xylene_as'!D13+'m-xylene_as'!D13+'b,t,x_as'!D13</f>
        <v>0</v>
      </c>
      <c r="E13" s="127">
        <f>benzene_as!E13+toluene_as!E13+'o-xylene_as'!E13+'p-xylene_as'!E13+'m-xylene_as'!E13+'b,t,x_as'!E13</f>
        <v>0</v>
      </c>
      <c r="F13" s="127">
        <f>benzene_as!F13+toluene_as!F13+'o-xylene_as'!F13+'p-xylene_as'!F13+'m-xylene_as'!F13+'b,t,x_as'!F13</f>
        <v>0</v>
      </c>
      <c r="G13" s="127">
        <f>benzene_as!G13+toluene_as!G13+'o-xylene_as'!G13+'p-xylene_as'!G13+'m-xylene_as'!G13+'b,t,x_as'!G13</f>
        <v>0</v>
      </c>
      <c r="H13" s="127">
        <f>benzene_as!H13+toluene_as!H13+'o-xylene_as'!H13+'p-xylene_as'!H13+'m-xylene_as'!H13+'b,t,x_as'!H13</f>
        <v>0</v>
      </c>
      <c r="I13" s="127">
        <f>benzene_as!I13+toluene_as!I13+'o-xylene_as'!I13+'p-xylene_as'!I13+'m-xylene_as'!I13+'b,t,x_as'!I13</f>
        <v>0</v>
      </c>
      <c r="J13" s="127"/>
      <c r="K13" s="127"/>
      <c r="L13" s="127"/>
      <c r="M13" s="127"/>
      <c r="N13" s="127"/>
      <c r="O13" s="127">
        <f>benzene_as!O13+toluene_as!O13+'o-xylene_as'!O13+'p-xylene_as'!O13+'m-xylene_as'!O13+'b,t,x_as'!O13</f>
        <v>0</v>
      </c>
      <c r="P13" s="127">
        <f>benzene_as!P13+toluene_as!P13+'o-xylene_as'!P13+'p-xylene_as'!P13+'m-xylene_as'!P13+'b,t,x_as'!P13</f>
        <v>0</v>
      </c>
      <c r="Q13" s="127">
        <f>benzene_as!Q13+toluene_as!Q13+'o-xylene_as'!Q13+'p-xylene_as'!Q13+'m-xylene_as'!Q13+'b,t,x_as'!Q13</f>
        <v>0</v>
      </c>
      <c r="R13" s="127">
        <f>benzene_as!R13+toluene_as!R13+'o-xylene_as'!R13+'p-xylene_as'!R13+'m-xylene_as'!R13+'b,t,x_as'!R13</f>
        <v>0</v>
      </c>
      <c r="S13" s="127">
        <f>benzene_as!S13+toluene_as!S13+'o-xylene_as'!S13+'p-xylene_as'!S13+'m-xylene_as'!S13+'b,t,x_as'!S13</f>
        <v>0</v>
      </c>
      <c r="T13" s="127">
        <f>benzene_as!T13+toluene_as!T13+'o-xylene_as'!T13+'p-xylene_as'!T13+'m-xylene_as'!T13+'b,t,x_as'!T13</f>
        <v>0</v>
      </c>
      <c r="U13" s="127">
        <f>benzene_as!U13+toluene_as!U13+'o-xylene_as'!U13+'p-xylene_as'!U13+'m-xylene_as'!U13+'b,t,x_as'!U13</f>
        <v>0</v>
      </c>
      <c r="V13" s="127">
        <f>benzene_as!V13+toluene_as!V13+'o-xylene_as'!V13+'p-xylene_as'!V13+'m-xylene_as'!V13+'b,t,x_as'!V13</f>
        <v>0</v>
      </c>
      <c r="W13" s="127">
        <f>benzene_as!W13+toluene_as!W13+'o-xylene_as'!W13+'p-xylene_as'!W13+'m-xylene_as'!W13+'b,t,x_as'!W13</f>
        <v>0</v>
      </c>
      <c r="X13" s="127">
        <f>benzene_as!X13+toluene_as!X13+'o-xylene_as'!X13+'p-xylene_as'!X13+'m-xylene_as'!X13+'b,t,x_as'!X13</f>
        <v>0</v>
      </c>
      <c r="Y13" s="127">
        <f>benzene_as!Y13+toluene_as!Y13+'o-xylene_as'!Y13+'p-xylene_as'!Y13+'m-xylene_as'!Y13+'b,t,x_as'!Y13</f>
        <v>0</v>
      </c>
      <c r="Z13" s="127">
        <f>benzene_as!Z13+toluene_as!Z13+'o-xylene_as'!Z13+'p-xylene_as'!Z13+'m-xylene_as'!Z13+'b,t,x_as'!Z13</f>
        <v>0</v>
      </c>
      <c r="AA13" s="127">
        <f>benzene_as!AA13+toluene_as!AA13+'o-xylene_as'!AA13+'p-xylene_as'!AA13+'m-xylene_as'!AA13+'b,t,x_as'!AA13</f>
        <v>0</v>
      </c>
      <c r="AB13" s="127">
        <f>benzene_as!AB13+toluene_as!AB13+'o-xylene_as'!AB13+'p-xylene_as'!AB13+'m-xylene_as'!AB13+'b,t,x_as'!AB13</f>
        <v>0</v>
      </c>
      <c r="AC13" s="127">
        <f>benzene_as!AC13+toluene_as!AC13+'o-xylene_as'!AC13+'p-xylene_as'!AC13+'m-xylene_as'!AC13+'b,t,x_as'!AC13</f>
        <v>0</v>
      </c>
      <c r="AD13" s="78">
        <v>0</v>
      </c>
    </row>
    <row r="14" spans="1:30">
      <c r="A14" s="135" t="s">
        <v>75</v>
      </c>
      <c r="B14" s="127">
        <f>benzene_as!B14+toluene_as!B14+'o-xylene_as'!B14+'p-xylene_as'!B14+'m-xylene_as'!B14+'b,t,x_as'!B14</f>
        <v>0</v>
      </c>
      <c r="C14" s="127">
        <f>benzene_as!C14+toluene_as!C14+'o-xylene_as'!C14+'p-xylene_as'!C14+'m-xylene_as'!C14+'b,t,x_as'!C14</f>
        <v>0</v>
      </c>
      <c r="D14" s="127">
        <f>benzene_as!D14+toluene_as!D14+'o-xylene_as'!D14+'p-xylene_as'!D14+'m-xylene_as'!D14+'b,t,x_as'!D14</f>
        <v>0</v>
      </c>
      <c r="E14" s="127">
        <f>benzene_as!E14+toluene_as!E14+'o-xylene_as'!E14+'p-xylene_as'!E14+'m-xylene_as'!E14+'b,t,x_as'!E14</f>
        <v>0</v>
      </c>
      <c r="F14" s="127">
        <f>benzene_as!F14+toluene_as!F14+'o-xylene_as'!F14+'p-xylene_as'!F14+'m-xylene_as'!F14+'b,t,x_as'!F14</f>
        <v>0</v>
      </c>
      <c r="G14" s="127">
        <f>benzene_as!G14+toluene_as!G14+'o-xylene_as'!G14+'p-xylene_as'!G14+'m-xylene_as'!G14+'b,t,x_as'!G14</f>
        <v>0</v>
      </c>
      <c r="H14" s="127">
        <f>benzene_as!H14+toluene_as!H14+'o-xylene_as'!H14+'p-xylene_as'!H14+'m-xylene_as'!H14+'b,t,x_as'!H14</f>
        <v>0</v>
      </c>
      <c r="I14" s="127">
        <f>benzene_as!I14+toluene_as!I14+'o-xylene_as'!I14+'p-xylene_as'!I14+'m-xylene_as'!I14+'b,t,x_as'!I14</f>
        <v>0</v>
      </c>
      <c r="J14" s="127"/>
      <c r="K14" s="127"/>
      <c r="L14" s="127"/>
      <c r="M14" s="127"/>
      <c r="N14" s="127"/>
      <c r="O14" s="127">
        <f>benzene_as!O14+toluene_as!O14+'o-xylene_as'!O14+'p-xylene_as'!O14+'m-xylene_as'!O14+'b,t,x_as'!O14</f>
        <v>0</v>
      </c>
      <c r="P14" s="127">
        <f>benzene_as!P14+toluene_as!P14+'o-xylene_as'!P14+'p-xylene_as'!P14+'m-xylene_as'!P14+'b,t,x_as'!P14</f>
        <v>0</v>
      </c>
      <c r="Q14" s="127">
        <f>benzene_as!Q14+toluene_as!Q14+'o-xylene_as'!Q14+'p-xylene_as'!Q14+'m-xylene_as'!Q14+'b,t,x_as'!Q14</f>
        <v>0</v>
      </c>
      <c r="R14" s="127">
        <f>benzene_as!R14+toluene_as!R14+'o-xylene_as'!R14+'p-xylene_as'!R14+'m-xylene_as'!R14+'b,t,x_as'!R14</f>
        <v>0</v>
      </c>
      <c r="S14" s="127">
        <f>benzene_as!S14+toluene_as!S14+'o-xylene_as'!S14+'p-xylene_as'!S14+'m-xylene_as'!S14+'b,t,x_as'!S14</f>
        <v>0</v>
      </c>
      <c r="T14" s="127">
        <f>benzene_as!T14+toluene_as!T14+'o-xylene_as'!T14+'p-xylene_as'!T14+'m-xylene_as'!T14+'b,t,x_as'!T14</f>
        <v>0</v>
      </c>
      <c r="U14" s="127">
        <f>benzene_as!U14+toluene_as!U14+'o-xylene_as'!U14+'p-xylene_as'!U14+'m-xylene_as'!U14+'b,t,x_as'!U14</f>
        <v>1657</v>
      </c>
      <c r="V14" s="127">
        <f>benzene_as!V14+toluene_as!V14+'o-xylene_as'!V14+'p-xylene_as'!V14+'m-xylene_as'!V14+'b,t,x_as'!V14</f>
        <v>454</v>
      </c>
      <c r="W14" s="127"/>
      <c r="X14" s="127">
        <f>benzene_as!X14+toluene_as!X14+'o-xylene_as'!X14+'p-xylene_as'!X14+'m-xylene_as'!X14+'b,t,x_as'!X14</f>
        <v>24531</v>
      </c>
      <c r="Y14" s="127">
        <f>benzene_as!Y14+toluene_as!Y14+'o-xylene_as'!Y14+'p-xylene_as'!Y14+'m-xylene_as'!Y14+'b,t,x_as'!Y14</f>
        <v>24875</v>
      </c>
      <c r="Z14" s="127"/>
      <c r="AA14" s="127"/>
      <c r="AB14" s="127"/>
      <c r="AC14" s="127"/>
      <c r="AD14" s="80">
        <f>Y14</f>
        <v>24875</v>
      </c>
    </row>
    <row r="15" spans="1:30">
      <c r="A15" s="135" t="s">
        <v>3</v>
      </c>
      <c r="B15" s="127">
        <f>benzene_as!B15+toluene_as!B15+'o-xylene_as'!B15+'p-xylene_as'!B15+'m-xylene_as'!B15+'b,t,x_as'!B15</f>
        <v>0</v>
      </c>
      <c r="C15" s="127">
        <f>benzene_as!C15+toluene_as!C15+'o-xylene_as'!C15+'p-xylene_as'!C15+'m-xylene_as'!C15+'b,t,x_as'!C15</f>
        <v>0</v>
      </c>
      <c r="D15" s="127">
        <f>benzene_as!D15+toluene_as!D15+'o-xylene_as'!D15+'p-xylene_as'!D15+'m-xylene_as'!D15+'b,t,x_as'!D15</f>
        <v>0</v>
      </c>
      <c r="E15" s="127">
        <f>benzene_as!E15+toluene_as!E15+'o-xylene_as'!E15+'p-xylene_as'!E15+'m-xylene_as'!E15+'b,t,x_as'!E15</f>
        <v>0</v>
      </c>
      <c r="F15" s="127">
        <f>benzene_as!F15+toluene_as!F15+'o-xylene_as'!F15+'p-xylene_as'!F15+'m-xylene_as'!F15+'b,t,x_as'!F15</f>
        <v>0</v>
      </c>
      <c r="G15" s="127">
        <f>benzene_as!G15+toluene_as!G15+'o-xylene_as'!G15+'p-xylene_as'!G15+'m-xylene_as'!G15+'b,t,x_as'!G15</f>
        <v>0</v>
      </c>
      <c r="H15" s="127">
        <f>benzene_as!H15+toluene_as!H15+'o-xylene_as'!H15+'p-xylene_as'!H15+'m-xylene_as'!H15+'b,t,x_as'!H15</f>
        <v>0</v>
      </c>
      <c r="I15" s="127">
        <f>benzene_as!I15+toluene_as!I15+'o-xylene_as'!I15+'p-xylene_as'!I15+'m-xylene_as'!I15+'b,t,x_as'!I15</f>
        <v>0</v>
      </c>
      <c r="J15" s="127"/>
      <c r="K15" s="127"/>
      <c r="L15" s="127"/>
      <c r="M15" s="127"/>
      <c r="N15" s="127"/>
      <c r="O15" s="127">
        <f>benzene_as!O15+toluene_as!O15+'o-xylene_as'!O15+'p-xylene_as'!O15+'m-xylene_as'!O15+'b,t,x_as'!O15</f>
        <v>0</v>
      </c>
      <c r="P15" s="127">
        <f>benzene_as!P15+toluene_as!P15+'o-xylene_as'!P15+'p-xylene_as'!P15+'m-xylene_as'!P15+'b,t,x_as'!P15</f>
        <v>0</v>
      </c>
      <c r="Q15" s="127">
        <f>benzene_as!Q15+toluene_as!Q15+'o-xylene_as'!Q15+'p-xylene_as'!Q15+'m-xylene_as'!Q15+'b,t,x_as'!Q15</f>
        <v>0</v>
      </c>
      <c r="R15" s="127">
        <f>benzene_as!R15+toluene_as!R15+'o-xylene_as'!R15+'p-xylene_as'!R15+'m-xylene_as'!R15+'b,t,x_as'!R15</f>
        <v>0</v>
      </c>
      <c r="S15" s="127">
        <f>benzene_as!S15+toluene_as!S15+'o-xylene_as'!S15+'p-xylene_as'!S15+'m-xylene_as'!S15+'b,t,x_as'!S15</f>
        <v>0</v>
      </c>
      <c r="T15" s="127">
        <f>benzene_as!T15+toluene_as!T15+'o-xylene_as'!T15+'p-xylene_as'!T15+'m-xylene_as'!T15+'b,t,x_as'!T15</f>
        <v>0</v>
      </c>
      <c r="U15" s="127">
        <f>benzene_as!U15+toluene_as!U15+'o-xylene_as'!U15+'p-xylene_as'!U15+'m-xylene_as'!U15+'b,t,x_as'!U15</f>
        <v>0</v>
      </c>
      <c r="V15" s="127">
        <f>benzene_as!V15+toluene_as!V15+'o-xylene_as'!V15+'p-xylene_as'!V15+'m-xylene_as'!V15+'b,t,x_as'!V15</f>
        <v>0</v>
      </c>
      <c r="W15" s="127">
        <f>benzene_as!W15+toluene_as!W15+'o-xylene_as'!W15+'p-xylene_as'!W15+'m-xylene_as'!W15+'b,t,x_as'!W15</f>
        <v>0</v>
      </c>
      <c r="X15" s="127">
        <f>benzene_as!X15+toluene_as!X15+'o-xylene_as'!X15+'p-xylene_as'!X15+'m-xylene_as'!X15+'b,t,x_as'!X15</f>
        <v>0</v>
      </c>
      <c r="Y15" s="127">
        <f>benzene_as!Y15+toluene_as!Y15+'o-xylene_as'!Y15+'p-xylene_as'!Y15+'m-xylene_as'!Y15+'b,t,x_as'!Y15</f>
        <v>0</v>
      </c>
      <c r="Z15" s="127">
        <f>benzene_as!Z15+toluene_as!Z15+'o-xylene_as'!Z15+'p-xylene_as'!Z15+'m-xylene_as'!Z15+'b,t,x_as'!Z15</f>
        <v>0</v>
      </c>
      <c r="AA15" s="127">
        <f>benzene_as!AA15+toluene_as!AA15+'o-xylene_as'!AA15+'p-xylene_as'!AA15+'m-xylene_as'!AA15+'b,t,x_as'!AA15</f>
        <v>0</v>
      </c>
      <c r="AB15" s="127">
        <f>benzene_as!AB15+toluene_as!AB15+'o-xylene_as'!AB15+'p-xylene_as'!AB15+'m-xylene_as'!AB15+'b,t,x_as'!AB15</f>
        <v>0</v>
      </c>
      <c r="AC15" s="127">
        <f>benzene_as!AC15+toluene_as!AC15+'o-xylene_as'!AC15+'p-xylene_as'!AC15+'m-xylene_as'!AC15+'b,t,x_as'!AC15</f>
        <v>0</v>
      </c>
      <c r="AD15" s="78">
        <v>0</v>
      </c>
    </row>
    <row r="16" spans="1:30">
      <c r="A16" s="135" t="s">
        <v>83</v>
      </c>
      <c r="B16" s="127"/>
      <c r="C16" s="127"/>
      <c r="D16" s="127"/>
      <c r="E16" s="127"/>
      <c r="F16" s="127"/>
      <c r="G16" s="127">
        <f>benzene_as!G16+toluene_as!G16+'o-xylene_as'!G16+'p-xylene_as'!G16+'m-xylene_as'!G16+'b,t,x_as'!G16</f>
        <v>337174375</v>
      </c>
      <c r="H16" s="127">
        <f>benzene_as!H16+toluene_as!H16+'o-xylene_as'!H16+'p-xylene_as'!H16+'m-xylene_as'!H16+'b,t,x_as'!H16</f>
        <v>256276157</v>
      </c>
      <c r="I16" s="127">
        <f>benzene_as!I16+toluene_as!I16+'o-xylene_as'!I16+'p-xylene_as'!I16+'m-xylene_as'!I16+'b,t,x_as'!I16</f>
        <v>347310329</v>
      </c>
      <c r="J16" s="127"/>
      <c r="K16" s="127"/>
      <c r="L16" s="127"/>
      <c r="M16" s="127"/>
      <c r="N16" s="127"/>
      <c r="O16" s="127">
        <f>benzene_as!O16+toluene_as!O16+'o-xylene_as'!O16+'p-xylene_as'!O16+'m-xylene_as'!O16+'b,t,x_as'!O16</f>
        <v>357256789</v>
      </c>
      <c r="P16" s="127">
        <f>benzene_as!P16+toluene_as!P16+'o-xylene_as'!P16+'p-xylene_as'!P16+'m-xylene_as'!P16+'b,t,x_as'!P16</f>
        <v>287167765</v>
      </c>
      <c r="Q16" s="127">
        <f>benzene_as!Q16+toluene_as!Q16+'o-xylene_as'!Q16+'p-xylene_as'!Q16+'m-xylene_as'!Q16+'b,t,x_as'!Q16</f>
        <v>239257758</v>
      </c>
      <c r="R16" s="127">
        <f>benzene_as!R16+toluene_as!R16+'o-xylene_as'!R16+'p-xylene_as'!R16+'m-xylene_as'!R16+'b,t,x_as'!R16</f>
        <v>292203656</v>
      </c>
      <c r="S16" s="127">
        <f>benzene_as!S16+toluene_as!S16+'o-xylene_as'!S16+'p-xylene_as'!S16+'m-xylene_as'!S16+'b,t,x_as'!S16</f>
        <v>275218414</v>
      </c>
      <c r="T16" s="127">
        <f>benzene_as!T16+toluene_as!T16+'o-xylene_as'!T16+'p-xylene_as'!T16+'m-xylene_as'!T16+'b,t,x_as'!T16</f>
        <v>364874693</v>
      </c>
      <c r="U16" s="127">
        <f>benzene_as!U16+toluene_as!U16+'o-xylene_as'!U16+'p-xylene_as'!U16+'m-xylene_as'!U16+'b,t,x_as'!U16</f>
        <v>295035224</v>
      </c>
      <c r="V16" s="127">
        <f>benzene_as!V16+toluene_as!V16+'o-xylene_as'!V16+'p-xylene_as'!V16+'m-xylene_as'!V16+'b,t,x_as'!V16</f>
        <v>305674000</v>
      </c>
      <c r="W16" s="127">
        <f>benzene_as!W16+toluene_as!W16+'o-xylene_as'!W16+'p-xylene_as'!W16+'m-xylene_as'!W16+'b,t,x_as'!W16</f>
        <v>254195474</v>
      </c>
      <c r="X16" s="127"/>
      <c r="Y16" s="127"/>
      <c r="Z16" s="127"/>
      <c r="AA16" s="127">
        <f>benzene_as!AA16+toluene_as!AA16+'o-xylene_as'!AA16+'p-xylene_as'!AA16+'m-xylene_as'!AA16+'b,t,x_as'!AA16</f>
        <v>299702819</v>
      </c>
      <c r="AB16" s="127"/>
      <c r="AC16" s="127"/>
      <c r="AD16" s="127">
        <f t="shared" ref="AD16:AD18" si="1">AVERAGE(O16:AC16)</f>
        <v>297058659.19999999</v>
      </c>
    </row>
    <row r="17" spans="1:30">
      <c r="A17" s="135" t="s">
        <v>11</v>
      </c>
      <c r="B17" s="127"/>
      <c r="C17" s="127">
        <f>benzene_as!C17+toluene_as!C17+'o-xylene_as'!C17+'p-xylene_as'!C17+'m-xylene_as'!C17+'b,t,x_as'!C17</f>
        <v>214659000</v>
      </c>
      <c r="D17" s="127">
        <f>benzene_as!D17+toluene_as!D17+'o-xylene_as'!D17+'p-xylene_as'!D17+'m-xylene_as'!D17+'b,t,x_as'!D17</f>
        <v>221578000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>
        <f>benzene_as!T17+toluene_as!T17+'o-xylene_as'!T17+'p-xylene_as'!T17+'m-xylene_as'!T17+'b,t,x_as'!T17</f>
        <v>747050000</v>
      </c>
      <c r="U17" s="127">
        <f>benzene_as!U17+toluene_as!U17+'o-xylene_as'!U17+'p-xylene_as'!U17+'m-xylene_as'!U17+'b,t,x_as'!U17</f>
        <v>717180000</v>
      </c>
      <c r="V17" s="127">
        <f>benzene_as!V17+toluene_as!V17+'o-xylene_as'!V17+'p-xylene_as'!V17+'m-xylene_as'!V17+'b,t,x_as'!V17</f>
        <v>747527000</v>
      </c>
      <c r="W17" s="127">
        <f>benzene_as!W17+toluene_as!W17+'o-xylene_as'!W17+'p-xylene_as'!W17+'m-xylene_as'!W17+'b,t,x_as'!W17</f>
        <v>609916000</v>
      </c>
      <c r="X17" s="127"/>
      <c r="Y17" s="127"/>
      <c r="Z17" s="127"/>
      <c r="AA17" s="127"/>
      <c r="AB17" s="127">
        <f>benzene_as!AB17+toluene_as!AB17+'o-xylene_as'!AB17+'p-xylene_as'!AB17+'m-xylene_as'!AB17+'b,t,x_as'!AB17</f>
        <v>617277000</v>
      </c>
      <c r="AC17" s="127"/>
      <c r="AD17" s="127">
        <f>AVERAGE(O17:AC17)</f>
        <v>687790000</v>
      </c>
    </row>
    <row r="18" spans="1:30">
      <c r="A18" s="135" t="s">
        <v>71</v>
      </c>
      <c r="B18" s="127"/>
      <c r="C18" s="127"/>
      <c r="D18" s="127"/>
      <c r="E18" s="127"/>
      <c r="F18" s="127"/>
      <c r="G18" s="127">
        <f>benzene_as!G18+toluene_as!G18+'o-xylene_as'!G18+'p-xylene_as'!G18+'m-xylene_as'!G18+'b,t,x_as'!G18</f>
        <v>817291289</v>
      </c>
      <c r="H18" s="127">
        <f>benzene_as!H18+toluene_as!H18+'o-xylene_as'!H18+'p-xylene_as'!H18+'m-xylene_as'!H18+'b,t,x_as'!H18</f>
        <v>809407070</v>
      </c>
      <c r="I18" s="127">
        <f>benzene_as!I18+toluene_as!I18+'o-xylene_as'!I18+'p-xylene_as'!I18+'m-xylene_as'!I18+'b,t,x_as'!I18</f>
        <v>656100914</v>
      </c>
      <c r="J18" s="127"/>
      <c r="K18" s="127"/>
      <c r="L18" s="127"/>
      <c r="M18" s="127"/>
      <c r="N18" s="127"/>
      <c r="O18" s="127"/>
      <c r="P18" s="127">
        <f>benzene_as!P18+toluene_as!P18+'o-xylene_as'!P18+'p-xylene_as'!P18+'m-xylene_as'!P18+'b,t,x_as'!P18</f>
        <v>826216771</v>
      </c>
      <c r="Q18" s="127">
        <f>benzene_as!Q18+toluene_as!Q18+'o-xylene_as'!Q18+'p-xylene_as'!Q18+'m-xylene_as'!Q18+'b,t,x_as'!Q18</f>
        <v>911628003</v>
      </c>
      <c r="R18" s="127">
        <f>benzene_as!R18+toluene_as!R18+'o-xylene_as'!R18+'p-xylene_as'!R18+'m-xylene_as'!R18+'b,t,x_as'!R18</f>
        <v>900680717</v>
      </c>
      <c r="S18" s="127">
        <f>benzene_as!S18+toluene_as!S18+'o-xylene_as'!S18+'p-xylene_as'!S18+'m-xylene_as'!S18+'b,t,x_as'!S18</f>
        <v>876204055</v>
      </c>
      <c r="T18" s="127">
        <f>benzene_as!T18+toluene_as!T18+'o-xylene_as'!T18+'p-xylene_as'!T18+'m-xylene_as'!T18+'b,t,x_as'!T18</f>
        <v>825112600</v>
      </c>
      <c r="U18" s="127">
        <f>benzene_as!U18+toluene_as!U18+'o-xylene_as'!U18+'p-xylene_as'!U18+'m-xylene_as'!U18+'b,t,x_as'!U18</f>
        <v>846135437</v>
      </c>
      <c r="V18" s="127">
        <f>benzene_as!V18+toluene_as!V18+'o-xylene_as'!V18+'p-xylene_as'!V18+'m-xylene_as'!V18+'b,t,x_as'!V18</f>
        <v>726498019</v>
      </c>
      <c r="W18" s="127">
        <f>benzene_as!W18+toluene_as!W18+'o-xylene_as'!W18+'p-xylene_as'!W18+'m-xylene_as'!W18+'b,t,x_as'!W18</f>
        <v>790537114</v>
      </c>
      <c r="X18" s="127"/>
      <c r="Y18" s="127"/>
      <c r="Z18" s="127"/>
      <c r="AA18" s="127"/>
      <c r="AB18" s="127"/>
      <c r="AC18" s="127">
        <f>benzene_as!AC18+toluene_as!AC18+'o-xylene_as'!AC18+'p-xylene_as'!AC18+'m-xylene_as'!AC18+'b,t,x_as'!AC18</f>
        <v>941448749</v>
      </c>
      <c r="AD18" s="127">
        <f t="shared" si="1"/>
        <v>849384607.22222221</v>
      </c>
    </row>
    <row r="19" spans="1:30">
      <c r="A19" s="135" t="s">
        <v>243</v>
      </c>
      <c r="B19" s="127">
        <f>benzene_as!B19+toluene_as!B19+'o-xylene_as'!B19+'p-xylene_as'!B19+'m-xylene_as'!B19+'b,t,x_as'!B19</f>
        <v>0</v>
      </c>
      <c r="C19" s="127">
        <f>benzene_as!C19+toluene_as!C19+'o-xylene_as'!C19+'p-xylene_as'!C19+'m-xylene_as'!C19+'b,t,x_as'!C19</f>
        <v>0</v>
      </c>
      <c r="D19" s="127">
        <f>benzene_as!D19+toluene_as!D19+'o-xylene_as'!D19+'p-xylene_as'!D19+'m-xylene_as'!D19+'b,t,x_as'!D19</f>
        <v>0</v>
      </c>
      <c r="E19" s="127">
        <f>benzene_as!E19+toluene_as!E19+'o-xylene_as'!E19+'p-xylene_as'!E19+'m-xylene_as'!E19+'b,t,x_as'!E19</f>
        <v>0</v>
      </c>
      <c r="F19" s="127">
        <f>benzene_as!F19+toluene_as!F19+'o-xylene_as'!F19+'p-xylene_as'!F19+'m-xylene_as'!F19+'b,t,x_as'!F19</f>
        <v>0</v>
      </c>
      <c r="G19" s="127">
        <f>benzene_as!G19+toluene_as!G19+'o-xylene_as'!G19+'p-xylene_as'!G19+'m-xylene_as'!G19+'b,t,x_as'!G19</f>
        <v>0</v>
      </c>
      <c r="H19" s="127">
        <f>benzene_as!H19+toluene_as!H19+'o-xylene_as'!H19+'p-xylene_as'!H19+'m-xylene_as'!H19+'b,t,x_as'!H19</f>
        <v>0</v>
      </c>
      <c r="I19" s="127">
        <f>benzene_as!I19+toluene_as!I19+'o-xylene_as'!I19+'p-xylene_as'!I19+'m-xylene_as'!I19+'b,t,x_as'!I19</f>
        <v>0</v>
      </c>
      <c r="J19" s="127"/>
      <c r="K19" s="127"/>
      <c r="L19" s="127"/>
      <c r="M19" s="127"/>
      <c r="N19" s="127"/>
      <c r="O19" s="127">
        <f>benzene_as!O19+toluene_as!O19+'o-xylene_as'!O19+'p-xylene_as'!O19+'m-xylene_as'!O19+'b,t,x_as'!O19</f>
        <v>0</v>
      </c>
      <c r="P19" s="127">
        <f>benzene_as!P19+toluene_as!P19+'o-xylene_as'!P19+'p-xylene_as'!P19+'m-xylene_as'!P19+'b,t,x_as'!P19</f>
        <v>0</v>
      </c>
      <c r="Q19" s="127">
        <f>benzene_as!Q19+toluene_as!Q19+'o-xylene_as'!Q19+'p-xylene_as'!Q19+'m-xylene_as'!Q19+'b,t,x_as'!Q19</f>
        <v>0</v>
      </c>
      <c r="R19" s="127">
        <f>benzene_as!R19+toluene_as!R19+'o-xylene_as'!R19+'p-xylene_as'!R19+'m-xylene_as'!R19+'b,t,x_as'!R19</f>
        <v>0</v>
      </c>
      <c r="S19" s="127">
        <f>benzene_as!S19+toluene_as!S19+'o-xylene_as'!S19+'p-xylene_as'!S19+'m-xylene_as'!S19+'b,t,x_as'!S19</f>
        <v>0</v>
      </c>
      <c r="T19" s="127">
        <f>benzene_as!T19+toluene_as!T19+'o-xylene_as'!T19+'p-xylene_as'!T19+'m-xylene_as'!T19+'b,t,x_as'!T19</f>
        <v>0</v>
      </c>
      <c r="U19" s="127">
        <f>benzene_as!U19+toluene_as!U19+'o-xylene_as'!U19+'p-xylene_as'!U19+'m-xylene_as'!U19+'b,t,x_as'!U19</f>
        <v>0</v>
      </c>
      <c r="V19" s="127">
        <f>benzene_as!V19+toluene_as!V19+'o-xylene_as'!V19+'p-xylene_as'!V19+'m-xylene_as'!V19+'b,t,x_as'!V19</f>
        <v>0</v>
      </c>
      <c r="W19" s="127">
        <f>benzene_as!W19+toluene_as!W19+'o-xylene_as'!W19+'p-xylene_as'!W19+'m-xylene_as'!W19+'b,t,x_as'!W19</f>
        <v>0</v>
      </c>
      <c r="X19" s="127">
        <f>benzene_as!X19+toluene_as!X19+'o-xylene_as'!X19+'p-xylene_as'!X19+'m-xylene_as'!X19+'b,t,x_as'!X19</f>
        <v>0</v>
      </c>
      <c r="Y19" s="127">
        <f>benzene_as!Y19+toluene_as!Y19+'o-xylene_as'!Y19+'p-xylene_as'!Y19+'m-xylene_as'!Y19+'b,t,x_as'!Y19</f>
        <v>0</v>
      </c>
      <c r="Z19" s="127">
        <f>benzene_as!Z19+toluene_as!Z19+'o-xylene_as'!Z19+'p-xylene_as'!Z19+'m-xylene_as'!Z19+'b,t,x_as'!Z19</f>
        <v>0</v>
      </c>
      <c r="AA19" s="127">
        <f>benzene_as!AA19+toluene_as!AA19+'o-xylene_as'!AA19+'p-xylene_as'!AA19+'m-xylene_as'!AA19+'b,t,x_as'!AA19</f>
        <v>0</v>
      </c>
      <c r="AB19" s="127">
        <f>benzene_as!AB19+toluene_as!AB19+'o-xylene_as'!AB19+'p-xylene_as'!AB19+'m-xylene_as'!AB19+'b,t,x_as'!AB19</f>
        <v>0</v>
      </c>
      <c r="AC19" s="127">
        <f>benzene_as!AC19+toluene_as!AC19+'o-xylene_as'!AC19+'p-xylene_as'!AC19+'m-xylene_as'!AC19+'b,t,x_as'!AC19</f>
        <v>0</v>
      </c>
      <c r="AD19" s="78">
        <v>0</v>
      </c>
    </row>
    <row r="20" spans="1:30">
      <c r="A20" s="135" t="s">
        <v>5</v>
      </c>
      <c r="B20" s="127">
        <f>benzene_as!B20+toluene_as!B20+'o-xylene_as'!B20+'p-xylene_as'!B20+'m-xylene_as'!B20+'b,t,x_as'!B20</f>
        <v>0</v>
      </c>
      <c r="C20" s="127">
        <f>benzene_as!C20+toluene_as!C20+'o-xylene_as'!C20+'p-xylene_as'!C20+'m-xylene_as'!C20+'b,t,x_as'!C20</f>
        <v>0</v>
      </c>
      <c r="D20" s="127">
        <f>benzene_as!D20+toluene_as!D20+'o-xylene_as'!D20+'p-xylene_as'!D20+'m-xylene_as'!D20+'b,t,x_as'!D20</f>
        <v>0</v>
      </c>
      <c r="E20" s="127">
        <f>benzene_as!E20+toluene_as!E20+'o-xylene_as'!E20+'p-xylene_as'!E20+'m-xylene_as'!E20+'b,t,x_as'!E20</f>
        <v>0</v>
      </c>
      <c r="F20" s="127">
        <f>benzene_as!F20+toluene_as!F20+'o-xylene_as'!F20+'p-xylene_as'!F20+'m-xylene_as'!F20+'b,t,x_as'!F20</f>
        <v>0</v>
      </c>
      <c r="G20" s="127">
        <f>benzene_as!G20+toluene_as!G20+'o-xylene_as'!G20+'p-xylene_as'!G20+'m-xylene_as'!G20+'b,t,x_as'!G20</f>
        <v>0</v>
      </c>
      <c r="H20" s="127">
        <f>benzene_as!H20+toluene_as!H20+'o-xylene_as'!H20+'p-xylene_as'!H20+'m-xylene_as'!H20+'b,t,x_as'!H20</f>
        <v>0</v>
      </c>
      <c r="I20" s="127">
        <f>benzene_as!I20+toluene_as!I20+'o-xylene_as'!I20+'p-xylene_as'!I20+'m-xylene_as'!I20+'b,t,x_as'!I20</f>
        <v>0</v>
      </c>
      <c r="J20" s="127"/>
      <c r="K20" s="127"/>
      <c r="L20" s="127"/>
      <c r="M20" s="127"/>
      <c r="N20" s="127"/>
      <c r="O20" s="127">
        <f>benzene_as!O20+toluene_as!O20+'o-xylene_as'!O20+'p-xylene_as'!O20+'m-xylene_as'!O20+'b,t,x_as'!O20</f>
        <v>0</v>
      </c>
      <c r="P20" s="127">
        <f>benzene_as!P20+toluene_as!P20+'o-xylene_as'!P20+'p-xylene_as'!P20+'m-xylene_as'!P20+'b,t,x_as'!P20</f>
        <v>0</v>
      </c>
      <c r="Q20" s="127">
        <f>benzene_as!Q20+toluene_as!Q20+'o-xylene_as'!Q20+'p-xylene_as'!Q20+'m-xylene_as'!Q20+'b,t,x_as'!Q20</f>
        <v>0</v>
      </c>
      <c r="R20" s="127">
        <f>benzene_as!R20+toluene_as!R20+'o-xylene_as'!R20+'p-xylene_as'!R20+'m-xylene_as'!R20+'b,t,x_as'!R20</f>
        <v>0</v>
      </c>
      <c r="S20" s="127">
        <f>benzene_as!S20+toluene_as!S20+'o-xylene_as'!S20+'p-xylene_as'!S20+'m-xylene_as'!S20+'b,t,x_as'!S20</f>
        <v>0</v>
      </c>
      <c r="T20" s="127">
        <f>benzene_as!T20+toluene_as!T20+'o-xylene_as'!T20+'p-xylene_as'!T20+'m-xylene_as'!T20+'b,t,x_as'!T20</f>
        <v>0</v>
      </c>
      <c r="U20" s="127">
        <f>benzene_as!U20+toluene_as!U20+'o-xylene_as'!U20+'p-xylene_as'!U20+'m-xylene_as'!U20+'b,t,x_as'!U20</f>
        <v>0</v>
      </c>
      <c r="V20" s="127">
        <f>benzene_as!V20+toluene_as!V20+'o-xylene_as'!V20+'p-xylene_as'!V20+'m-xylene_as'!V20+'b,t,x_as'!V20</f>
        <v>0</v>
      </c>
      <c r="W20" s="127">
        <f>benzene_as!W20+toluene_as!W20+'o-xylene_as'!W20+'p-xylene_as'!W20+'m-xylene_as'!W20+'b,t,x_as'!W20</f>
        <v>0</v>
      </c>
      <c r="X20" s="127">
        <f>benzene_as!X20+toluene_as!X20+'o-xylene_as'!X20+'p-xylene_as'!X20+'m-xylene_as'!X20+'b,t,x_as'!X20</f>
        <v>0</v>
      </c>
      <c r="Y20" s="127">
        <f>benzene_as!Y20+toluene_as!Y20+'o-xylene_as'!Y20+'p-xylene_as'!Y20+'m-xylene_as'!Y20+'b,t,x_as'!Y20</f>
        <v>0</v>
      </c>
      <c r="Z20" s="127">
        <f>benzene_as!Z20+toluene_as!Z20+'o-xylene_as'!Z20+'p-xylene_as'!Z20+'m-xylene_as'!Z20+'b,t,x_as'!Z20</f>
        <v>0</v>
      </c>
      <c r="AA20" s="127">
        <f>benzene_as!AA20+toluene_as!AA20+'o-xylene_as'!AA20+'p-xylene_as'!AA20+'m-xylene_as'!AA20+'b,t,x_as'!AA20</f>
        <v>0</v>
      </c>
      <c r="AB20" s="127">
        <f>benzene_as!AB20+toluene_as!AB20+'o-xylene_as'!AB20+'p-xylene_as'!AB20+'m-xylene_as'!AB20+'b,t,x_as'!AB20</f>
        <v>0</v>
      </c>
      <c r="AC20" s="127">
        <f>benzene_as!AC20+toluene_as!AC20+'o-xylene_as'!AC20+'p-xylene_as'!AC20+'m-xylene_as'!AC20+'b,t,x_as'!AC20</f>
        <v>0</v>
      </c>
      <c r="AD20" s="78">
        <v>0</v>
      </c>
    </row>
    <row r="21" spans="1:30">
      <c r="A21" s="135" t="s">
        <v>8</v>
      </c>
      <c r="B21" s="127">
        <f>benzene_as!B21+toluene_as!B21+'o-xylene_as'!B21+'p-xylene_as'!B21+'m-xylene_as'!B21+'b,t,x_as'!B21</f>
        <v>0</v>
      </c>
      <c r="C21" s="127">
        <f>benzene_as!C21+toluene_as!C21+'o-xylene_as'!C21+'p-xylene_as'!C21+'m-xylene_as'!C21+'b,t,x_as'!C21</f>
        <v>0</v>
      </c>
      <c r="D21" s="127">
        <f>benzene_as!D21+toluene_as!D21+'o-xylene_as'!D21+'p-xylene_as'!D21+'m-xylene_as'!D21+'b,t,x_as'!D21</f>
        <v>0</v>
      </c>
      <c r="E21" s="127">
        <f>benzene_as!E21+toluene_as!E21+'o-xylene_as'!E21+'p-xylene_as'!E21+'m-xylene_as'!E21+'b,t,x_as'!E21</f>
        <v>0</v>
      </c>
      <c r="F21" s="127">
        <f>benzene_as!F21+toluene_as!F21+'o-xylene_as'!F21+'p-xylene_as'!F21+'m-xylene_as'!F21+'b,t,x_as'!F21</f>
        <v>0</v>
      </c>
      <c r="G21" s="127">
        <f>benzene_as!G21+toluene_as!G21+'o-xylene_as'!G21+'p-xylene_as'!G21+'m-xylene_as'!G21+'b,t,x_as'!G21</f>
        <v>0</v>
      </c>
      <c r="H21" s="127">
        <f>benzene_as!H21+toluene_as!H21+'o-xylene_as'!H21+'p-xylene_as'!H21+'m-xylene_as'!H21+'b,t,x_as'!H21</f>
        <v>0</v>
      </c>
      <c r="I21" s="127">
        <f>benzene_as!I21+toluene_as!I21+'o-xylene_as'!I21+'p-xylene_as'!I21+'m-xylene_as'!I21+'b,t,x_as'!I21</f>
        <v>0</v>
      </c>
      <c r="J21" s="127"/>
      <c r="K21" s="127"/>
      <c r="L21" s="127"/>
      <c r="M21" s="127"/>
      <c r="N21" s="127"/>
      <c r="O21" s="127">
        <f>benzene_as!O21+toluene_as!O21+'o-xylene_as'!O21+'p-xylene_as'!O21+'m-xylene_as'!O21+'b,t,x_as'!O21</f>
        <v>0</v>
      </c>
      <c r="P21" s="127">
        <f>benzene_as!P21+toluene_as!P21+'o-xylene_as'!P21+'p-xylene_as'!P21+'m-xylene_as'!P21+'b,t,x_as'!P21</f>
        <v>0</v>
      </c>
      <c r="Q21" s="127">
        <f>benzene_as!Q21+toluene_as!Q21+'o-xylene_as'!Q21+'p-xylene_as'!Q21+'m-xylene_as'!Q21+'b,t,x_as'!Q21</f>
        <v>0</v>
      </c>
      <c r="R21" s="127">
        <f>benzene_as!R21+toluene_as!R21+'o-xylene_as'!R21+'p-xylene_as'!R21+'m-xylene_as'!R21+'b,t,x_as'!R21</f>
        <v>0</v>
      </c>
      <c r="S21" s="127">
        <f>benzene_as!S21+toluene_as!S21+'o-xylene_as'!S21+'p-xylene_as'!S21+'m-xylene_as'!S21+'b,t,x_as'!S21</f>
        <v>0</v>
      </c>
      <c r="T21" s="127">
        <f>benzene_as!T21+toluene_as!T21+'o-xylene_as'!T21+'p-xylene_as'!T21+'m-xylene_as'!T21+'b,t,x_as'!T21</f>
        <v>0</v>
      </c>
      <c r="U21" s="127">
        <f>benzene_as!U21+toluene_as!U21+'o-xylene_as'!U21+'p-xylene_as'!U21+'m-xylene_as'!U21+'b,t,x_as'!U21</f>
        <v>0</v>
      </c>
      <c r="V21" s="127">
        <f>benzene_as!V21+toluene_as!V21+'o-xylene_as'!V21+'p-xylene_as'!V21+'m-xylene_as'!V21+'b,t,x_as'!V21</f>
        <v>0</v>
      </c>
      <c r="W21" s="127">
        <f>benzene_as!W21+toluene_as!W21+'o-xylene_as'!W21+'p-xylene_as'!W21+'m-xylene_as'!W21+'b,t,x_as'!W21</f>
        <v>0</v>
      </c>
      <c r="X21" s="127">
        <f>benzene_as!X21+toluene_as!X21+'o-xylene_as'!X21+'p-xylene_as'!X21+'m-xylene_as'!X21+'b,t,x_as'!X21</f>
        <v>0</v>
      </c>
      <c r="Y21" s="127">
        <f>benzene_as!Y21+toluene_as!Y21+'o-xylene_as'!Y21+'p-xylene_as'!Y21+'m-xylene_as'!Y21+'b,t,x_as'!Y21</f>
        <v>0</v>
      </c>
      <c r="Z21" s="127">
        <f>benzene_as!Z21+toluene_as!Z21+'o-xylene_as'!Z21+'p-xylene_as'!Z21+'m-xylene_as'!Z21+'b,t,x_as'!Z21</f>
        <v>0</v>
      </c>
      <c r="AA21" s="127">
        <f>benzene_as!AA21+toluene_as!AA21+'o-xylene_as'!AA21+'p-xylene_as'!AA21+'m-xylene_as'!AA21+'b,t,x_as'!AA21</f>
        <v>0</v>
      </c>
      <c r="AB21" s="127">
        <f>benzene_as!AB21+toluene_as!AB21+'o-xylene_as'!AB21+'p-xylene_as'!AB21+'m-xylene_as'!AB21+'b,t,x_as'!AB21</f>
        <v>0</v>
      </c>
      <c r="AC21" s="127">
        <f>benzene_as!AC21+toluene_as!AC21+'o-xylene_as'!AC21+'p-xylene_as'!AC21+'m-xylene_as'!AC21+'b,t,x_as'!AC21</f>
        <v>0</v>
      </c>
      <c r="AD21" s="78">
        <v>0</v>
      </c>
    </row>
    <row r="22" spans="1:30">
      <c r="A22" s="135" t="s">
        <v>12</v>
      </c>
      <c r="B22" s="127">
        <f>benzene_as!B22+toluene_as!B22+'o-xylene_as'!B22+'p-xylene_as'!B22+'m-xylene_as'!B22+'b,t,x_as'!B22</f>
        <v>0</v>
      </c>
      <c r="C22" s="127">
        <f>benzene_as!C22+toluene_as!C22+'o-xylene_as'!C22+'p-xylene_as'!C22+'m-xylene_as'!C22+'b,t,x_as'!C22</f>
        <v>7578000</v>
      </c>
      <c r="D22" s="127">
        <f>benzene_as!D22+toluene_as!D22+'o-xylene_as'!D22+'p-xylene_as'!D22+'m-xylene_as'!D22+'b,t,x_as'!D22</f>
        <v>11717000</v>
      </c>
      <c r="E22" s="127">
        <f>benzene_as!E22+toluene_as!E22+'o-xylene_as'!E22+'p-xylene_as'!E22+'m-xylene_as'!E22+'b,t,x_as'!E22</f>
        <v>12287000</v>
      </c>
      <c r="F22" s="127">
        <f>benzene_as!F22+toluene_as!F22+'o-xylene_as'!F22+'p-xylene_as'!F22+'m-xylene_as'!F22+'b,t,x_as'!F22</f>
        <v>12194000</v>
      </c>
      <c r="G22" s="127">
        <f>benzene_as!G22+toluene_as!G22+'o-xylene_as'!G22+'p-xylene_as'!G22+'m-xylene_as'!G22+'b,t,x_as'!G22</f>
        <v>10913000</v>
      </c>
      <c r="H22" s="127">
        <f>benzene_as!H22+toluene_as!H22+'o-xylene_as'!H22+'p-xylene_as'!H22+'m-xylene_as'!H22+'b,t,x_as'!H22</f>
        <v>8966600</v>
      </c>
      <c r="I22" s="127">
        <f>benzene_as!I22+toluene_as!I22+'o-xylene_as'!I22+'p-xylene_as'!I22+'m-xylene_as'!I22+'b,t,x_as'!I22</f>
        <v>10114700</v>
      </c>
      <c r="J22" s="127"/>
      <c r="K22" s="127"/>
      <c r="L22" s="127"/>
      <c r="M22" s="127"/>
      <c r="N22" s="127"/>
      <c r="O22" s="127"/>
      <c r="P22" s="127">
        <f>benzene_as!P22+toluene_as!P22+'o-xylene_as'!P22+'p-xylene_as'!P22+'m-xylene_as'!P22+'b,t,x_as'!P22</f>
        <v>9895000</v>
      </c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>
        <f>benzene_as!AA22+toluene_as!AA22+'o-xylene_as'!AA22+'p-xylene_as'!AA22+'m-xylene_as'!AA22+'b,t,x_as'!AA22</f>
        <v>9093000</v>
      </c>
      <c r="AB22" s="127">
        <f>benzene_as!AB22+toluene_as!AB22+'o-xylene_as'!AB22+'p-xylene_as'!AB22+'m-xylene_as'!AB22+'b,t,x_as'!AB22</f>
        <v>7478000</v>
      </c>
      <c r="AC22" s="127"/>
      <c r="AD22" s="127">
        <f t="shared" ref="AD22:AD23" si="2">AVERAGE(O22:AC22)</f>
        <v>8822000</v>
      </c>
    </row>
    <row r="23" spans="1:30">
      <c r="A23" s="135" t="s">
        <v>77</v>
      </c>
      <c r="B23" s="127">
        <f>benzene_as!B23+toluene_as!B23+'o-xylene_as'!B23+'p-xylene_as'!B23+'m-xylene_as'!B23+'b,t,x_as'!B23</f>
        <v>0</v>
      </c>
      <c r="C23" s="127">
        <f>benzene_as!C23+toluene_as!C23+'o-xylene_as'!C23+'p-xylene_as'!C23+'m-xylene_as'!C23+'b,t,x_as'!C23</f>
        <v>0</v>
      </c>
      <c r="D23" s="127">
        <f>benzene_as!D23+toluene_as!D23+'o-xylene_as'!D23+'p-xylene_as'!D23+'m-xylene_as'!D23+'b,t,x_as'!D23</f>
        <v>0</v>
      </c>
      <c r="E23" s="127">
        <f>benzene_as!E23+toluene_as!E23+'o-xylene_as'!E23+'p-xylene_as'!E23+'m-xylene_as'!E23+'b,t,x_as'!E23</f>
        <v>0</v>
      </c>
      <c r="F23" s="127">
        <f>benzene_as!F23+toluene_as!F23+'o-xylene_as'!F23+'p-xylene_as'!F23+'m-xylene_as'!F23+'b,t,x_as'!F23</f>
        <v>0</v>
      </c>
      <c r="G23" s="127">
        <f>benzene_as!G23+toluene_as!G23+'o-xylene_as'!G23+'p-xylene_as'!G23+'m-xylene_as'!G23+'b,t,x_as'!G23</f>
        <v>0</v>
      </c>
      <c r="H23" s="127">
        <f>benzene_as!H23+toluene_as!H23+'o-xylene_as'!H23+'p-xylene_as'!H23+'m-xylene_as'!H23+'b,t,x_as'!H23</f>
        <v>0</v>
      </c>
      <c r="I23" s="127">
        <f>benzene_as!I23+toluene_as!I23+'o-xylene_as'!I23+'p-xylene_as'!I23+'m-xylene_as'!I23+'b,t,x_as'!I23</f>
        <v>0</v>
      </c>
      <c r="J23" s="127"/>
      <c r="K23" s="127"/>
      <c r="L23" s="127"/>
      <c r="M23" s="127"/>
      <c r="N23" s="127"/>
      <c r="O23" s="127">
        <f>benzene_as!O23+toluene_as!O23+'o-xylene_as'!O23+'p-xylene_as'!O23+'m-xylene_as'!O23+'b,t,x_as'!O23</f>
        <v>75000000</v>
      </c>
      <c r="P23" s="127">
        <f>benzene_as!P23+toluene_as!P23+'o-xylene_as'!P23+'p-xylene_as'!P23+'m-xylene_as'!P23+'b,t,x_as'!P23</f>
        <v>75000000</v>
      </c>
      <c r="Q23" s="127">
        <f>benzene_as!Q23+toluene_as!Q23+'o-xylene_as'!Q23+'p-xylene_as'!Q23+'m-xylene_as'!Q23+'b,t,x_as'!Q23</f>
        <v>75000000</v>
      </c>
      <c r="R23" s="127">
        <f>benzene_as!R23+toluene_as!R23+'o-xylene_as'!R23+'p-xylene_as'!R23+'m-xylene_as'!R23+'b,t,x_as'!R23</f>
        <v>75000000</v>
      </c>
      <c r="S23" s="127">
        <f>benzene_as!S23+toluene_as!S23+'o-xylene_as'!S23+'p-xylene_as'!S23+'m-xylene_as'!S23+'b,t,x_as'!S23</f>
        <v>75000000</v>
      </c>
      <c r="T23" s="127">
        <f>benzene_as!T23+toluene_as!T23+'o-xylene_as'!T23+'p-xylene_as'!T23+'m-xylene_as'!T23+'b,t,x_as'!T23</f>
        <v>75000000</v>
      </c>
      <c r="U23" s="127">
        <f>benzene_as!U23+toluene_as!U23+'o-xylene_as'!U23+'p-xylene_as'!U23+'m-xylene_as'!U23+'b,t,x_as'!U23</f>
        <v>75000000</v>
      </c>
      <c r="V23" s="127">
        <f>benzene_as!V23+toluene_as!V23+'o-xylene_as'!V23+'p-xylene_as'!V23+'m-xylene_as'!V23+'b,t,x_as'!V23</f>
        <v>75000000</v>
      </c>
      <c r="W23" s="127">
        <f>benzene_as!W23+toluene_as!W23+'o-xylene_as'!W23+'p-xylene_as'!W23+'m-xylene_as'!W23+'b,t,x_as'!W23</f>
        <v>75000000</v>
      </c>
      <c r="X23" s="127">
        <f>benzene_as!X23+toluene_as!X23+'o-xylene_as'!X23+'p-xylene_as'!X23+'m-xylene_as'!X23+'b,t,x_as'!X23</f>
        <v>75000000</v>
      </c>
      <c r="Y23" s="127">
        <f>benzene_as!Y23+toluene_as!Y23+'o-xylene_as'!Y23+'p-xylene_as'!Y23+'m-xylene_as'!Y23+'b,t,x_as'!Y23</f>
        <v>224543000</v>
      </c>
      <c r="Z23" s="127">
        <f>benzene_as!Z23+toluene_as!Z23+'o-xylene_as'!Z23+'p-xylene_as'!Z23+'m-xylene_as'!Z23+'b,t,x_as'!Z23</f>
        <v>212696000</v>
      </c>
      <c r="AA23" s="127">
        <f>benzene_as!AA23+toluene_as!AA23+'o-xylene_as'!AA23+'p-xylene_as'!AA23+'m-xylene_as'!AA23+'b,t,x_as'!AA23</f>
        <v>209426000</v>
      </c>
      <c r="AB23" s="127">
        <f>benzene_as!AB23+toluene_as!AB23+'o-xylene_as'!AB23+'p-xylene_as'!AB23+'m-xylene_as'!AB23+'b,t,x_as'!AB23</f>
        <v>189015000</v>
      </c>
      <c r="AC23" s="127">
        <f>benzene_as!AC23+toluene_as!AC23+'o-xylene_as'!AC23+'p-xylene_as'!AC23+'m-xylene_as'!AC23+'b,t,x_as'!AC23</f>
        <v>240287064</v>
      </c>
      <c r="AD23" s="127">
        <f t="shared" si="2"/>
        <v>121731137.59999999</v>
      </c>
    </row>
    <row r="24" spans="1:30">
      <c r="A24" s="135" t="s">
        <v>0</v>
      </c>
      <c r="B24" s="127">
        <f>benzene_as!B24+toluene_as!B24+'o-xylene_as'!B24+'p-xylene_as'!B24+'m-xylene_as'!B24+'b,t,x_as'!B24</f>
        <v>0</v>
      </c>
      <c r="C24" s="127">
        <f>benzene_as!C24+toluene_as!C24+'o-xylene_as'!C24+'p-xylene_as'!C24+'m-xylene_as'!C24+'b,t,x_as'!C24</f>
        <v>0</v>
      </c>
      <c r="D24" s="127">
        <f>benzene_as!D24+toluene_as!D24+'o-xylene_as'!D24+'p-xylene_as'!D24+'m-xylene_as'!D24+'b,t,x_as'!D24</f>
        <v>0</v>
      </c>
      <c r="E24" s="127">
        <f>benzene_as!E24+toluene_as!E24+'o-xylene_as'!E24+'p-xylene_as'!E24+'m-xylene_as'!E24+'b,t,x_as'!E24</f>
        <v>0</v>
      </c>
      <c r="F24" s="127">
        <f>benzene_as!F24+toluene_as!F24+'o-xylene_as'!F24+'p-xylene_as'!F24+'m-xylene_as'!F24+'b,t,x_as'!F24</f>
        <v>0</v>
      </c>
      <c r="G24" s="127">
        <f>benzene_as!G24+toluene_as!G24+'o-xylene_as'!G24+'p-xylene_as'!G24+'m-xylene_as'!G24+'b,t,x_as'!G24</f>
        <v>0</v>
      </c>
      <c r="H24" s="127">
        <f>benzene_as!H24+toluene_as!H24+'o-xylene_as'!H24+'p-xylene_as'!H24+'m-xylene_as'!H24+'b,t,x_as'!H24</f>
        <v>0</v>
      </c>
      <c r="I24" s="127">
        <f>benzene_as!I24+toluene_as!I24+'o-xylene_as'!I24+'p-xylene_as'!I24+'m-xylene_as'!I24+'b,t,x_as'!I24</f>
        <v>0</v>
      </c>
      <c r="J24" s="127"/>
      <c r="K24" s="127"/>
      <c r="L24" s="127"/>
      <c r="M24" s="127"/>
      <c r="N24" s="127"/>
      <c r="O24" s="127">
        <f>benzene_as!O24+toluene_as!O24+'o-xylene_as'!O24+'p-xylene_as'!O24+'m-xylene_as'!O24+'b,t,x_as'!O24</f>
        <v>0</v>
      </c>
      <c r="P24" s="127">
        <f>benzene_as!P24+toluene_as!P24+'o-xylene_as'!P24+'p-xylene_as'!P24+'m-xylene_as'!P24+'b,t,x_as'!P24</f>
        <v>0</v>
      </c>
      <c r="Q24" s="127">
        <f>benzene_as!Q24+toluene_as!Q24+'o-xylene_as'!Q24+'p-xylene_as'!Q24+'m-xylene_as'!Q24+'b,t,x_as'!Q24</f>
        <v>0</v>
      </c>
      <c r="R24" s="127">
        <f>benzene_as!R24+toluene_as!R24+'o-xylene_as'!R24+'p-xylene_as'!R24+'m-xylene_as'!R24+'b,t,x_as'!R24</f>
        <v>0</v>
      </c>
      <c r="S24" s="127">
        <f>benzene_as!S24+toluene_as!S24+'o-xylene_as'!S24+'p-xylene_as'!S24+'m-xylene_as'!S24+'b,t,x_as'!S24</f>
        <v>0</v>
      </c>
      <c r="T24" s="127">
        <f>benzene_as!T24+toluene_as!T24+'o-xylene_as'!T24+'p-xylene_as'!T24+'m-xylene_as'!T24+'b,t,x_as'!T24</f>
        <v>0</v>
      </c>
      <c r="U24" s="127">
        <f>benzene_as!U24+toluene_as!U24+'o-xylene_as'!U24+'p-xylene_as'!U24+'m-xylene_as'!U24+'b,t,x_as'!U24</f>
        <v>0</v>
      </c>
      <c r="V24" s="127">
        <f>benzene_as!V24+toluene_as!V24+'o-xylene_as'!V24+'p-xylene_as'!V24+'m-xylene_as'!V24+'b,t,x_as'!V24</f>
        <v>0</v>
      </c>
      <c r="W24" s="127">
        <f>benzene_as!W24+toluene_as!W24+'o-xylene_as'!W24+'p-xylene_as'!W24+'m-xylene_as'!W24+'b,t,x_as'!W24</f>
        <v>0</v>
      </c>
      <c r="X24" s="127">
        <f>benzene_as!X24+toluene_as!X24+'o-xylene_as'!X24+'p-xylene_as'!X24+'m-xylene_as'!X24+'b,t,x_as'!X24</f>
        <v>0</v>
      </c>
      <c r="Y24" s="127">
        <f>benzene_as!Y24+toluene_as!Y24+'o-xylene_as'!Y24+'p-xylene_as'!Y24+'m-xylene_as'!Y24+'b,t,x_as'!Y24</f>
        <v>0</v>
      </c>
      <c r="Z24" s="127">
        <f>benzene_as!Z24+toluene_as!Z24+'o-xylene_as'!Z24+'p-xylene_as'!Z24+'m-xylene_as'!Z24+'b,t,x_as'!Z24</f>
        <v>0</v>
      </c>
      <c r="AA24" s="127">
        <f>benzene_as!AA24+toluene_as!AA24+'o-xylene_as'!AA24+'p-xylene_as'!AA24+'m-xylene_as'!AA24+'b,t,x_as'!AA24</f>
        <v>0</v>
      </c>
      <c r="AB24" s="127">
        <f>benzene_as!AB24+toluene_as!AB24+'o-xylene_as'!AB24+'p-xylene_as'!AB24+'m-xylene_as'!AB24+'b,t,x_as'!AB24</f>
        <v>0</v>
      </c>
      <c r="AC24" s="127">
        <f>benzene_as!AC24+toluene_as!AC24+'o-xylene_as'!AC24+'p-xylene_as'!AC24+'m-xylene_as'!AC24+'b,t,x_as'!AC24</f>
        <v>0</v>
      </c>
      <c r="AD24" s="78">
        <v>0</v>
      </c>
    </row>
    <row r="25" spans="1:30">
      <c r="A25" s="135" t="s">
        <v>82</v>
      </c>
      <c r="B25" s="127">
        <f>benzene_as!B25+toluene_as!B25+'o-xylene_as'!B25+'p-xylene_as'!B25+'m-xylene_as'!B25+'b,t,x_as'!B25</f>
        <v>0</v>
      </c>
      <c r="C25" s="127">
        <f>benzene_as!C25+toluene_as!C25+'o-xylene_as'!C25+'p-xylene_as'!C25+'m-xylene_as'!C25+'b,t,x_as'!C25</f>
        <v>0</v>
      </c>
      <c r="D25" s="127">
        <f>benzene_as!D25+toluene_as!D25+'o-xylene_as'!D25+'p-xylene_as'!D25+'m-xylene_as'!D25+'b,t,x_as'!D25</f>
        <v>0</v>
      </c>
      <c r="E25" s="127">
        <f>benzene_as!E25+toluene_as!E25+'o-xylene_as'!E25+'p-xylene_as'!E25+'m-xylene_as'!E25+'b,t,x_as'!E25</f>
        <v>0</v>
      </c>
      <c r="F25" s="127">
        <f>benzene_as!F25+toluene_as!F25+'o-xylene_as'!F25+'p-xylene_as'!F25+'m-xylene_as'!F25+'b,t,x_as'!F25</f>
        <v>0</v>
      </c>
      <c r="G25" s="127">
        <f>benzene_as!G25+toluene_as!G25+'o-xylene_as'!G25+'p-xylene_as'!G25+'m-xylene_as'!G25+'b,t,x_as'!G25</f>
        <v>0</v>
      </c>
      <c r="H25" s="127">
        <f>benzene_as!H25+toluene_as!H25+'o-xylene_as'!H25+'p-xylene_as'!H25+'m-xylene_as'!H25+'b,t,x_as'!H25</f>
        <v>0</v>
      </c>
      <c r="I25" s="127">
        <f>benzene_as!I25+toluene_as!I25+'o-xylene_as'!I25+'p-xylene_as'!I25+'m-xylene_as'!I25+'b,t,x_as'!I25</f>
        <v>0</v>
      </c>
      <c r="J25" s="127"/>
      <c r="K25" s="127"/>
      <c r="L25" s="127"/>
      <c r="M25" s="127"/>
      <c r="N25" s="127"/>
      <c r="O25" s="127">
        <f>benzene_as!O25+toluene_as!O25+'o-xylene_as'!O25+'p-xylene_as'!O25+'m-xylene_as'!O25+'b,t,x_as'!O25</f>
        <v>0</v>
      </c>
      <c r="P25" s="127">
        <f>benzene_as!P25+toluene_as!P25+'o-xylene_as'!P25+'p-xylene_as'!P25+'m-xylene_as'!P25+'b,t,x_as'!P25</f>
        <v>0</v>
      </c>
      <c r="Q25" s="127">
        <f>benzene_as!Q25+toluene_as!Q25+'o-xylene_as'!Q25+'p-xylene_as'!Q25+'m-xylene_as'!Q25+'b,t,x_as'!Q25</f>
        <v>0</v>
      </c>
      <c r="R25" s="127">
        <f>benzene_as!R25+toluene_as!R25+'o-xylene_as'!R25+'p-xylene_as'!R25+'m-xylene_as'!R25+'b,t,x_as'!R25</f>
        <v>0</v>
      </c>
      <c r="S25" s="127">
        <f>benzene_as!S25+toluene_as!S25+'o-xylene_as'!S25+'p-xylene_as'!S25+'m-xylene_as'!S25+'b,t,x_as'!S25</f>
        <v>0</v>
      </c>
      <c r="T25" s="127">
        <f>benzene_as!T25+toluene_as!T25+'o-xylene_as'!T25+'p-xylene_as'!T25+'m-xylene_as'!T25+'b,t,x_as'!T25</f>
        <v>0</v>
      </c>
      <c r="U25" s="127">
        <f>benzene_as!U25+toluene_as!U25+'o-xylene_as'!U25+'p-xylene_as'!U25+'m-xylene_as'!U25+'b,t,x_as'!U25</f>
        <v>0</v>
      </c>
      <c r="V25" s="127">
        <f>benzene_as!V25+toluene_as!V25+'o-xylene_as'!V25+'p-xylene_as'!V25+'m-xylene_as'!V25+'b,t,x_as'!V25</f>
        <v>0</v>
      </c>
      <c r="W25" s="127">
        <f>benzene_as!W25+toluene_as!W25+'o-xylene_as'!W25+'p-xylene_as'!W25+'m-xylene_as'!W25+'b,t,x_as'!W25</f>
        <v>0</v>
      </c>
      <c r="X25" s="127">
        <f>benzene_as!X25+toluene_as!X25+'o-xylene_as'!X25+'p-xylene_as'!X25+'m-xylene_as'!X25+'b,t,x_as'!X25</f>
        <v>0</v>
      </c>
      <c r="Y25" s="127">
        <f>benzene_as!Y25+toluene_as!Y25+'o-xylene_as'!Y25+'p-xylene_as'!Y25+'m-xylene_as'!Y25+'b,t,x_as'!Y25</f>
        <v>0</v>
      </c>
      <c r="Z25" s="127">
        <f>benzene_as!Z25+toluene_as!Z25+'o-xylene_as'!Z25+'p-xylene_as'!Z25+'m-xylene_as'!Z25+'b,t,x_as'!Z25</f>
        <v>0</v>
      </c>
      <c r="AA25" s="127">
        <f>benzene_as!AA25+toluene_as!AA25+'o-xylene_as'!AA25+'p-xylene_as'!AA25+'m-xylene_as'!AA25+'b,t,x_as'!AA25</f>
        <v>0</v>
      </c>
      <c r="AB25" s="127">
        <f>benzene_as!AB25+toluene_as!AB25+'o-xylene_as'!AB25+'p-xylene_as'!AB25+'m-xylene_as'!AB25+'b,t,x_as'!AB25</f>
        <v>0</v>
      </c>
      <c r="AC25" s="127">
        <f>benzene_as!AC25+toluene_as!AC25+'o-xylene_as'!AC25+'p-xylene_as'!AC25+'m-xylene_as'!AC25+'b,t,x_as'!AC25</f>
        <v>0</v>
      </c>
      <c r="AD25" s="78">
        <v>0</v>
      </c>
    </row>
    <row r="26" spans="1:30">
      <c r="A26" s="135" t="s">
        <v>318</v>
      </c>
      <c r="B26" s="127">
        <f>benzene_as!B26+toluene_as!B26+'o-xylene_as'!B26+'p-xylene_as'!B26+'m-xylene_as'!B26+'b,t,x_as'!B26</f>
        <v>0</v>
      </c>
      <c r="C26" s="127">
        <f>benzene_as!C26+toluene_as!C26+'o-xylene_as'!C26+'p-xylene_as'!C26+'m-xylene_as'!C26+'b,t,x_as'!C26</f>
        <v>0</v>
      </c>
      <c r="D26" s="127">
        <f>benzene_as!D26+toluene_as!D26+'o-xylene_as'!D26+'p-xylene_as'!D26+'m-xylene_as'!D26+'b,t,x_as'!D26</f>
        <v>0</v>
      </c>
      <c r="E26" s="127">
        <f>benzene_as!E26+toluene_as!E26+'o-xylene_as'!E26+'p-xylene_as'!E26+'m-xylene_as'!E26+'b,t,x_as'!E26</f>
        <v>0</v>
      </c>
      <c r="F26" s="127">
        <f>benzene_as!F26+toluene_as!F26+'o-xylene_as'!F26+'p-xylene_as'!F26+'m-xylene_as'!F26+'b,t,x_as'!F26</f>
        <v>0</v>
      </c>
      <c r="G26" s="127">
        <f>benzene_as!G26+toluene_as!G26+'o-xylene_as'!G26+'p-xylene_as'!G26+'m-xylene_as'!G26+'b,t,x_as'!G26</f>
        <v>0</v>
      </c>
      <c r="H26" s="127">
        <f>benzene_as!H26+toluene_as!H26+'o-xylene_as'!H26+'p-xylene_as'!H26+'m-xylene_as'!H26+'b,t,x_as'!H26</f>
        <v>0</v>
      </c>
      <c r="I26" s="127">
        <f>benzene_as!I26+toluene_as!I26+'o-xylene_as'!I26+'p-xylene_as'!I26+'m-xylene_as'!I26+'b,t,x_as'!I26</f>
        <v>0</v>
      </c>
      <c r="J26" s="127"/>
      <c r="K26" s="127"/>
      <c r="L26" s="127"/>
      <c r="M26" s="127"/>
      <c r="N26" s="127"/>
      <c r="O26" s="127">
        <f>benzene_as!O26+toluene_as!O26+'o-xylene_as'!O26+'p-xylene_as'!O26+'m-xylene_as'!O26+'b,t,x_as'!O26</f>
        <v>0</v>
      </c>
      <c r="P26" s="127">
        <f>benzene_as!P26+toluene_as!P26+'o-xylene_as'!P26+'p-xylene_as'!P26+'m-xylene_as'!P26+'b,t,x_as'!P26</f>
        <v>0</v>
      </c>
      <c r="Q26" s="127">
        <f>benzene_as!Q26+toluene_as!Q26+'o-xylene_as'!Q26+'p-xylene_as'!Q26+'m-xylene_as'!Q26+'b,t,x_as'!Q26</f>
        <v>0</v>
      </c>
      <c r="R26" s="127">
        <f>benzene_as!R26+toluene_as!R26+'o-xylene_as'!R26+'p-xylene_as'!R26+'m-xylene_as'!R26+'b,t,x_as'!R26</f>
        <v>0</v>
      </c>
      <c r="S26" s="127">
        <f>benzene_as!S26+toluene_as!S26+'o-xylene_as'!S26+'p-xylene_as'!S26+'m-xylene_as'!S26+'b,t,x_as'!S26</f>
        <v>0</v>
      </c>
      <c r="T26" s="127">
        <f>benzene_as!T26+toluene_as!T26+'o-xylene_as'!T26+'p-xylene_as'!T26+'m-xylene_as'!T26+'b,t,x_as'!T26</f>
        <v>0</v>
      </c>
      <c r="U26" s="127">
        <f>benzene_as!U26+toluene_as!U26+'o-xylene_as'!U26+'p-xylene_as'!U26+'m-xylene_as'!U26+'b,t,x_as'!U26</f>
        <v>0</v>
      </c>
      <c r="V26" s="127">
        <f>benzene_as!V26+toluene_as!V26+'o-xylene_as'!V26+'p-xylene_as'!V26+'m-xylene_as'!V26+'b,t,x_as'!V26</f>
        <v>0</v>
      </c>
      <c r="W26" s="127">
        <f>benzene_as!W26+toluene_as!W26+'o-xylene_as'!W26+'p-xylene_as'!W26+'m-xylene_as'!W26+'b,t,x_as'!W26</f>
        <v>0</v>
      </c>
      <c r="X26" s="127">
        <f>benzene_as!X26+toluene_as!X26+'o-xylene_as'!X26+'p-xylene_as'!X26+'m-xylene_as'!X26+'b,t,x_as'!X26</f>
        <v>0</v>
      </c>
      <c r="Y26" s="127">
        <f>benzene_as!Y26+toluene_as!Y26+'o-xylene_as'!Y26+'p-xylene_as'!Y26+'m-xylene_as'!Y26+'b,t,x_as'!Y26</f>
        <v>0</v>
      </c>
      <c r="Z26" s="127">
        <f>benzene_as!Z26+toluene_as!Z26+'o-xylene_as'!Z26+'p-xylene_as'!Z26+'m-xylene_as'!Z26+'b,t,x_as'!Z26</f>
        <v>0</v>
      </c>
      <c r="AA26" s="127">
        <f>benzene_as!AA26+toluene_as!AA26+'o-xylene_as'!AA26+'p-xylene_as'!AA26+'m-xylene_as'!AA26+'b,t,x_as'!AA26</f>
        <v>0</v>
      </c>
      <c r="AB26" s="127">
        <f>benzene_as!AB26+toluene_as!AB26+'o-xylene_as'!AB26+'p-xylene_as'!AB26+'m-xylene_as'!AB26+'b,t,x_as'!AB26</f>
        <v>0</v>
      </c>
      <c r="AC26" s="127">
        <f>benzene_as!AC26+toluene_as!AC26+'o-xylene_as'!AC26+'p-xylene_as'!AC26+'m-xylene_as'!AC26+'b,t,x_as'!AC26</f>
        <v>0</v>
      </c>
      <c r="AD26" s="78">
        <v>0</v>
      </c>
    </row>
    <row r="27" spans="1:30">
      <c r="A27" s="135" t="s">
        <v>76</v>
      </c>
      <c r="B27" s="127">
        <f>benzene_as!B27+toluene_as!B27+'o-xylene_as'!B27+'p-xylene_as'!B27+'m-xylene_as'!B27+'b,t,x_as'!B27</f>
        <v>0</v>
      </c>
      <c r="C27" s="127">
        <f>benzene_as!C27+toluene_as!C27+'o-xylene_as'!C27+'p-xylene_as'!C27+'m-xylene_as'!C27+'b,t,x_as'!C27</f>
        <v>0</v>
      </c>
      <c r="D27" s="127">
        <f>benzene_as!D27+toluene_as!D27+'o-xylene_as'!D27+'p-xylene_as'!D27+'m-xylene_as'!D27+'b,t,x_as'!D27</f>
        <v>0</v>
      </c>
      <c r="E27" s="127">
        <f>benzene_as!E27+toluene_as!E27+'o-xylene_as'!E27+'p-xylene_as'!E27+'m-xylene_as'!E27+'b,t,x_as'!E27</f>
        <v>0</v>
      </c>
      <c r="F27" s="127">
        <f>benzene_as!F27+toluene_as!F27+'o-xylene_as'!F27+'p-xylene_as'!F27+'m-xylene_as'!F27+'b,t,x_as'!F27</f>
        <v>0</v>
      </c>
      <c r="G27" s="127">
        <f>benzene_as!G27+toluene_as!G27+'o-xylene_as'!G27+'p-xylene_as'!G27+'m-xylene_as'!G27+'b,t,x_as'!G27</f>
        <v>0</v>
      </c>
      <c r="H27" s="127">
        <f>benzene_as!H27+toluene_as!H27+'o-xylene_as'!H27+'p-xylene_as'!H27+'m-xylene_as'!H27+'b,t,x_as'!H27</f>
        <v>0</v>
      </c>
      <c r="I27" s="127">
        <f>benzene_as!I27+toluene_as!I27+'o-xylene_as'!I27+'p-xylene_as'!I27+'m-xylene_as'!I27+'b,t,x_as'!I27</f>
        <v>0</v>
      </c>
      <c r="J27" s="127"/>
      <c r="K27" s="127"/>
      <c r="L27" s="127"/>
      <c r="M27" s="127"/>
      <c r="N27" s="127"/>
      <c r="O27" s="127"/>
      <c r="P27" s="127"/>
      <c r="Q27" s="127">
        <f>benzene_as!Q27+toluene_as!Q27+'o-xylene_as'!Q27+'p-xylene_as'!Q27+'m-xylene_as'!Q27+'b,t,x_as'!Q27</f>
        <v>2000</v>
      </c>
      <c r="R27" s="127">
        <f>benzene_as!R27+toluene_as!R27+'o-xylene_as'!R27+'p-xylene_as'!R27+'m-xylene_as'!R27+'b,t,x_as'!R27</f>
        <v>3000</v>
      </c>
      <c r="S27" s="127">
        <f>benzene_as!S27+toluene_as!S27+'o-xylene_as'!S27+'p-xylene_as'!S27+'m-xylene_as'!S27+'b,t,x_as'!S27</f>
        <v>3000</v>
      </c>
      <c r="T27" s="127">
        <f>benzene_as!T27+toluene_as!T27+'o-xylene_as'!T27+'p-xylene_as'!T27+'m-xylene_as'!T27+'b,t,x_as'!T27</f>
        <v>3000</v>
      </c>
      <c r="U27" s="127">
        <f>benzene_as!U27+toluene_as!U27+'o-xylene_as'!U27+'p-xylene_as'!U27+'m-xylene_as'!U27+'b,t,x_as'!U27</f>
        <v>3000</v>
      </c>
      <c r="V27" s="127">
        <f>benzene_as!V27+toluene_as!V27+'o-xylene_as'!V27+'p-xylene_as'!V27+'m-xylene_as'!V27+'b,t,x_as'!V27</f>
        <v>3900</v>
      </c>
      <c r="W27" s="127">
        <f>benzene_as!W27+toluene_as!W27+'o-xylene_as'!W27+'p-xylene_as'!W27+'m-xylene_as'!W27+'b,t,x_as'!W27</f>
        <v>2000</v>
      </c>
      <c r="X27" s="127">
        <f>benzene_as!X27+toluene_as!X27+'o-xylene_as'!X27+'p-xylene_as'!X27+'m-xylene_as'!X27+'b,t,x_as'!X27</f>
        <v>2600</v>
      </c>
      <c r="Y27" s="127">
        <f>benzene_as!Y27+toluene_as!Y27+'o-xylene_as'!Y27+'p-xylene_as'!Y27+'m-xylene_as'!Y27+'b,t,x_as'!Y27</f>
        <v>2300</v>
      </c>
      <c r="Z27" s="127">
        <f>benzene_as!Z27+toluene_as!Z27+'o-xylene_as'!Z27+'p-xylene_as'!Z27+'m-xylene_as'!Z27+'b,t,x_as'!Z27</f>
        <v>6000</v>
      </c>
      <c r="AA27" s="127">
        <f>benzene_as!AA27+toluene_as!AA27+'o-xylene_as'!AA27+'p-xylene_as'!AA27+'m-xylene_as'!AA27+'b,t,x_as'!AA27</f>
        <v>4000</v>
      </c>
      <c r="AB27" s="127">
        <f>benzene_as!AB27+toluene_as!AB27+'o-xylene_as'!AB27+'p-xylene_as'!AB27+'m-xylene_as'!AB27+'b,t,x_as'!AB27</f>
        <v>2000</v>
      </c>
      <c r="AC27" s="127">
        <f>benzene_as!AC27+toluene_as!AC27+'o-xylene_as'!AC27+'p-xylene_as'!AC27+'m-xylene_as'!AC27+'b,t,x_as'!AC27</f>
        <v>2800</v>
      </c>
      <c r="AD27" s="127">
        <f t="shared" ref="AD27" si="3">AVERAGE(O27:AC27)</f>
        <v>3046.1538461538462</v>
      </c>
    </row>
    <row r="28" spans="1:30">
      <c r="A28" s="135" t="s">
        <v>79</v>
      </c>
      <c r="B28" s="127">
        <f>benzene_as!B28+toluene_as!B28+'o-xylene_as'!B28+'p-xylene_as'!B28+'m-xylene_as'!B28+'b,t,x_as'!B28</f>
        <v>0</v>
      </c>
      <c r="C28" s="127">
        <f>benzene_as!C28+toluene_as!C28+'o-xylene_as'!C28+'p-xylene_as'!C28+'m-xylene_as'!C28+'b,t,x_as'!C28</f>
        <v>0</v>
      </c>
      <c r="D28" s="127">
        <f>benzene_as!D28+toluene_as!D28+'o-xylene_as'!D28+'p-xylene_as'!D28+'m-xylene_as'!D28+'b,t,x_as'!D28</f>
        <v>0</v>
      </c>
      <c r="E28" s="127">
        <f>benzene_as!E28+toluene_as!E28+'o-xylene_as'!E28+'p-xylene_as'!E28+'m-xylene_as'!E28+'b,t,x_as'!E28</f>
        <v>0</v>
      </c>
      <c r="F28" s="127">
        <f>benzene_as!F28+toluene_as!F28+'o-xylene_as'!F28+'p-xylene_as'!F28+'m-xylene_as'!F28+'b,t,x_as'!F28</f>
        <v>0</v>
      </c>
      <c r="G28" s="127">
        <f>benzene_as!G28+toluene_as!G28+'o-xylene_as'!G28+'p-xylene_as'!G28+'m-xylene_as'!G28+'b,t,x_as'!G28</f>
        <v>0</v>
      </c>
      <c r="H28" s="127">
        <f>benzene_as!H28+toluene_as!H28+'o-xylene_as'!H28+'p-xylene_as'!H28+'m-xylene_as'!H28+'b,t,x_as'!H28</f>
        <v>0</v>
      </c>
      <c r="I28" s="127">
        <f>benzene_as!I28+toluene_as!I28+'o-xylene_as'!I28+'p-xylene_as'!I28+'m-xylene_as'!I28+'b,t,x_as'!I28</f>
        <v>0</v>
      </c>
      <c r="J28" s="127"/>
      <c r="K28" s="127"/>
      <c r="L28" s="127"/>
      <c r="M28" s="127"/>
      <c r="N28" s="127"/>
      <c r="O28" s="127">
        <f>benzene_as!O28+toluene_as!O28+'o-xylene_as'!O28+'p-xylene_as'!O28+'m-xylene_as'!O28+'b,t,x_as'!O28</f>
        <v>0</v>
      </c>
      <c r="P28" s="127">
        <f>benzene_as!P28+toluene_as!P28+'o-xylene_as'!P28+'p-xylene_as'!P28+'m-xylene_as'!P28+'b,t,x_as'!P28</f>
        <v>0</v>
      </c>
      <c r="Q28" s="127">
        <f>benzene_as!Q28+toluene_as!Q28+'o-xylene_as'!Q28+'p-xylene_as'!Q28+'m-xylene_as'!Q28+'b,t,x_as'!Q28</f>
        <v>0</v>
      </c>
      <c r="R28" s="127">
        <f>benzene_as!R28+toluene_as!R28+'o-xylene_as'!R28+'p-xylene_as'!R28+'m-xylene_as'!R28+'b,t,x_as'!R28</f>
        <v>0</v>
      </c>
      <c r="S28" s="127">
        <f>benzene_as!S28+toluene_as!S28+'o-xylene_as'!S28+'p-xylene_as'!S28+'m-xylene_as'!S28+'b,t,x_as'!S28</f>
        <v>0</v>
      </c>
      <c r="T28" s="127">
        <f>benzene_as!T28+toluene_as!T28+'o-xylene_as'!T28+'p-xylene_as'!T28+'m-xylene_as'!T28+'b,t,x_as'!T28</f>
        <v>0</v>
      </c>
      <c r="U28" s="127">
        <f>benzene_as!U28+toluene_as!U28+'o-xylene_as'!U28+'p-xylene_as'!U28+'m-xylene_as'!U28+'b,t,x_as'!U28</f>
        <v>0</v>
      </c>
      <c r="V28" s="127">
        <f>benzene_as!V28+toluene_as!V28+'o-xylene_as'!V28+'p-xylene_as'!V28+'m-xylene_as'!V28+'b,t,x_as'!V28</f>
        <v>0</v>
      </c>
      <c r="W28" s="127">
        <f>benzene_as!W28+toluene_as!W28+'o-xylene_as'!W28+'p-xylene_as'!W28+'m-xylene_as'!W28+'b,t,x_as'!W28</f>
        <v>0</v>
      </c>
      <c r="X28" s="127">
        <f>benzene_as!X28+toluene_as!X28+'o-xylene_as'!X28+'p-xylene_as'!X28+'m-xylene_as'!X28+'b,t,x_as'!X28</f>
        <v>0</v>
      </c>
      <c r="Y28" s="127">
        <f>benzene_as!Y28+toluene_as!Y28+'o-xylene_as'!Y28+'p-xylene_as'!Y28+'m-xylene_as'!Y28+'b,t,x_as'!Y28</f>
        <v>0</v>
      </c>
      <c r="Z28" s="127">
        <f>benzene_as!Z28+toluene_as!Z28+'o-xylene_as'!Z28+'p-xylene_as'!Z28+'m-xylene_as'!Z28+'b,t,x_as'!Z28</f>
        <v>0</v>
      </c>
      <c r="AA28" s="127">
        <f>benzene_as!AA28+toluene_as!AA28+'o-xylene_as'!AA28+'p-xylene_as'!AA28+'m-xylene_as'!AA28+'b,t,x_as'!AA28</f>
        <v>0</v>
      </c>
      <c r="AB28" s="127">
        <f>benzene_as!AB28+toluene_as!AB28+'o-xylene_as'!AB28+'p-xylene_as'!AB28+'m-xylene_as'!AB28+'b,t,x_as'!AB28</f>
        <v>0</v>
      </c>
      <c r="AC28" s="127">
        <f>benzene_as!AC28+toluene_as!AC28+'o-xylene_as'!AC28+'p-xylene_as'!AC28+'m-xylene_as'!AC28+'b,t,x_as'!AC28</f>
        <v>0</v>
      </c>
      <c r="AD28" s="78">
        <v>0</v>
      </c>
    </row>
    <row r="29" spans="1:30">
      <c r="A29" s="135" t="s">
        <v>80</v>
      </c>
      <c r="B29" s="127">
        <f>benzene_as!B29+toluene_as!B29+'o-xylene_as'!B29+'p-xylene_as'!B29+'m-xylene_as'!B29+'b,t,x_as'!B29</f>
        <v>0</v>
      </c>
      <c r="C29" s="127">
        <f>benzene_as!C29+toluene_as!C29+'o-xylene_as'!C29+'p-xylene_as'!C29+'m-xylene_as'!C29+'b,t,x_as'!C29</f>
        <v>0</v>
      </c>
      <c r="D29" s="127">
        <f>benzene_as!D29+toluene_as!D29+'o-xylene_as'!D29+'p-xylene_as'!D29+'m-xylene_as'!D29+'b,t,x_as'!D29</f>
        <v>0</v>
      </c>
      <c r="E29" s="127">
        <f>benzene_as!E29+toluene_as!E29+'o-xylene_as'!E29+'p-xylene_as'!E29+'m-xylene_as'!E29+'b,t,x_as'!E29</f>
        <v>0</v>
      </c>
      <c r="F29" s="127">
        <f>benzene_as!F29+toluene_as!F29+'o-xylene_as'!F29+'p-xylene_as'!F29+'m-xylene_as'!F29+'b,t,x_as'!F29</f>
        <v>0</v>
      </c>
      <c r="G29" s="127">
        <f>benzene_as!G29+toluene_as!G29+'o-xylene_as'!G29+'p-xylene_as'!G29+'m-xylene_as'!G29+'b,t,x_as'!G29</f>
        <v>0</v>
      </c>
      <c r="H29" s="127">
        <f>benzene_as!H29+toluene_as!H29+'o-xylene_as'!H29+'p-xylene_as'!H29+'m-xylene_as'!H29+'b,t,x_as'!H29</f>
        <v>0</v>
      </c>
      <c r="I29" s="127">
        <f>benzene_as!I29+toluene_as!I29+'o-xylene_as'!I29+'p-xylene_as'!I29+'m-xylene_as'!I29+'b,t,x_as'!I29</f>
        <v>0</v>
      </c>
      <c r="J29" s="127"/>
      <c r="K29" s="127"/>
      <c r="L29" s="127"/>
      <c r="M29" s="127"/>
      <c r="N29" s="127"/>
      <c r="O29" s="127">
        <f>benzene_as!O29+toluene_as!O29+'o-xylene_as'!O29+'p-xylene_as'!O29+'m-xylene_as'!O29+'b,t,x_as'!O29</f>
        <v>0</v>
      </c>
      <c r="P29" s="127">
        <f>benzene_as!P29+toluene_as!P29+'o-xylene_as'!P29+'p-xylene_as'!P29+'m-xylene_as'!P29+'b,t,x_as'!P29</f>
        <v>0</v>
      </c>
      <c r="Q29" s="127">
        <f>benzene_as!Q29+toluene_as!Q29+'o-xylene_as'!Q29+'p-xylene_as'!Q29+'m-xylene_as'!Q29+'b,t,x_as'!Q29</f>
        <v>0</v>
      </c>
      <c r="R29" s="127">
        <f>benzene_as!R29+toluene_as!R29+'o-xylene_as'!R29+'p-xylene_as'!R29+'m-xylene_as'!R29+'b,t,x_as'!R29</f>
        <v>6</v>
      </c>
      <c r="S29" s="127">
        <f>benzene_as!S29+toluene_as!S29+'o-xylene_as'!S29+'p-xylene_as'!S29+'m-xylene_as'!S29+'b,t,x_as'!S29</f>
        <v>0</v>
      </c>
      <c r="T29" s="127">
        <f>benzene_as!T29+toluene_as!T29+'o-xylene_as'!T29+'p-xylene_as'!T29+'m-xylene_as'!T29+'b,t,x_as'!T29</f>
        <v>0</v>
      </c>
      <c r="U29" s="127">
        <f>benzene_as!U29+toluene_as!U29+'o-xylene_as'!U29+'p-xylene_as'!U29+'m-xylene_as'!U29+'b,t,x_as'!U29</f>
        <v>0</v>
      </c>
      <c r="V29" s="127">
        <f>benzene_as!V29+toluene_as!V29+'o-xylene_as'!V29+'p-xylene_as'!V29+'m-xylene_as'!V29+'b,t,x_as'!V29</f>
        <v>0</v>
      </c>
      <c r="W29" s="127">
        <f>benzene_as!W29+toluene_as!W29+'o-xylene_as'!W29+'p-xylene_as'!W29+'m-xylene_as'!W29+'b,t,x_as'!W29</f>
        <v>12</v>
      </c>
      <c r="X29" s="127">
        <f>benzene_as!X29+toluene_as!X29+'o-xylene_as'!X29+'p-xylene_as'!X29+'m-xylene_as'!X29+'b,t,x_as'!X29</f>
        <v>0</v>
      </c>
      <c r="Y29" s="127">
        <f>benzene_as!Y29+toluene_as!Y29+'o-xylene_as'!Y29+'p-xylene_as'!Y29+'m-xylene_as'!Y29+'b,t,x_as'!Y29</f>
        <v>0</v>
      </c>
      <c r="Z29" s="127">
        <f>benzene_as!Z29+toluene_as!Z29+'o-xylene_as'!Z29+'p-xylene_as'!Z29+'m-xylene_as'!Z29+'b,t,x_as'!Z29</f>
        <v>0</v>
      </c>
      <c r="AA29" s="127">
        <f>benzene_as!AA29+toluene_as!AA29+'o-xylene_as'!AA29+'p-xylene_as'!AA29+'m-xylene_as'!AA29+'b,t,x_as'!AA29</f>
        <v>0</v>
      </c>
      <c r="AB29" s="127">
        <f>benzene_as!AB29+toluene_as!AB29+'o-xylene_as'!AB29+'p-xylene_as'!AB29+'m-xylene_as'!AB29+'b,t,x_as'!AB29</f>
        <v>0</v>
      </c>
      <c r="AC29" s="127">
        <f>benzene_as!AC29+toluene_as!AC29+'o-xylene_as'!AC29+'p-xylene_as'!AC29+'m-xylene_as'!AC29+'b,t,x_as'!AC29</f>
        <v>0</v>
      </c>
      <c r="AD29" s="78">
        <v>0</v>
      </c>
    </row>
    <row r="30" spans="1:30">
      <c r="A30" s="135" t="s">
        <v>9</v>
      </c>
      <c r="B30" s="127"/>
      <c r="C30" s="127"/>
      <c r="D30" s="127"/>
      <c r="E30" s="127"/>
      <c r="F30" s="127"/>
      <c r="G30" s="127"/>
      <c r="H30" s="127"/>
      <c r="I30" s="127">
        <f>benzene_as!I30+toluene_as!I30+'o-xylene_as'!I30+'p-xylene_as'!I30+'m-xylene_as'!I30+'b,t,x_as'!I30</f>
        <v>430549000</v>
      </c>
      <c r="J30" s="127"/>
      <c r="K30" s="127"/>
      <c r="L30" s="127"/>
      <c r="M30" s="127"/>
      <c r="N30" s="127"/>
      <c r="O30" s="127">
        <f>benzene_as!O30+toluene_as!O30+'o-xylene_as'!O30+'p-xylene_as'!O30+'m-xylene_as'!O30+'b,t,x_as'!O30</f>
        <v>408565000</v>
      </c>
      <c r="P30" s="127">
        <f>benzene_as!P30+toluene_as!P30+'o-xylene_as'!P30+'p-xylene_as'!P30+'m-xylene_as'!P30+'b,t,x_as'!P30</f>
        <v>344072000</v>
      </c>
      <c r="Q30" s="127">
        <f>benzene_as!Q30+toluene_as!Q30+'o-xylene_as'!Q30+'p-xylene_as'!Q30+'m-xylene_as'!Q30+'b,t,x_as'!Q30</f>
        <v>357958000</v>
      </c>
      <c r="R30" s="127">
        <f>benzene_as!R30+toluene_as!R30+'o-xylene_as'!R30+'p-xylene_as'!R30+'m-xylene_as'!R30+'b,t,x_as'!R30</f>
        <v>809253500</v>
      </c>
      <c r="S30" s="127">
        <f>benzene_as!S30+toluene_as!S30+'o-xylene_as'!S30+'p-xylene_as'!S30+'m-xylene_as'!S30+'b,t,x_as'!S30</f>
        <v>749098000</v>
      </c>
      <c r="T30" s="127">
        <f>benzene_as!T30+toluene_as!T30+'o-xylene_as'!T30+'p-xylene_as'!T30+'m-xylene_as'!T30+'b,t,x_as'!T30</f>
        <v>791900000</v>
      </c>
      <c r="U30" s="127">
        <f>benzene_as!U30+toluene_as!U30+'o-xylene_as'!U30+'p-xylene_as'!U30+'m-xylene_as'!U30+'b,t,x_as'!U30</f>
        <v>780983500</v>
      </c>
      <c r="V30" s="127">
        <f>benzene_as!V30+toluene_as!V30+'o-xylene_as'!V30+'p-xylene_as'!V30+'m-xylene_as'!V30+'b,t,x_as'!V30</f>
        <v>811009000</v>
      </c>
      <c r="W30" s="127">
        <f>benzene_as!W30+toluene_as!W30+'o-xylene_as'!W30+'p-xylene_as'!W30+'m-xylene_as'!W30+'b,t,x_as'!W30</f>
        <v>776839000</v>
      </c>
      <c r="X30" s="127">
        <f>benzene_as!X30+toluene_as!X30+'o-xylene_as'!X30+'p-xylene_as'!X30+'m-xylene_as'!X30+'b,t,x_as'!X30</f>
        <v>695325000</v>
      </c>
      <c r="Y30" s="127">
        <f>benzene_as!Y30+toluene_as!Y30+'o-xylene_as'!Y30+'p-xylene_as'!Y30+'m-xylene_as'!Y30+'b,t,x_as'!Y30</f>
        <v>716182000</v>
      </c>
      <c r="Z30" s="127"/>
      <c r="AA30" s="127">
        <f>benzene_as!AA30+toluene_as!AA30+'o-xylene_as'!AA30+'p-xylene_as'!AA30+'m-xylene_as'!AA30+'b,t,x_as'!AA30</f>
        <v>714714000</v>
      </c>
      <c r="AB30" s="127">
        <f>benzene_as!AB30+toluene_as!AB30+'o-xylene_as'!AB30+'p-xylene_as'!AB30+'m-xylene_as'!AB30+'b,t,x_as'!AB30</f>
        <v>740811000</v>
      </c>
      <c r="AC30" s="127"/>
      <c r="AD30" s="127">
        <f t="shared" ref="AD30:AD34" si="4">AVERAGE(O30:AC30)</f>
        <v>668977692.30769229</v>
      </c>
    </row>
    <row r="31" spans="1:30">
      <c r="A31" s="135" t="s">
        <v>74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>
        <f>benzene_as!O31+toluene_as!O31+'o-xylene_as'!O31+'p-xylene_as'!O31+'m-xylene_as'!O31+'b,t,x_as'!O31</f>
        <v>475839000</v>
      </c>
      <c r="P31" s="127">
        <f>benzene_as!P31+toluene_as!P31+'o-xylene_as'!P31+'p-xylene_as'!P31+'m-xylene_as'!P31+'b,t,x_as'!P31</f>
        <v>335495000</v>
      </c>
      <c r="Q31" s="127">
        <f>benzene_as!Q31+toluene_as!Q31+'o-xylene_as'!Q31+'p-xylene_as'!Q31+'m-xylene_as'!Q31+'b,t,x_as'!Q31</f>
        <v>484608000</v>
      </c>
      <c r="R31" s="127">
        <f>benzene_as!R31+toluene_as!R31+'o-xylene_as'!R31+'p-xylene_as'!R31+'m-xylene_as'!R31+'b,t,x_as'!R31</f>
        <v>489653000</v>
      </c>
      <c r="S31" s="127">
        <f>benzene_as!S31+toluene_as!S31+'o-xylene_as'!S31+'p-xylene_as'!S31+'m-xylene_as'!S31+'b,t,x_as'!S31</f>
        <v>455421000</v>
      </c>
      <c r="T31" s="146">
        <f>benzene_as!T31+toluene_as!T31+'o-xylene_as'!T31+'p-xylene_as'!T31+'m-xylene_as'!T31+'b,t,x_as'!T31</f>
        <v>172617000</v>
      </c>
      <c r="U31" s="146">
        <f>benzene_as!U31+toluene_as!U31+'o-xylene_as'!U31+'p-xylene_as'!U31+'m-xylene_as'!U31+'b,t,x_as'!U31</f>
        <v>144221000</v>
      </c>
      <c r="V31" s="146">
        <f>benzene_as!V31+toluene_as!V31+'o-xylene_as'!V31+'p-xylene_as'!V31+'m-xylene_as'!V31+'b,t,x_as'!V31</f>
        <v>147834000</v>
      </c>
      <c r="W31" s="146">
        <f>benzene_as!W31+toluene_as!W31+'o-xylene_as'!W31+'p-xylene_as'!W31+'m-xylene_as'!W31+'b,t,x_as'!W31</f>
        <v>154009000</v>
      </c>
      <c r="X31" s="146">
        <f>benzene_as!X31+toluene_as!X31+'o-xylene_as'!X31+'p-xylene_as'!X31+'m-xylene_as'!X31+'b,t,x_as'!X31</f>
        <v>177607000</v>
      </c>
      <c r="Y31" s="146"/>
      <c r="Z31" s="146">
        <f>benzene_as!Z31+toluene_as!Z31+'o-xylene_as'!Z31+'p-xylene_as'!Z31+'m-xylene_as'!Z31+'b,t,x_as'!Z31</f>
        <v>138519000</v>
      </c>
      <c r="AA31" s="146">
        <f>benzene_as!AA31+toluene_as!AA31+'o-xylene_as'!AA31+'p-xylene_as'!AA31+'m-xylene_as'!AA31+'b,t,x_as'!AA31</f>
        <v>127885000</v>
      </c>
      <c r="AB31" s="146">
        <f>benzene_as!AB31+toluene_as!AB31+'o-xylene_as'!AB31+'p-xylene_as'!AB31+'m-xylene_as'!AB31+'b,t,x_as'!AB31</f>
        <v>182032000</v>
      </c>
      <c r="AC31" s="146">
        <f>benzene_as!AC31+toluene_as!AC31+'o-xylene_as'!AC31+'p-xylene_as'!AC31+'m-xylene_as'!AC31+'b,t,x_as'!AC31</f>
        <v>84434000</v>
      </c>
      <c r="AD31" s="146">
        <f>AVERAGE(O31:S31)</f>
        <v>448203200</v>
      </c>
    </row>
    <row r="32" spans="1:30">
      <c r="A32" s="135" t="s">
        <v>19</v>
      </c>
      <c r="B32" s="127">
        <f>benzene_as!B32+toluene_as!B32+'o-xylene_as'!B32+'p-xylene_as'!B32+'m-xylene_as'!B32+'b,t,x_as'!B32</f>
        <v>0</v>
      </c>
      <c r="C32" s="127">
        <f>benzene_as!C32+toluene_as!C32+'o-xylene_as'!C32+'p-xylene_as'!C32+'m-xylene_as'!C32+'b,t,x_as'!C32</f>
        <v>0</v>
      </c>
      <c r="D32" s="127">
        <f>benzene_as!D32+toluene_as!D32+'o-xylene_as'!D32+'p-xylene_as'!D32+'m-xylene_as'!D32+'b,t,x_as'!D32</f>
        <v>0</v>
      </c>
      <c r="E32" s="127">
        <f>benzene_as!E32+toluene_as!E32+'o-xylene_as'!E32+'p-xylene_as'!E32+'m-xylene_as'!E32+'b,t,x_as'!E32</f>
        <v>0</v>
      </c>
      <c r="F32" s="127">
        <f>benzene_as!F32+toluene_as!F32+'o-xylene_as'!F32+'p-xylene_as'!F32+'m-xylene_as'!F32+'b,t,x_as'!F32</f>
        <v>0</v>
      </c>
      <c r="G32" s="127">
        <f>benzene_as!G32+toluene_as!G32+'o-xylene_as'!G32+'p-xylene_as'!G32+'m-xylene_as'!G32+'b,t,x_as'!G32</f>
        <v>0</v>
      </c>
      <c r="H32" s="127">
        <f>benzene_as!H32+toluene_as!H32+'o-xylene_as'!H32+'p-xylene_as'!H32+'m-xylene_as'!H32+'b,t,x_as'!H32</f>
        <v>0</v>
      </c>
      <c r="I32" s="127">
        <f>benzene_as!I32+toluene_as!I32+'o-xylene_as'!I32+'p-xylene_as'!I32+'m-xylene_as'!I32+'b,t,x_as'!I32</f>
        <v>0</v>
      </c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>
        <f>benzene_as!V32+toluene_as!V32+'o-xylene_as'!V32+'p-xylene_as'!V32+'m-xylene_as'!V32+'b,t,x_as'!V32</f>
        <v>146324868</v>
      </c>
      <c r="W32" s="127">
        <f>benzene_as!W32+toluene_as!W32+'o-xylene_as'!W32+'p-xylene_as'!W32+'m-xylene_as'!W32+'b,t,x_as'!W32</f>
        <v>133835537</v>
      </c>
      <c r="X32" s="127">
        <f>benzene_as!X32+toluene_as!X32+'o-xylene_as'!X32+'p-xylene_as'!X32+'m-xylene_as'!X32+'b,t,x_as'!X32</f>
        <v>121553816</v>
      </c>
      <c r="Y32" s="127">
        <f>benzene_as!Y32+toluene_as!Y32+'o-xylene_as'!Y32+'p-xylene_as'!Y32+'m-xylene_as'!Y32+'b,t,x_as'!Y32</f>
        <v>144177601</v>
      </c>
      <c r="Z32" s="127">
        <f>benzene_as!Z32+toluene_as!Z32+'o-xylene_as'!Z32+'p-xylene_as'!Z32+'m-xylene_as'!Z32+'b,t,x_as'!Z32</f>
        <v>143397637</v>
      </c>
      <c r="AA32" s="127">
        <f>benzene_as!AA32+toluene_as!AA32+'o-xylene_as'!AA32+'p-xylene_as'!AA32+'m-xylene_as'!AA32+'b,t,x_as'!AA32</f>
        <v>154681443</v>
      </c>
      <c r="AB32" s="127">
        <f>benzene_as!AB32+toluene_as!AB32+'o-xylene_as'!AB32+'p-xylene_as'!AB32+'m-xylene_as'!AB32+'b,t,x_as'!AB32</f>
        <v>165893868</v>
      </c>
      <c r="AC32" s="127">
        <f>benzene_as!AC32+toluene_as!AC32+'o-xylene_as'!AC32+'p-xylene_as'!AC32+'m-xylene_as'!AC32+'b,t,x_as'!AC32</f>
        <v>135834838</v>
      </c>
      <c r="AD32" s="127">
        <f t="shared" si="4"/>
        <v>143212451</v>
      </c>
    </row>
    <row r="33" spans="1:30">
      <c r="A33" s="135" t="s">
        <v>4</v>
      </c>
      <c r="B33" s="127"/>
      <c r="C33" s="127"/>
      <c r="D33" s="127"/>
      <c r="E33" s="127"/>
      <c r="F33" s="127"/>
      <c r="G33" s="127"/>
      <c r="H33" s="127">
        <f>benzene_as!H33+toluene_as!H33+'o-xylene_as'!H33+'p-xylene_as'!H33+'m-xylene_as'!H33+'b,t,x_as'!H33</f>
        <v>211948000</v>
      </c>
      <c r="I33" s="127">
        <f>benzene_as!I33+toluene_as!I33+'o-xylene_as'!I33+'p-xylene_as'!I33+'m-xylene_as'!I33+'b,t,x_as'!I33</f>
        <v>186443000</v>
      </c>
      <c r="J33" s="127"/>
      <c r="K33" s="127"/>
      <c r="L33" s="127"/>
      <c r="M33" s="127"/>
      <c r="N33" s="127"/>
      <c r="O33" s="146">
        <f>benzene_as!O33+toluene_as!O33+'o-xylene_as'!O33+'p-xylene_as'!O33+'m-xylene_as'!O33+'b,t,x_as'!O33</f>
        <v>327892000</v>
      </c>
      <c r="P33" s="146">
        <f>benzene_as!P33+toluene_as!P33+'o-xylene_as'!P33+'p-xylene_as'!P33+'m-xylene_as'!P33+'b,t,x_as'!P33</f>
        <v>307415000</v>
      </c>
      <c r="Q33" s="146">
        <f>benzene_as!Q33+toluene_as!Q33+'o-xylene_as'!Q33+'p-xylene_as'!Q33+'m-xylene_as'!Q33+'b,t,x_as'!Q33</f>
        <v>330701000</v>
      </c>
      <c r="R33" s="146">
        <f>benzene_as!R33+toluene_as!R33+'o-xylene_as'!R33+'p-xylene_as'!R33+'m-xylene_as'!R33+'b,t,x_as'!R33</f>
        <v>330418000</v>
      </c>
      <c r="S33" s="146">
        <f>benzene_as!S33+toluene_as!S33+'o-xylene_as'!S33+'p-xylene_as'!S33+'m-xylene_as'!S33+'b,t,x_as'!S33</f>
        <v>282367000</v>
      </c>
      <c r="T33" s="146">
        <f>benzene_as!T33+toluene_as!T33+'o-xylene_as'!T33+'p-xylene_as'!T33+'m-xylene_as'!T33+'b,t,x_as'!T33</f>
        <v>292761000</v>
      </c>
      <c r="U33" s="146">
        <f>benzene_as!U33+toluene_as!U33+'o-xylene_as'!U33+'p-xylene_as'!U33+'m-xylene_as'!U33+'b,t,x_as'!U33</f>
        <v>291277000</v>
      </c>
      <c r="V33" s="127">
        <f>benzene_as!V33+toluene_as!V33+'o-xylene_as'!V33+'p-xylene_as'!V33+'m-xylene_as'!V33+'b,t,x_as'!V33</f>
        <v>416648000</v>
      </c>
      <c r="W33" s="127">
        <f>benzene_as!W33+toluene_as!W33+'o-xylene_as'!W33+'p-xylene_as'!W33+'m-xylene_as'!W33+'b,t,x_as'!W33</f>
        <v>390454000</v>
      </c>
      <c r="X33" s="127">
        <f>benzene_as!X33+toluene_as!X33+'o-xylene_as'!X33+'p-xylene_as'!X33+'m-xylene_as'!X33+'b,t,x_as'!X33</f>
        <v>612924000</v>
      </c>
      <c r="Y33" s="127">
        <f>benzene_as!Y33+toluene_as!Y33+'o-xylene_as'!Y33+'p-xylene_as'!Y33+'m-xylene_as'!Y33+'b,t,x_as'!Y33</f>
        <v>466173000</v>
      </c>
      <c r="Z33" s="127">
        <f>benzene_as!Z33+toluene_as!Z33+'o-xylene_as'!Z33+'p-xylene_as'!Z33+'m-xylene_as'!Z33+'b,t,x_as'!Z33</f>
        <v>472330000</v>
      </c>
      <c r="AA33" s="127">
        <f>benzene_as!AA33+toluene_as!AA33+'o-xylene_as'!AA33+'p-xylene_as'!AA33+'m-xylene_as'!AA33+'b,t,x_as'!AA33</f>
        <v>486324000</v>
      </c>
      <c r="AB33" s="127">
        <f>benzene_as!AB33+toluene_as!AB33+'o-xylene_as'!AB33+'p-xylene_as'!AB33+'m-xylene_as'!AB33+'b,t,x_as'!AB33</f>
        <v>600428000</v>
      </c>
      <c r="AC33" s="146">
        <f>benzene_as!AC33+toluene_as!AC33+'o-xylene_as'!AC33+'p-xylene_as'!AC33+'m-xylene_as'!AC33+'b,t,x_as'!AC33</f>
        <v>414510000</v>
      </c>
      <c r="AD33" s="127">
        <f>AVERAGE(V33:AB33)</f>
        <v>492183000</v>
      </c>
    </row>
    <row r="34" spans="1:30">
      <c r="A34" s="135" t="s">
        <v>10</v>
      </c>
      <c r="B34" s="127"/>
      <c r="C34" s="127"/>
      <c r="D34" s="127"/>
      <c r="E34" s="127"/>
      <c r="F34" s="127"/>
      <c r="G34" s="127">
        <f>benzene_as!G34+toluene_as!G34+'o-xylene_as'!G34+'p-xylene_as'!G34+'m-xylene_as'!G34+'b,t,x_as'!G34</f>
        <v>10000</v>
      </c>
      <c r="H34" s="127"/>
      <c r="I34" s="127"/>
      <c r="J34" s="127"/>
      <c r="K34" s="127"/>
      <c r="L34" s="127"/>
      <c r="M34" s="127"/>
      <c r="N34" s="127"/>
      <c r="O34" s="127">
        <f>benzene_as!O34+toluene_as!O34+'o-xylene_as'!O34+'p-xylene_as'!O34+'m-xylene_as'!O34+'b,t,x_as'!O34</f>
        <v>42774075</v>
      </c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>
        <f>benzene_as!AB34+toluene_as!AB34+'o-xylene_as'!AB34+'p-xylene_as'!AB34+'m-xylene_as'!AB34+'b,t,x_as'!AB34</f>
        <v>43917950</v>
      </c>
      <c r="AC34" s="127"/>
      <c r="AD34" s="127">
        <f t="shared" si="4"/>
        <v>43346012.5</v>
      </c>
    </row>
    <row r="35" spans="1:30">
      <c r="A35" s="135" t="s">
        <v>72</v>
      </c>
      <c r="B35" s="127">
        <f>benzene_as!B35+toluene_as!B35+'o-xylene_as'!B35+'p-xylene_as'!B35+'m-xylene_as'!B35+'b,t,x_as'!B35</f>
        <v>0</v>
      </c>
      <c r="C35" s="127">
        <f>benzene_as!C35+toluene_as!C35+'o-xylene_as'!C35+'p-xylene_as'!C35+'m-xylene_as'!C35+'b,t,x_as'!C35</f>
        <v>0</v>
      </c>
      <c r="D35" s="127">
        <f>benzene_as!D35+toluene_as!D35+'o-xylene_as'!D35+'p-xylene_as'!D35+'m-xylene_as'!D35+'b,t,x_as'!D35</f>
        <v>0</v>
      </c>
      <c r="E35" s="127">
        <f>benzene_as!E35+toluene_as!E35+'o-xylene_as'!E35+'p-xylene_as'!E35+'m-xylene_as'!E35+'b,t,x_as'!E35</f>
        <v>0</v>
      </c>
      <c r="F35" s="127">
        <f>benzene_as!F35+toluene_as!F35+'o-xylene_as'!F35+'p-xylene_as'!F35+'m-xylene_as'!F35+'b,t,x_as'!F35</f>
        <v>0</v>
      </c>
      <c r="G35" s="127">
        <f>benzene_as!G35+toluene_as!G35+'o-xylene_as'!G35+'p-xylene_as'!G35+'m-xylene_as'!G35+'b,t,x_as'!G35</f>
        <v>0</v>
      </c>
      <c r="H35" s="127">
        <f>benzene_as!H35+toluene_as!H35+'o-xylene_as'!H35+'p-xylene_as'!H35+'m-xylene_as'!H35+'b,t,x_as'!H35</f>
        <v>0</v>
      </c>
      <c r="I35" s="127">
        <f>benzene_as!I35+toluene_as!I35+'o-xylene_as'!I35+'p-xylene_as'!I35+'m-xylene_as'!I35+'b,t,x_as'!I35</f>
        <v>0</v>
      </c>
      <c r="J35" s="127"/>
      <c r="K35" s="127"/>
      <c r="L35" s="127"/>
      <c r="M35" s="127"/>
      <c r="N35" s="127"/>
      <c r="O35" s="127">
        <f>benzene_as!O35+toluene_as!O35+'o-xylene_as'!O35+'p-xylene_as'!O35+'m-xylene_as'!O35+'b,t,x_as'!O35</f>
        <v>0</v>
      </c>
      <c r="P35" s="127">
        <f>benzene_as!P35+toluene_as!P35+'o-xylene_as'!P35+'p-xylene_as'!P35+'m-xylene_as'!P35+'b,t,x_as'!P35</f>
        <v>0</v>
      </c>
      <c r="Q35" s="127">
        <f>benzene_as!Q35+toluene_as!Q35+'o-xylene_as'!Q35+'p-xylene_as'!Q35+'m-xylene_as'!Q35+'b,t,x_as'!Q35</f>
        <v>0</v>
      </c>
      <c r="R35" s="127">
        <f>benzene_as!R35+toluene_as!R35+'o-xylene_as'!R35+'p-xylene_as'!R35+'m-xylene_as'!R35+'b,t,x_as'!R35</f>
        <v>0</v>
      </c>
      <c r="S35" s="127">
        <f>benzene_as!S35+toluene_as!S35+'o-xylene_as'!S35+'p-xylene_as'!S35+'m-xylene_as'!S35+'b,t,x_as'!S35</f>
        <v>0</v>
      </c>
      <c r="T35" s="127">
        <f>benzene_as!T35+toluene_as!T35+'o-xylene_as'!T35+'p-xylene_as'!T35+'m-xylene_as'!T35+'b,t,x_as'!T35</f>
        <v>0</v>
      </c>
      <c r="U35" s="127">
        <f>benzene_as!U35+toluene_as!U35+'o-xylene_as'!U35+'p-xylene_as'!U35+'m-xylene_as'!U35+'b,t,x_as'!U35</f>
        <v>0</v>
      </c>
      <c r="V35" s="127">
        <f>benzene_as!V35+toluene_as!V35+'o-xylene_as'!V35+'p-xylene_as'!V35+'m-xylene_as'!V35+'b,t,x_as'!V35</f>
        <v>0</v>
      </c>
      <c r="W35" s="127">
        <f>benzene_as!W35+toluene_as!W35+'o-xylene_as'!W35+'p-xylene_as'!W35+'m-xylene_as'!W35+'b,t,x_as'!W35</f>
        <v>0</v>
      </c>
      <c r="X35" s="127">
        <f>benzene_as!X35+toluene_as!X35+'o-xylene_as'!X35+'p-xylene_as'!X35+'m-xylene_as'!X35+'b,t,x_as'!X35</f>
        <v>0</v>
      </c>
      <c r="Y35" s="127">
        <f>benzene_as!Y35+toluene_as!Y35+'o-xylene_as'!Y35+'p-xylene_as'!Y35+'m-xylene_as'!Y35+'b,t,x_as'!Y35</f>
        <v>0</v>
      </c>
      <c r="Z35" s="127">
        <f>benzene_as!Z35+toluene_as!Z35+'o-xylene_as'!Z35+'p-xylene_as'!Z35+'m-xylene_as'!Z35+'b,t,x_as'!Z35</f>
        <v>0</v>
      </c>
      <c r="AA35" s="127">
        <f>benzene_as!AA35+toluene_as!AA35+'o-xylene_as'!AA35+'p-xylene_as'!AA35+'m-xylene_as'!AA35+'b,t,x_as'!AA35</f>
        <v>0</v>
      </c>
      <c r="AB35" s="127">
        <f>benzene_as!AB35+toluene_as!AB35+'o-xylene_as'!AB35+'p-xylene_as'!AB35+'m-xylene_as'!AB35+'b,t,x_as'!AB35</f>
        <v>0</v>
      </c>
      <c r="AC35" s="127">
        <f>benzene_as!AC35+toluene_as!AC35+'o-xylene_as'!AC35+'p-xylene_as'!AC35+'m-xylene_as'!AC35+'b,t,x_as'!AC35</f>
        <v>0</v>
      </c>
      <c r="AD35" s="78">
        <v>0</v>
      </c>
    </row>
    <row r="36" spans="1:30">
      <c r="A36" s="135" t="s">
        <v>18</v>
      </c>
      <c r="B36" s="127">
        <f>benzene_as!B36+toluene_as!B36+'o-xylene_as'!B36+'p-xylene_as'!B36+'m-xylene_as'!B36+'b,t,x_as'!B36</f>
        <v>0</v>
      </c>
      <c r="C36" s="127">
        <f>benzene_as!C36+toluene_as!C36+'o-xylene_as'!C36+'p-xylene_as'!C36+'m-xylene_as'!C36+'b,t,x_as'!C36</f>
        <v>0</v>
      </c>
      <c r="D36" s="127">
        <f>benzene_as!D36+toluene_as!D36+'o-xylene_as'!D36+'p-xylene_as'!D36+'m-xylene_as'!D36+'b,t,x_as'!D36</f>
        <v>0</v>
      </c>
      <c r="E36" s="127">
        <f>benzene_as!E36+toluene_as!E36+'o-xylene_as'!E36+'p-xylene_as'!E36+'m-xylene_as'!E36+'b,t,x_as'!E36</f>
        <v>0</v>
      </c>
      <c r="F36" s="127">
        <f>benzene_as!F36+toluene_as!F36+'o-xylene_as'!F36+'p-xylene_as'!F36+'m-xylene_as'!F36+'b,t,x_as'!F36</f>
        <v>0</v>
      </c>
      <c r="G36" s="127">
        <f>benzene_as!G36+toluene_as!G36+'o-xylene_as'!G36+'p-xylene_as'!G36+'m-xylene_as'!G36+'b,t,x_as'!G36</f>
        <v>0</v>
      </c>
      <c r="H36" s="127">
        <f>benzene_as!H36+toluene_as!H36+'o-xylene_as'!H36+'p-xylene_as'!H36+'m-xylene_as'!H36+'b,t,x_as'!H36</f>
        <v>0</v>
      </c>
      <c r="I36" s="127">
        <f>benzene_as!I36+toluene_as!I36+'o-xylene_as'!I36+'p-xylene_as'!I36+'m-xylene_as'!I36+'b,t,x_as'!I36</f>
        <v>0</v>
      </c>
      <c r="J36" s="127"/>
      <c r="K36" s="127"/>
      <c r="L36" s="127"/>
      <c r="M36" s="127"/>
      <c r="N36" s="127"/>
      <c r="O36" s="127">
        <f>benzene_as!O36+toluene_as!O36+'o-xylene_as'!O36+'p-xylene_as'!O36+'m-xylene_as'!O36+'b,t,x_as'!O36</f>
        <v>0</v>
      </c>
      <c r="P36" s="127">
        <f>benzene_as!P36+toluene_as!P36+'o-xylene_as'!P36+'p-xylene_as'!P36+'m-xylene_as'!P36+'b,t,x_as'!P36</f>
        <v>0</v>
      </c>
      <c r="Q36" s="127">
        <f>benzene_as!Q36+toluene_as!Q36+'o-xylene_as'!Q36+'p-xylene_as'!Q36+'m-xylene_as'!Q36+'b,t,x_as'!Q36</f>
        <v>0</v>
      </c>
      <c r="R36" s="127">
        <f>benzene_as!R36+toluene_as!R36+'o-xylene_as'!R36+'p-xylene_as'!R36+'m-xylene_as'!R36+'b,t,x_as'!R36</f>
        <v>0</v>
      </c>
      <c r="S36" s="127">
        <f>benzene_as!S36+toluene_as!S36+'o-xylene_as'!S36+'p-xylene_as'!S36+'m-xylene_as'!S36+'b,t,x_as'!S36</f>
        <v>0</v>
      </c>
      <c r="T36" s="127">
        <f>benzene_as!T36+toluene_as!T36+'o-xylene_as'!T36+'p-xylene_as'!T36+'m-xylene_as'!T36+'b,t,x_as'!T36</f>
        <v>0</v>
      </c>
      <c r="U36" s="127">
        <f>benzene_as!U36+toluene_as!U36+'o-xylene_as'!U36+'p-xylene_as'!U36+'m-xylene_as'!U36+'b,t,x_as'!U36</f>
        <v>0</v>
      </c>
      <c r="V36" s="127">
        <f>benzene_as!V36+toluene_as!V36+'o-xylene_as'!V36+'p-xylene_as'!V36+'m-xylene_as'!V36+'b,t,x_as'!V36</f>
        <v>0</v>
      </c>
      <c r="W36" s="127">
        <f>benzene_as!W36+toluene_as!W36+'o-xylene_as'!W36+'p-xylene_as'!W36+'m-xylene_as'!W36+'b,t,x_as'!W36</f>
        <v>0</v>
      </c>
      <c r="X36" s="127">
        <f>benzene_as!X36+toluene_as!X36+'o-xylene_as'!X36+'p-xylene_as'!X36+'m-xylene_as'!X36+'b,t,x_as'!X36</f>
        <v>0</v>
      </c>
      <c r="Y36" s="127">
        <f>benzene_as!Y36+toluene_as!Y36+'o-xylene_as'!Y36+'p-xylene_as'!Y36+'m-xylene_as'!Y36+'b,t,x_as'!Y36</f>
        <v>0</v>
      </c>
      <c r="Z36" s="127">
        <f>benzene_as!Z36+toluene_as!Z36+'o-xylene_as'!Z36+'p-xylene_as'!Z36+'m-xylene_as'!Z36+'b,t,x_as'!Z36</f>
        <v>0</v>
      </c>
      <c r="AA36" s="127">
        <f>benzene_as!AA36+toluene_as!AA36+'o-xylene_as'!AA36+'p-xylene_as'!AA36+'m-xylene_as'!AA36+'b,t,x_as'!AA36</f>
        <v>0</v>
      </c>
      <c r="AB36" s="127">
        <f>benzene_as!AB36+toluene_as!AB36+'o-xylene_as'!AB36+'p-xylene_as'!AB36+'m-xylene_as'!AB36+'b,t,x_as'!AB36</f>
        <v>0</v>
      </c>
      <c r="AC36" s="127">
        <f>benzene_as!AC36+toluene_as!AC36+'o-xylene_as'!AC36+'p-xylene_as'!AC36+'m-xylene_as'!AC36+'b,t,x_as'!AC36</f>
        <v>0</v>
      </c>
      <c r="AD36" s="78">
        <v>0</v>
      </c>
    </row>
    <row r="37" spans="1:30">
      <c r="A37" s="135" t="s">
        <v>16</v>
      </c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>
        <f>benzene_as!O37+toluene_as!O37+'o-xylene_as'!O37+'p-xylene_as'!O37+'m-xylene_as'!O37+'b,t,x_as'!O37</f>
        <v>21739000</v>
      </c>
      <c r="P37" s="127">
        <f>benzene_as!P37+toluene_as!P37+'o-xylene_as'!P37+'p-xylene_as'!P37+'m-xylene_as'!P37+'b,t,x_as'!P37</f>
        <v>21511000</v>
      </c>
      <c r="Q37" s="127">
        <f>benzene_as!Q37+toluene_as!Q37+'o-xylene_as'!Q37+'p-xylene_as'!Q37+'m-xylene_as'!Q37+'b,t,x_as'!Q37</f>
        <v>25439000</v>
      </c>
      <c r="R37" s="127">
        <f>benzene_as!R37+toluene_as!R37+'o-xylene_as'!R37+'p-xylene_as'!R37+'m-xylene_as'!R37+'b,t,x_as'!R37</f>
        <v>14612000</v>
      </c>
      <c r="S37" s="127">
        <f>benzene_as!S37+toluene_as!S37+'o-xylene_as'!S37+'p-xylene_as'!S37+'m-xylene_as'!S37+'b,t,x_as'!S37</f>
        <v>15911000</v>
      </c>
      <c r="T37" s="127">
        <f>benzene_as!T37+toluene_as!T37+'o-xylene_as'!T37+'p-xylene_as'!T37+'m-xylene_as'!T37+'b,t,x_as'!T37</f>
        <v>11944000</v>
      </c>
      <c r="U37" s="127">
        <f>benzene_as!U37+toluene_as!U37+'o-xylene_as'!U37+'p-xylene_as'!U37+'m-xylene_as'!U37+'b,t,x_as'!U37</f>
        <v>8826000</v>
      </c>
      <c r="V37" s="127">
        <f>benzene_as!V37+toluene_as!V37+'o-xylene_as'!V37+'p-xylene_as'!V37+'m-xylene_as'!V37+'b,t,x_as'!V37</f>
        <v>17422000</v>
      </c>
      <c r="W37" s="127">
        <f>benzene_as!W37+toluene_as!W37+'o-xylene_as'!W37+'p-xylene_as'!W37+'m-xylene_as'!W37+'b,t,x_as'!W37</f>
        <v>14152000</v>
      </c>
      <c r="X37" s="127">
        <f>benzene_as!X37+toluene_as!X37+'o-xylene_as'!X37+'p-xylene_as'!X37+'m-xylene_as'!X37+'b,t,x_as'!X37</f>
        <v>6928000</v>
      </c>
      <c r="Y37" s="127">
        <f>benzene_as!Y37+toluene_as!Y37+'o-xylene_as'!Y37+'p-xylene_as'!Y37+'m-xylene_as'!Y37+'b,t,x_as'!Y37</f>
        <v>17566000</v>
      </c>
      <c r="Z37" s="127">
        <f>benzene_as!Z37+toluene_as!Z37+'o-xylene_as'!Z37+'p-xylene_as'!Z37+'m-xylene_as'!Z37+'b,t,x_as'!Z37</f>
        <v>14362000</v>
      </c>
      <c r="AA37" s="127">
        <f>benzene_as!AA37+toluene_as!AA37+'o-xylene_as'!AA37+'p-xylene_as'!AA37+'m-xylene_as'!AA37+'b,t,x_as'!AA37</f>
        <v>1991000</v>
      </c>
      <c r="AB37" s="127">
        <f>benzene_as!AB37+toluene_as!AB37+'o-xylene_as'!AB37+'p-xylene_as'!AB37+'m-xylene_as'!AB37+'b,t,x_as'!AB37</f>
        <v>16008000</v>
      </c>
      <c r="AC37" s="127">
        <f>benzene_as!AC37+toluene_as!AC37+'o-xylene_as'!AC37+'p-xylene_as'!AC37+'m-xylene_as'!AC37+'b,t,x_as'!AC37</f>
        <v>12060635</v>
      </c>
      <c r="AD37" s="127">
        <f t="shared" ref="AD37:AD38" si="5">AVERAGE(O37:AC37)</f>
        <v>14698109</v>
      </c>
    </row>
    <row r="38" spans="1:30">
      <c r="A38" s="135" t="s">
        <v>15</v>
      </c>
      <c r="B38" s="127">
        <f>benzene_as!B38+toluene_as!B38+'o-xylene_as'!B38+'p-xylene_as'!B38+'m-xylene_as'!B38+'b,t,x_as'!B38</f>
        <v>0</v>
      </c>
      <c r="C38" s="127">
        <f>benzene_as!C38+toluene_as!C38+'o-xylene_as'!C38+'p-xylene_as'!C38+'m-xylene_as'!C38+'b,t,x_as'!C38</f>
        <v>0</v>
      </c>
      <c r="D38" s="127">
        <f>benzene_as!D38+toluene_as!D38+'o-xylene_as'!D38+'p-xylene_as'!D38+'m-xylene_as'!D38+'b,t,x_as'!D38</f>
        <v>0</v>
      </c>
      <c r="E38" s="127">
        <f>benzene_as!E38+toluene_as!E38+'o-xylene_as'!E38+'p-xylene_as'!E38+'m-xylene_as'!E38+'b,t,x_as'!E38</f>
        <v>0</v>
      </c>
      <c r="F38" s="127">
        <f>benzene_as!F38+toluene_as!F38+'o-xylene_as'!F38+'p-xylene_as'!F38+'m-xylene_as'!F38+'b,t,x_as'!F38</f>
        <v>0</v>
      </c>
      <c r="G38" s="127">
        <f>benzene_as!G38+toluene_as!G38+'o-xylene_as'!G38+'p-xylene_as'!G38+'m-xylene_as'!G38+'b,t,x_as'!G38</f>
        <v>0</v>
      </c>
      <c r="H38" s="127">
        <f>benzene_as!H38+toluene_as!H38+'o-xylene_as'!H38+'p-xylene_as'!H38+'m-xylene_as'!H38+'b,t,x_as'!H38</f>
        <v>0</v>
      </c>
      <c r="I38" s="127">
        <f>benzene_as!I38+toluene_as!I38+'o-xylene_as'!I38+'p-xylene_as'!I38+'m-xylene_as'!I38+'b,t,x_as'!I38</f>
        <v>0</v>
      </c>
      <c r="J38" s="127"/>
      <c r="K38" s="127"/>
      <c r="L38" s="127"/>
      <c r="M38" s="127"/>
      <c r="N38" s="127"/>
      <c r="O38" s="127">
        <f>benzene_as!O38+toluene_as!O38+'o-xylene_as'!O38+'p-xylene_as'!O38+'m-xylene_as'!O38+'b,t,x_as'!O38</f>
        <v>0</v>
      </c>
      <c r="P38" s="127">
        <f>benzene_as!P38+toluene_as!P38+'o-xylene_as'!P38+'p-xylene_as'!P38+'m-xylene_as'!P38+'b,t,x_as'!P38</f>
        <v>0</v>
      </c>
      <c r="Q38" s="127">
        <f>benzene_as!Q38+toluene_as!Q38+'o-xylene_as'!Q38+'p-xylene_as'!Q38+'m-xylene_as'!Q38+'b,t,x_as'!Q38</f>
        <v>0</v>
      </c>
      <c r="R38" s="127">
        <f>benzene_as!R38+toluene_as!R38+'o-xylene_as'!R38+'p-xylene_as'!R38+'m-xylene_as'!R38+'b,t,x_as'!R38</f>
        <v>0</v>
      </c>
      <c r="S38" s="127">
        <f>benzene_as!S38+toluene_as!S38+'o-xylene_as'!S38+'p-xylene_as'!S38+'m-xylene_as'!S38+'b,t,x_as'!S38</f>
        <v>0</v>
      </c>
      <c r="T38" s="127">
        <f>benzene_as!T38+toluene_as!T38+'o-xylene_as'!T38+'p-xylene_as'!T38+'m-xylene_as'!T38+'b,t,x_as'!T38</f>
        <v>0</v>
      </c>
      <c r="U38" s="127">
        <f>benzene_as!U38+toluene_as!U38+'o-xylene_as'!U38+'p-xylene_as'!U38+'m-xylene_as'!U38+'b,t,x_as'!U38</f>
        <v>0</v>
      </c>
      <c r="V38" s="127">
        <f>benzene_as!V38+toluene_as!V38+'o-xylene_as'!V38+'p-xylene_as'!V38+'m-xylene_as'!V38+'b,t,x_as'!V38</f>
        <v>0</v>
      </c>
      <c r="W38" s="127">
        <f>benzene_as!W38+toluene_as!W38+'o-xylene_as'!W38+'p-xylene_as'!W38+'m-xylene_as'!W38+'b,t,x_as'!W38</f>
        <v>0</v>
      </c>
      <c r="X38" s="127">
        <f>benzene_as!X38+toluene_as!X38+'o-xylene_as'!X38+'p-xylene_as'!X38+'m-xylene_as'!X38+'b,t,x_as'!X38</f>
        <v>0</v>
      </c>
      <c r="Y38" s="147">
        <f>benzene_as!Y38+toluene_as!Y38+'o-xylene_as'!Y38+'p-xylene_as'!Y38+'m-xylene_as'!Y38+'b,t,x_as'!Y38</f>
        <v>0</v>
      </c>
      <c r="Z38" s="127">
        <f>benzene_as!Z38+toluene_as!Z38+'o-xylene_as'!Z38+'p-xylene_as'!Z38+'m-xylene_as'!Z38+'b,t,x_as'!Z38</f>
        <v>0</v>
      </c>
      <c r="AA38" s="127">
        <f>benzene_as!AA38+toluene_as!AA38+'o-xylene_as'!AA38+'p-xylene_as'!AA38+'m-xylene_as'!AA38+'b,t,x_as'!AA38</f>
        <v>0</v>
      </c>
      <c r="AB38" s="127">
        <f>benzene_as!AB38+toluene_as!AB38+'o-xylene_as'!AB38+'p-xylene_as'!AB38+'m-xylene_as'!AB38+'b,t,x_as'!AB38</f>
        <v>5347000</v>
      </c>
      <c r="AC38" s="127">
        <f>benzene_as!AC38+toluene_as!AC38+'o-xylene_as'!AC38+'p-xylene_as'!AC38+'m-xylene_as'!AC38+'b,t,x_as'!AC38</f>
        <v>4301000</v>
      </c>
      <c r="AD38" s="147">
        <f t="shared" si="5"/>
        <v>643200</v>
      </c>
    </row>
    <row r="39" spans="1:30">
      <c r="A39" s="135" t="s">
        <v>102</v>
      </c>
      <c r="B39" s="127">
        <f>benzene_as!B39+toluene_as!B39+'o-xylene_as'!B39+'p-xylene_as'!B39+'m-xylene_as'!B39+'b,t,x_as'!B39</f>
        <v>0</v>
      </c>
      <c r="C39" s="127">
        <f>benzene_as!C39+toluene_as!C39+'o-xylene_as'!C39+'p-xylene_as'!C39+'m-xylene_as'!C39+'b,t,x_as'!C39</f>
        <v>0</v>
      </c>
      <c r="D39" s="127">
        <f>benzene_as!D39+toluene_as!D39+'o-xylene_as'!D39+'p-xylene_as'!D39+'m-xylene_as'!D39+'b,t,x_as'!D39</f>
        <v>0</v>
      </c>
      <c r="E39" s="127">
        <f>benzene_as!E39+toluene_as!E39+'o-xylene_as'!E39+'p-xylene_as'!E39+'m-xylene_as'!E39+'b,t,x_as'!E39</f>
        <v>0</v>
      </c>
      <c r="F39" s="127">
        <f>benzene_as!F39+toluene_as!F39+'o-xylene_as'!F39+'p-xylene_as'!F39+'m-xylene_as'!F39+'b,t,x_as'!F39</f>
        <v>0</v>
      </c>
      <c r="G39" s="127">
        <f>benzene_as!G39+toluene_as!G39+'o-xylene_as'!G39+'p-xylene_as'!G39+'m-xylene_as'!G39+'b,t,x_as'!G39</f>
        <v>0</v>
      </c>
      <c r="H39" s="127">
        <f>benzene_as!H39+toluene_as!H39+'o-xylene_as'!H39+'p-xylene_as'!H39+'m-xylene_as'!H39+'b,t,x_as'!H39</f>
        <v>0</v>
      </c>
      <c r="I39" s="127">
        <f>benzene_as!I39+toluene_as!I39+'o-xylene_as'!I39+'p-xylene_as'!I39+'m-xylene_as'!I39+'b,t,x_as'!I39</f>
        <v>0</v>
      </c>
      <c r="J39" s="127"/>
      <c r="K39" s="127"/>
      <c r="L39" s="127"/>
      <c r="M39" s="127"/>
      <c r="N39" s="127"/>
      <c r="O39" s="127">
        <f>benzene_as!O39+toluene_as!O39+'o-xylene_as'!O39+'p-xylene_as'!O39+'m-xylene_as'!O39+'b,t,x_as'!O39</f>
        <v>0</v>
      </c>
      <c r="P39" s="127">
        <f>benzene_as!P39+toluene_as!P39+'o-xylene_as'!P39+'p-xylene_as'!P39+'m-xylene_as'!P39+'b,t,x_as'!P39</f>
        <v>0</v>
      </c>
      <c r="Q39" s="127">
        <f>benzene_as!Q39+toluene_as!Q39+'o-xylene_as'!Q39+'p-xylene_as'!Q39+'m-xylene_as'!Q39+'b,t,x_as'!Q39</f>
        <v>0</v>
      </c>
      <c r="R39" s="127">
        <f>benzene_as!R39+toluene_as!R39+'o-xylene_as'!R39+'p-xylene_as'!R39+'m-xylene_as'!R39+'b,t,x_as'!R39</f>
        <v>0</v>
      </c>
      <c r="S39" s="127">
        <f>benzene_as!S39+toluene_as!S39+'o-xylene_as'!S39+'p-xylene_as'!S39+'m-xylene_as'!S39+'b,t,x_as'!S39</f>
        <v>0</v>
      </c>
      <c r="T39" s="127">
        <f>benzene_as!T39+toluene_as!T39+'o-xylene_as'!T39+'p-xylene_as'!T39+'m-xylene_as'!T39+'b,t,x_as'!T39</f>
        <v>0</v>
      </c>
      <c r="U39" s="127">
        <f>benzene_as!U39+toluene_as!U39+'o-xylene_as'!U39+'p-xylene_as'!U39+'m-xylene_as'!U39+'b,t,x_as'!U39</f>
        <v>0</v>
      </c>
      <c r="V39" s="127">
        <f>benzene_as!V39+toluene_as!V39+'o-xylene_as'!V39+'p-xylene_as'!V39+'m-xylene_as'!V39+'b,t,x_as'!V39</f>
        <v>0</v>
      </c>
      <c r="W39" s="127">
        <f>benzene_as!W39+toluene_as!W39+'o-xylene_as'!W39+'p-xylene_as'!W39+'m-xylene_as'!W39+'b,t,x_as'!W39</f>
        <v>0</v>
      </c>
      <c r="X39" s="127">
        <f>benzene_as!X39+toluene_as!X39+'o-xylene_as'!X39+'p-xylene_as'!X39+'m-xylene_as'!X39+'b,t,x_as'!X39</f>
        <v>0</v>
      </c>
      <c r="Y39" s="127">
        <f>benzene_as!Y39+toluene_as!Y39+'o-xylene_as'!Y39+'p-xylene_as'!Y39+'m-xylene_as'!Y39+'b,t,x_as'!Y39</f>
        <v>0</v>
      </c>
      <c r="Z39" s="127">
        <f>benzene_as!Z39+toluene_as!Z39+'o-xylene_as'!Z39+'p-xylene_as'!Z39+'m-xylene_as'!Z39+'b,t,x_as'!Z39</f>
        <v>0</v>
      </c>
      <c r="AA39" s="127">
        <f>benzene_as!AA39+toluene_as!AA39+'o-xylene_as'!AA39+'p-xylene_as'!AA39+'m-xylene_as'!AA39+'b,t,x_as'!AA39</f>
        <v>0</v>
      </c>
      <c r="AB39" s="127">
        <f>benzene_as!AB39+toluene_as!AB39+'o-xylene_as'!AB39+'p-xylene_as'!AB39+'m-xylene_as'!AB39+'b,t,x_as'!AB39</f>
        <v>0</v>
      </c>
      <c r="AC39" s="127">
        <f>benzene_as!AC39+toluene_as!AC39+'o-xylene_as'!AC39+'p-xylene_as'!AC39+'m-xylene_as'!AC39+'b,t,x_as'!AC39</f>
        <v>0</v>
      </c>
      <c r="AD39" s="78">
        <v>0</v>
      </c>
    </row>
    <row r="40" spans="1:30">
      <c r="A40" s="135" t="s">
        <v>17</v>
      </c>
      <c r="B40" s="127">
        <f>benzene_as!B40+toluene_as!B40+'o-xylene_as'!B40+'p-xylene_as'!B40+'m-xylene_as'!B40+'b,t,x_as'!B40</f>
        <v>0</v>
      </c>
      <c r="C40" s="127">
        <f>benzene_as!C40+toluene_as!C40+'o-xylene_as'!C40+'p-xylene_as'!C40+'m-xylene_as'!C40+'b,t,x_as'!C40</f>
        <v>0</v>
      </c>
      <c r="D40" s="127">
        <f>benzene_as!D40+toluene_as!D40+'o-xylene_as'!D40+'p-xylene_as'!D40+'m-xylene_as'!D40+'b,t,x_as'!D40</f>
        <v>0</v>
      </c>
      <c r="E40" s="127">
        <f>benzene_as!E40+toluene_as!E40+'o-xylene_as'!E40+'p-xylene_as'!E40+'m-xylene_as'!E40+'b,t,x_as'!E40</f>
        <v>0</v>
      </c>
      <c r="F40" s="127">
        <f>benzene_as!F40+toluene_as!F40+'o-xylene_as'!F40+'p-xylene_as'!F40+'m-xylene_as'!F40+'b,t,x_as'!F40</f>
        <v>0</v>
      </c>
      <c r="G40" s="127">
        <f>benzene_as!G40+toluene_as!G40+'o-xylene_as'!G40+'p-xylene_as'!G40+'m-xylene_as'!G40+'b,t,x_as'!G40</f>
        <v>0</v>
      </c>
      <c r="H40" s="127">
        <f>benzene_as!H40+toluene_as!H40+'o-xylene_as'!H40+'p-xylene_as'!H40+'m-xylene_as'!H40+'b,t,x_as'!H40</f>
        <v>0</v>
      </c>
      <c r="I40" s="127">
        <f>benzene_as!I40+toluene_as!I40+'o-xylene_as'!I40+'p-xylene_as'!I40+'m-xylene_as'!I40+'b,t,x_as'!I40</f>
        <v>0</v>
      </c>
      <c r="J40" s="127"/>
      <c r="K40" s="127"/>
      <c r="L40" s="127"/>
      <c r="M40" s="127"/>
      <c r="N40" s="127"/>
      <c r="O40" s="127">
        <f>benzene_as!O40+toluene_as!O40+'o-xylene_as'!O40+'p-xylene_as'!O40+'m-xylene_as'!O40+'b,t,x_as'!O40</f>
        <v>0</v>
      </c>
      <c r="P40" s="127">
        <f>benzene_as!P40+toluene_as!P40+'o-xylene_as'!P40+'p-xylene_as'!P40+'m-xylene_as'!P40+'b,t,x_as'!P40</f>
        <v>0</v>
      </c>
      <c r="Q40" s="127">
        <f>benzene_as!Q40+toluene_as!Q40+'o-xylene_as'!Q40+'p-xylene_as'!Q40+'m-xylene_as'!Q40+'b,t,x_as'!Q40</f>
        <v>0</v>
      </c>
      <c r="R40" s="127">
        <f>benzene_as!R40+toluene_as!R40+'o-xylene_as'!R40+'p-xylene_as'!R40+'m-xylene_as'!R40+'b,t,x_as'!R40</f>
        <v>0</v>
      </c>
      <c r="S40" s="127">
        <f>benzene_as!S40+toluene_as!S40+'o-xylene_as'!S40+'p-xylene_as'!S40+'m-xylene_as'!S40+'b,t,x_as'!S40</f>
        <v>0</v>
      </c>
      <c r="T40" s="127">
        <f>benzene_as!T40+toluene_as!T40+'o-xylene_as'!T40+'p-xylene_as'!T40+'m-xylene_as'!T40+'b,t,x_as'!T40</f>
        <v>0</v>
      </c>
      <c r="U40" s="127">
        <f>benzene_as!U40+toluene_as!U40+'o-xylene_as'!U40+'p-xylene_as'!U40+'m-xylene_as'!U40+'b,t,x_as'!U40</f>
        <v>0</v>
      </c>
      <c r="V40" s="127">
        <f>benzene_as!V40+toluene_as!V40+'o-xylene_as'!V40+'p-xylene_as'!V40+'m-xylene_as'!V40+'b,t,x_as'!V40</f>
        <v>0</v>
      </c>
      <c r="W40" s="127">
        <f>benzene_as!W40+toluene_as!W40+'o-xylene_as'!W40+'p-xylene_as'!W40+'m-xylene_as'!W40+'b,t,x_as'!W40</f>
        <v>0</v>
      </c>
      <c r="X40" s="127">
        <f>benzene_as!X40+toluene_as!X40+'o-xylene_as'!X40+'p-xylene_as'!X40+'m-xylene_as'!X40+'b,t,x_as'!X40</f>
        <v>0</v>
      </c>
      <c r="Y40" s="127">
        <f>benzene_as!Y40+toluene_as!Y40+'o-xylene_as'!Y40+'p-xylene_as'!Y40+'m-xylene_as'!Y40+'b,t,x_as'!Y40</f>
        <v>0</v>
      </c>
      <c r="Z40" s="127">
        <f>benzene_as!Z40+toluene_as!Z40+'o-xylene_as'!Z40+'p-xylene_as'!Z40+'m-xylene_as'!Z40+'b,t,x_as'!Z40</f>
        <v>0</v>
      </c>
      <c r="AA40" s="127">
        <f>benzene_as!AA40+toluene_as!AA40+'o-xylene_as'!AA40+'p-xylene_as'!AA40+'m-xylene_as'!AA40+'b,t,x_as'!AA40</f>
        <v>0</v>
      </c>
      <c r="AB40" s="127">
        <f>benzene_as!AB40+toluene_as!AB40+'o-xylene_as'!AB40+'p-xylene_as'!AB40+'m-xylene_as'!AB40+'b,t,x_as'!AB40</f>
        <v>0</v>
      </c>
      <c r="AC40" s="127">
        <f>benzene_as!AC40+toluene_as!AC40+'o-xylene_as'!AC40+'p-xylene_as'!AC40+'m-xylene_as'!AC40+'b,t,x_as'!AC40</f>
        <v>0</v>
      </c>
      <c r="AD40" s="78">
        <v>0</v>
      </c>
    </row>
    <row r="41" spans="1:30">
      <c r="A41" s="135" t="s">
        <v>84</v>
      </c>
      <c r="B41" s="127">
        <f>benzene_as!B41+toluene_as!B41+'o-xylene_as'!B41+'p-xylene_as'!B41+'m-xylene_as'!B41+'b,t,x_as'!B41</f>
        <v>0</v>
      </c>
      <c r="C41" s="127">
        <f>benzene_as!C41+toluene_as!C41+'o-xylene_as'!C41+'p-xylene_as'!C41+'m-xylene_as'!C41+'b,t,x_as'!C41</f>
        <v>0</v>
      </c>
      <c r="D41" s="127">
        <f>benzene_as!D41+toluene_as!D41+'o-xylene_as'!D41+'p-xylene_as'!D41+'m-xylene_as'!D41+'b,t,x_as'!D41</f>
        <v>0</v>
      </c>
      <c r="E41" s="127">
        <f>benzene_as!E41+toluene_as!E41+'o-xylene_as'!E41+'p-xylene_as'!E41+'m-xylene_as'!E41+'b,t,x_as'!E41</f>
        <v>0</v>
      </c>
      <c r="F41" s="127">
        <f>benzene_as!F41+toluene_as!F41+'o-xylene_as'!F41+'p-xylene_as'!F41+'m-xylene_as'!F41+'b,t,x_as'!F41</f>
        <v>0</v>
      </c>
      <c r="G41" s="127">
        <f>benzene_as!G41+toluene_as!G41+'o-xylene_as'!G41+'p-xylene_as'!G41+'m-xylene_as'!G41+'b,t,x_as'!G41</f>
        <v>0</v>
      </c>
      <c r="H41" s="127">
        <f>benzene_as!H41+toluene_as!H41+'o-xylene_as'!H41+'p-xylene_as'!H41+'m-xylene_as'!H41+'b,t,x_as'!H41</f>
        <v>0</v>
      </c>
      <c r="I41" s="127">
        <f>benzene_as!I41+toluene_as!I41+'o-xylene_as'!I41+'p-xylene_as'!I41+'m-xylene_as'!I41+'b,t,x_as'!I41</f>
        <v>0</v>
      </c>
      <c r="J41" s="127"/>
      <c r="K41" s="127"/>
      <c r="L41" s="127"/>
      <c r="M41" s="127"/>
      <c r="N41" s="127"/>
      <c r="O41" s="127">
        <f>benzene_as!O41+toluene_as!O41+'o-xylene_as'!O41+'p-xylene_as'!O41+'m-xylene_as'!O41+'b,t,x_as'!O41</f>
        <v>0</v>
      </c>
      <c r="P41" s="127">
        <f>benzene_as!P41+toluene_as!P41+'o-xylene_as'!P41+'p-xylene_as'!P41+'m-xylene_as'!P41+'b,t,x_as'!P41</f>
        <v>0</v>
      </c>
      <c r="Q41" s="127">
        <f>benzene_as!Q41+toluene_as!Q41+'o-xylene_as'!Q41+'p-xylene_as'!Q41+'m-xylene_as'!Q41+'b,t,x_as'!Q41</f>
        <v>0</v>
      </c>
      <c r="R41" s="127">
        <f>benzene_as!R41+toluene_as!R41+'o-xylene_as'!R41+'p-xylene_as'!R41+'m-xylene_as'!R41+'b,t,x_as'!R41</f>
        <v>0</v>
      </c>
      <c r="S41" s="127">
        <f>benzene_as!S41+toluene_as!S41+'o-xylene_as'!S41+'p-xylene_as'!S41+'m-xylene_as'!S41+'b,t,x_as'!S41</f>
        <v>0</v>
      </c>
      <c r="T41" s="127">
        <f>benzene_as!T41+toluene_as!T41+'o-xylene_as'!T41+'p-xylene_as'!T41+'m-xylene_as'!T41+'b,t,x_as'!T41</f>
        <v>0</v>
      </c>
      <c r="U41" s="127">
        <f>benzene_as!U41+toluene_as!U41+'o-xylene_as'!U41+'p-xylene_as'!U41+'m-xylene_as'!U41+'b,t,x_as'!U41</f>
        <v>0</v>
      </c>
      <c r="V41" s="127">
        <f>benzene_as!V41+toluene_as!V41+'o-xylene_as'!V41+'p-xylene_as'!V41+'m-xylene_as'!V41+'b,t,x_as'!V41</f>
        <v>0</v>
      </c>
      <c r="W41" s="127">
        <f>benzene_as!W41+toluene_as!W41+'o-xylene_as'!W41+'p-xylene_as'!W41+'m-xylene_as'!W41+'b,t,x_as'!W41</f>
        <v>0</v>
      </c>
      <c r="X41" s="127">
        <f>benzene_as!X41+toluene_as!X41+'o-xylene_as'!X41+'p-xylene_as'!X41+'m-xylene_as'!X41+'b,t,x_as'!X41</f>
        <v>0</v>
      </c>
      <c r="Y41" s="127">
        <f>benzene_as!Y41+toluene_as!Y41+'o-xylene_as'!Y41+'p-xylene_as'!Y41+'m-xylene_as'!Y41+'b,t,x_as'!Y41</f>
        <v>0</v>
      </c>
      <c r="Z41" s="127">
        <f>benzene_as!Z41+toluene_as!Z41+'o-xylene_as'!Z41+'p-xylene_as'!Z41+'m-xylene_as'!Z41+'b,t,x_as'!Z41</f>
        <v>0</v>
      </c>
      <c r="AA41" s="127">
        <f>benzene_as!AA41+toluene_as!AA41+'o-xylene_as'!AA41+'p-xylene_as'!AA41+'m-xylene_as'!AA41+'b,t,x_as'!AA41</f>
        <v>0</v>
      </c>
      <c r="AB41" s="127">
        <f>benzene_as!AB41+toluene_as!AB41+'o-xylene_as'!AB41+'p-xylene_as'!AB41+'m-xylene_as'!AB41+'b,t,x_as'!AB41</f>
        <v>0</v>
      </c>
      <c r="AC41" s="127">
        <f>benzene_as!AC41+toluene_as!AC41+'o-xylene_as'!AC41+'p-xylene_as'!AC41+'m-xylene_as'!AC41+'b,t,x_as'!AC41</f>
        <v>0</v>
      </c>
      <c r="AD41" s="78">
        <v>0</v>
      </c>
    </row>
    <row r="42" spans="1:30">
      <c r="A42" s="135" t="s">
        <v>244</v>
      </c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>
        <f>benzene_as!O42+toluene_as!O42+'o-xylene_as'!O42+'p-xylene_as'!O42+'m-xylene_as'!O42+'b,t,x_as'!O42</f>
        <v>12531401634</v>
      </c>
      <c r="P42" s="127">
        <f>benzene_as!P42+toluene_as!P42+'o-xylene_as'!P42+'p-xylene_as'!P42+'m-xylene_as'!P42+'b,t,x_as'!P42</f>
        <v>13196808848</v>
      </c>
      <c r="Q42" s="127">
        <f>benzene_as!Q42+toluene_as!Q42+'o-xylene_as'!Q42+'p-xylene_as'!Q42+'m-xylene_as'!Q42+'b,t,x_as'!Q42</f>
        <v>12395655828</v>
      </c>
      <c r="R42" s="127">
        <f>benzene_as!R42+toluene_as!R42+'o-xylene_as'!R42+'p-xylene_as'!R42+'m-xylene_as'!R42+'b,t,x_as'!R42</f>
        <v>13491898060</v>
      </c>
      <c r="S42" s="127">
        <f>benzene_as!S42+toluene_as!S42+'o-xylene_as'!S42+'p-xylene_as'!S42+'m-xylene_as'!S42+'b,t,x_as'!S42</f>
        <v>12520337042</v>
      </c>
      <c r="T42" s="127">
        <f>benzene_as!T42+toluene_as!T42+'o-xylene_as'!T42+'p-xylene_as'!T42+'m-xylene_as'!T42+'b,t,x_as'!T42</f>
        <v>12625467331</v>
      </c>
      <c r="U42" s="127">
        <f>benzene_as!U42+toluene_as!U42+'o-xylene_as'!U42+'p-xylene_as'!U42+'m-xylene_as'!U42+'b,t,x_as'!U42</f>
        <v>12585374759</v>
      </c>
      <c r="V42" s="127">
        <f>benzene_as!V42+toluene_as!V42+'o-xylene_as'!V42+'p-xylene_as'!V42+'m-xylene_as'!V42+'b,t,x_as'!V42</f>
        <v>12373500889</v>
      </c>
      <c r="W42" s="127">
        <f>benzene_as!W42+toluene_as!W42+'o-xylene_as'!W42+'p-xylene_as'!W42+'m-xylene_as'!W42+'b,t,x_as'!W42</f>
        <v>11427169717</v>
      </c>
      <c r="X42" s="127">
        <f>benzene_as!X42+toluene_as!X42+'o-xylene_as'!X42+'p-xylene_as'!X42+'m-xylene_as'!X42+'b,t,x_as'!X42</f>
        <v>12778286950</v>
      </c>
      <c r="Y42" s="127">
        <f>benzene_as!Y42+toluene_as!Y42+'o-xylene_as'!Y42+'p-xylene_as'!Y42+'m-xylene_as'!Y42+'b,t,x_as'!Y42</f>
        <v>11320842886</v>
      </c>
      <c r="Z42" s="127">
        <f>benzene_as!Z42+toluene_as!Z42+'o-xylene_as'!Z42+'p-xylene_as'!Z42+'m-xylene_as'!Z42+'b,t,x_as'!Z42</f>
        <v>11613895788</v>
      </c>
      <c r="AA42" s="127">
        <f>benzene_as!AA42+toluene_as!AA42+'o-xylene_as'!AA42+'p-xylene_as'!AA42+'m-xylene_as'!AA42+'b,t,x_as'!AA42</f>
        <v>11174012690</v>
      </c>
      <c r="AB42" s="127">
        <f>benzene_as!AB42+toluene_as!AB42+'o-xylene_as'!AB42+'p-xylene_as'!AB42+'m-xylene_as'!AB42+'b,t,x_as'!AB42</f>
        <v>12136097705</v>
      </c>
      <c r="AC42" s="127">
        <f>benzene_as!AC42+toluene_as!AC42+'o-xylene_as'!AC42+'p-xylene_as'!AC42+'m-xylene_as'!AC42+'b,t,x_as'!AC42</f>
        <v>10364225173</v>
      </c>
      <c r="AD42" s="127">
        <f t="shared" ref="AD42:AD43" si="6">AVERAGE(O42:AC42)</f>
        <v>12168998353.333334</v>
      </c>
    </row>
    <row r="43" spans="1:30">
      <c r="A43" s="135" t="s">
        <v>245</v>
      </c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>
        <f>benzene_as!O43+toluene_as!O43+'o-xylene_as'!O43+'p-xylene_as'!O43+'m-xylene_as'!O43+'b,t,x_as'!O43</f>
        <v>12812901639</v>
      </c>
      <c r="P43" s="127">
        <f>benzene_as!P43+toluene_as!P43+'o-xylene_as'!P43+'p-xylene_as'!P43+'m-xylene_as'!P43+'b,t,x_as'!P43</f>
        <v>13393107501</v>
      </c>
      <c r="Q43" s="127">
        <f>benzene_as!Q43+toluene_as!Q43+'o-xylene_as'!Q43+'p-xylene_as'!Q43+'m-xylene_as'!Q43+'b,t,x_as'!Q43</f>
        <v>12522360738</v>
      </c>
      <c r="R43" s="127">
        <f>benzene_as!R43+toluene_as!R43+'o-xylene_as'!R43+'p-xylene_as'!R43+'m-xylene_as'!R43+'b,t,x_as'!R43</f>
        <v>13554445094</v>
      </c>
      <c r="S43" s="127">
        <f>benzene_as!S43+toluene_as!S43+'o-xylene_as'!S43+'p-xylene_as'!S43+'m-xylene_as'!S43+'b,t,x_as'!S43</f>
        <v>12523017042</v>
      </c>
      <c r="T43" s="127">
        <f>benzene_as!T43+toluene_as!T43+'o-xylene_as'!T43+'p-xylene_as'!T43+'m-xylene_as'!T43+'b,t,x_as'!T43</f>
        <v>12629038231</v>
      </c>
      <c r="U43" s="127">
        <f>benzene_as!U43+toluene_as!U43+'o-xylene_as'!U43+'p-xylene_as'!U43+'m-xylene_as'!U43+'b,t,x_as'!U43</f>
        <v>12588102173</v>
      </c>
      <c r="V43" s="127">
        <f>benzene_as!V43+toluene_as!V43+'o-xylene_as'!V43+'p-xylene_as'!V43+'m-xylene_as'!V43+'b,t,x_as'!V43</f>
        <v>12373961109</v>
      </c>
      <c r="W43" s="127">
        <f>benzene_as!W43+toluene_as!W43+'o-xylene_as'!W43+'p-xylene_as'!W43+'m-xylene_as'!W43+'b,t,x_as'!W43</f>
        <v>11427580576</v>
      </c>
      <c r="X43" s="127">
        <f>benzene_as!X43+toluene_as!X43+'o-xylene_as'!X43+'p-xylene_as'!X43+'m-xylene_as'!X43+'b,t,x_as'!X43</f>
        <v>12803826459</v>
      </c>
      <c r="Y43" s="127">
        <f>benzene_as!Y43+toluene_as!Y43+'o-xylene_as'!Y43+'p-xylene_as'!Y43+'m-xylene_as'!Y43+'b,t,x_as'!Y43</f>
        <v>11457375308</v>
      </c>
      <c r="Z43" s="127">
        <f>benzene_as!Z43+toluene_as!Z43+'o-xylene_as'!Z43+'p-xylene_as'!Z43+'m-xylene_as'!Z43+'b,t,x_as'!Z43</f>
        <v>11614611155</v>
      </c>
      <c r="AA43" s="127">
        <f>benzene_as!AA43+toluene_as!AA43+'o-xylene_as'!AA43+'p-xylene_as'!AA43+'m-xylene_as'!AA43+'b,t,x_as'!AA43</f>
        <v>0</v>
      </c>
      <c r="AB43" s="127">
        <f>benzene_as!AB43+toluene_as!AB43+'o-xylene_as'!AB43+'p-xylene_as'!AB43+'m-xylene_as'!AB43+'b,t,x_as'!AB43</f>
        <v>0</v>
      </c>
      <c r="AC43" s="127">
        <f>benzene_as!AC43+toluene_as!AC43+'o-xylene_as'!AC43+'p-xylene_as'!AC43+'m-xylene_as'!AC43+'b,t,x_as'!AC43</f>
        <v>0</v>
      </c>
      <c r="AD43" s="127">
        <f t="shared" si="6"/>
        <v>9980021801.666666</v>
      </c>
    </row>
    <row r="44" spans="1:30">
      <c r="A44" s="135" t="s">
        <v>73</v>
      </c>
      <c r="B44" s="127">
        <f>benzene_as!B44+toluene_as!B44+'o-xylene_as'!B44+'p-xylene_as'!B44+'m-xylene_as'!B44+'b,t,x_as'!B44</f>
        <v>0</v>
      </c>
      <c r="C44" s="127">
        <f>benzene_as!C44+toluene_as!C44+'o-xylene_as'!C44+'p-xylene_as'!C44+'m-xylene_as'!C44+'b,t,x_as'!C44</f>
        <v>0</v>
      </c>
      <c r="D44" s="127">
        <f>benzene_as!D44+toluene_as!D44+'o-xylene_as'!D44+'p-xylene_as'!D44+'m-xylene_as'!D44+'b,t,x_as'!D44</f>
        <v>0</v>
      </c>
      <c r="E44" s="127">
        <f>benzene_as!E44+toluene_as!E44+'o-xylene_as'!E44+'p-xylene_as'!E44+'m-xylene_as'!E44+'b,t,x_as'!E44</f>
        <v>0</v>
      </c>
      <c r="F44" s="127">
        <f>benzene_as!F44+toluene_as!F44+'o-xylene_as'!F44+'p-xylene_as'!F44+'m-xylene_as'!F44+'b,t,x_as'!F44</f>
        <v>0</v>
      </c>
      <c r="G44" s="127">
        <f>benzene_as!G44+toluene_as!G44+'o-xylene_as'!G44+'p-xylene_as'!G44+'m-xylene_as'!G44+'b,t,x_as'!G44</f>
        <v>0</v>
      </c>
      <c r="H44" s="127">
        <f>benzene_as!H44+toluene_as!H44+'o-xylene_as'!H44+'p-xylene_as'!H44+'m-xylene_as'!H44+'b,t,x_as'!H44</f>
        <v>0</v>
      </c>
      <c r="I44" s="127">
        <f>benzene_as!I44+toluene_as!I44+'o-xylene_as'!I44+'p-xylene_as'!I44+'m-xylene_as'!I44+'b,t,x_as'!I44</f>
        <v>0</v>
      </c>
      <c r="J44" s="127"/>
      <c r="K44" s="127"/>
      <c r="L44" s="127"/>
      <c r="M44" s="127"/>
      <c r="N44" s="127"/>
      <c r="O44" s="127">
        <f>benzene_as!O44+toluene_as!O44+'o-xylene_as'!O44+'p-xylene_as'!O44+'m-xylene_as'!O44+'b,t,x_as'!O44</f>
        <v>0</v>
      </c>
      <c r="P44" s="127">
        <f>benzene_as!P44+toluene_as!P44+'o-xylene_as'!P44+'p-xylene_as'!P44+'m-xylene_as'!P44+'b,t,x_as'!P44</f>
        <v>0</v>
      </c>
      <c r="Q44" s="127">
        <f>benzene_as!Q44+toluene_as!Q44+'o-xylene_as'!Q44+'p-xylene_as'!Q44+'m-xylene_as'!Q44+'b,t,x_as'!Q44</f>
        <v>0</v>
      </c>
      <c r="R44" s="127">
        <f>benzene_as!R44+toluene_as!R44+'o-xylene_as'!R44+'p-xylene_as'!R44+'m-xylene_as'!R44+'b,t,x_as'!R44</f>
        <v>0</v>
      </c>
      <c r="S44" s="127">
        <f>benzene_as!S44+toluene_as!S44+'o-xylene_as'!S44+'p-xylene_as'!S44+'m-xylene_as'!S44+'b,t,x_as'!S44</f>
        <v>0</v>
      </c>
      <c r="T44" s="127">
        <f>benzene_as!T44+toluene_as!T44+'o-xylene_as'!T44+'p-xylene_as'!T44+'m-xylene_as'!T44+'b,t,x_as'!T44</f>
        <v>0</v>
      </c>
      <c r="U44" s="127">
        <f>benzene_as!U44+toluene_as!U44+'o-xylene_as'!U44+'p-xylene_as'!U44+'m-xylene_as'!U44+'b,t,x_as'!U44</f>
        <v>0</v>
      </c>
      <c r="V44" s="127">
        <f>benzene_as!V44+toluene_as!V44+'o-xylene_as'!V44+'p-xylene_as'!V44+'m-xylene_as'!V44+'b,t,x_as'!V44</f>
        <v>0</v>
      </c>
      <c r="W44" s="127">
        <f>benzene_as!W44+toluene_as!W44+'o-xylene_as'!W44+'p-xylene_as'!W44+'m-xylene_as'!W44+'b,t,x_as'!W44</f>
        <v>0</v>
      </c>
      <c r="X44" s="127">
        <f>benzene_as!X44+toluene_as!X44+'o-xylene_as'!X44+'p-xylene_as'!X44+'m-xylene_as'!X44+'b,t,x_as'!X44</f>
        <v>0</v>
      </c>
      <c r="Y44" s="127">
        <f>benzene_as!Y44+toluene_as!Y44+'o-xylene_as'!Y44+'p-xylene_as'!Y44+'m-xylene_as'!Y44+'b,t,x_as'!Y44</f>
        <v>0</v>
      </c>
      <c r="Z44" s="127">
        <f>benzene_as!Z44+toluene_as!Z44+'o-xylene_as'!Z44+'p-xylene_as'!Z44+'m-xylene_as'!Z44+'b,t,x_as'!Z44</f>
        <v>0</v>
      </c>
      <c r="AA44" s="127">
        <f>benzene_as!AA44+toluene_as!AA44+'o-xylene_as'!AA44+'p-xylene_as'!AA44+'m-xylene_as'!AA44+'b,t,x_as'!AA44</f>
        <v>0</v>
      </c>
      <c r="AB44" s="127">
        <f>benzene_as!AB44+toluene_as!AB44+'o-xylene_as'!AB44+'p-xylene_as'!AB44+'m-xylene_as'!AB44+'b,t,x_as'!AB44</f>
        <v>0</v>
      </c>
      <c r="AC44" s="127">
        <f>benzene_as!AC44+toluene_as!AC44+'o-xylene_as'!AC44+'p-xylene_as'!AC44+'m-xylene_as'!AC44+'b,t,x_as'!AC44</f>
        <v>0</v>
      </c>
      <c r="AD44" s="78">
        <v>0</v>
      </c>
    </row>
    <row r="45" spans="1:30">
      <c r="A45" s="131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</row>
    <row r="46" spans="1:30">
      <c r="A46" s="138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46"/>
      <c r="Q46" s="146"/>
      <c r="R46" s="146"/>
      <c r="S46" s="146"/>
      <c r="T46" s="146"/>
      <c r="U46" s="146"/>
      <c r="V46" s="127"/>
      <c r="W46" s="127"/>
      <c r="X46" s="127"/>
      <c r="Y46" s="127"/>
      <c r="Z46" s="127"/>
      <c r="AA46" s="127"/>
      <c r="AB46" s="127"/>
      <c r="AC46" s="127"/>
      <c r="AD46" s="127"/>
    </row>
    <row r="47" spans="1:30">
      <c r="A47" s="138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 spans="1:30"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 spans="1:30">
      <c r="A49" s="131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B661-BF86-478E-897C-F01FD895DAF0}">
  <dimension ref="A1:BJ2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9.109375" defaultRowHeight="14.4"/>
  <cols>
    <col min="1" max="1" width="23" bestFit="1" customWidth="1"/>
    <col min="33" max="33" width="11.88671875" bestFit="1" customWidth="1"/>
  </cols>
  <sheetData>
    <row r="1" spans="1:62">
      <c r="A1" t="s">
        <v>67</v>
      </c>
      <c r="B1" s="12">
        <v>1960</v>
      </c>
      <c r="C1" s="12">
        <v>1961</v>
      </c>
      <c r="D1" s="12">
        <v>1962</v>
      </c>
      <c r="E1" s="12">
        <v>1963</v>
      </c>
      <c r="F1" s="12">
        <v>1964</v>
      </c>
      <c r="G1" s="12">
        <v>1965</v>
      </c>
      <c r="H1" s="12">
        <v>1966</v>
      </c>
      <c r="I1" s="12">
        <v>1967</v>
      </c>
      <c r="J1" s="12">
        <v>1968</v>
      </c>
      <c r="K1" s="12">
        <v>1969</v>
      </c>
      <c r="L1" s="12">
        <v>1970</v>
      </c>
      <c r="M1" s="12">
        <v>1971</v>
      </c>
      <c r="N1" s="12">
        <v>1972</v>
      </c>
      <c r="O1" s="12">
        <v>1973</v>
      </c>
      <c r="P1" s="12">
        <v>1974</v>
      </c>
      <c r="Q1" s="12">
        <v>1975</v>
      </c>
      <c r="R1" s="14">
        <v>1976</v>
      </c>
      <c r="S1" s="14">
        <v>1977</v>
      </c>
      <c r="T1" s="14">
        <v>1978</v>
      </c>
      <c r="U1" s="14">
        <v>1979</v>
      </c>
      <c r="V1" s="14">
        <v>1980</v>
      </c>
      <c r="W1" s="14">
        <v>1981</v>
      </c>
      <c r="X1" s="14">
        <v>1982</v>
      </c>
      <c r="Y1" s="14">
        <v>1983</v>
      </c>
      <c r="Z1" s="14">
        <v>1984</v>
      </c>
      <c r="AA1" s="14">
        <v>1985</v>
      </c>
      <c r="AB1" s="14">
        <v>1986</v>
      </c>
      <c r="AC1" s="14">
        <v>1987</v>
      </c>
      <c r="AD1" s="14">
        <v>1988</v>
      </c>
      <c r="AE1" s="14">
        <v>1989</v>
      </c>
      <c r="AF1" s="14">
        <v>1990</v>
      </c>
      <c r="AG1" s="14">
        <v>1991</v>
      </c>
      <c r="AH1" s="14">
        <v>1992</v>
      </c>
      <c r="AI1" s="14">
        <v>1993</v>
      </c>
      <c r="AJ1" s="14">
        <v>1994</v>
      </c>
      <c r="AK1" s="14">
        <v>1995</v>
      </c>
      <c r="AL1" s="14">
        <v>1996</v>
      </c>
      <c r="AM1" s="14">
        <v>1997</v>
      </c>
      <c r="AN1" s="14">
        <v>1998</v>
      </c>
      <c r="AO1" s="14">
        <v>1999</v>
      </c>
      <c r="AP1" s="14">
        <v>2000</v>
      </c>
      <c r="AQ1" s="14">
        <v>2001</v>
      </c>
      <c r="AR1" s="14">
        <v>2002</v>
      </c>
      <c r="AS1" s="14">
        <v>2003</v>
      </c>
      <c r="AT1" s="14">
        <v>2004</v>
      </c>
      <c r="AU1" s="14">
        <v>2005</v>
      </c>
      <c r="AV1" s="14">
        <v>2006</v>
      </c>
      <c r="AW1" s="14">
        <v>2007</v>
      </c>
      <c r="AX1" s="14">
        <v>2008</v>
      </c>
      <c r="AY1" s="14">
        <v>2009</v>
      </c>
      <c r="AZ1" s="14">
        <v>2010</v>
      </c>
      <c r="BA1" s="14">
        <v>2011</v>
      </c>
      <c r="BB1" s="14">
        <v>2012</v>
      </c>
      <c r="BC1" s="14">
        <v>2013</v>
      </c>
      <c r="BD1" s="14">
        <v>2014</v>
      </c>
      <c r="BE1" s="14">
        <v>2015</v>
      </c>
      <c r="BF1" s="14">
        <v>2016</v>
      </c>
      <c r="BG1" s="14">
        <v>2017</v>
      </c>
      <c r="BH1" s="14">
        <v>2018</v>
      </c>
      <c r="BI1" s="14">
        <v>2019</v>
      </c>
      <c r="BJ1" s="14">
        <v>2020</v>
      </c>
    </row>
    <row r="2" spans="1:62">
      <c r="A2" t="s">
        <v>0</v>
      </c>
      <c r="B2" s="19">
        <v>67.969928940000003</v>
      </c>
      <c r="C2" s="19">
        <v>67.656042929999998</v>
      </c>
      <c r="D2" s="19">
        <v>74.087984579999997</v>
      </c>
      <c r="E2" s="19">
        <v>76.463902094999995</v>
      </c>
      <c r="F2" s="19">
        <v>77.696766510000003</v>
      </c>
      <c r="G2" s="19">
        <v>78.734586149999998</v>
      </c>
      <c r="H2" s="19">
        <v>78.926909370000004</v>
      </c>
      <c r="I2" s="19">
        <v>78.743657999999996</v>
      </c>
      <c r="J2" s="19">
        <v>85.898626094999997</v>
      </c>
      <c r="K2" s="19">
        <v>95.980172999999994</v>
      </c>
      <c r="L2" s="19">
        <v>89.811314999999993</v>
      </c>
      <c r="M2" s="19">
        <v>90.718500000000006</v>
      </c>
      <c r="N2" s="19">
        <v>84.368205000000003</v>
      </c>
      <c r="O2" s="19">
        <v>88.904129999999995</v>
      </c>
      <c r="P2" s="19">
        <v>91.625685000000004</v>
      </c>
      <c r="Q2" s="19">
        <v>88.904129999999995</v>
      </c>
      <c r="R2" s="20">
        <v>98</v>
      </c>
      <c r="S2" s="20">
        <v>101</v>
      </c>
      <c r="T2" s="20">
        <v>101</v>
      </c>
      <c r="U2" s="20">
        <v>102</v>
      </c>
      <c r="V2" s="20">
        <v>104</v>
      </c>
      <c r="W2" s="20">
        <v>94</v>
      </c>
      <c r="X2" s="20">
        <v>94</v>
      </c>
      <c r="Y2" s="20">
        <v>94</v>
      </c>
      <c r="Z2" s="20">
        <v>95</v>
      </c>
      <c r="AA2" s="20">
        <v>94</v>
      </c>
      <c r="AB2">
        <v>93</v>
      </c>
      <c r="AC2">
        <v>93</v>
      </c>
      <c r="AD2">
        <v>95</v>
      </c>
      <c r="AE2">
        <v>93</v>
      </c>
      <c r="AF2">
        <v>89</v>
      </c>
      <c r="AG2">
        <v>80</v>
      </c>
      <c r="AH2">
        <v>33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2">
      <c r="A3" t="s">
        <v>1</v>
      </c>
      <c r="B3" s="19">
        <v>235.199504655</v>
      </c>
      <c r="C3" s="19">
        <v>279.19979152500002</v>
      </c>
      <c r="D3" s="19">
        <v>295.09639428000003</v>
      </c>
      <c r="E3" s="19">
        <v>298.36498183499998</v>
      </c>
      <c r="F3" s="19">
        <v>315.98977201500003</v>
      </c>
      <c r="G3" s="19">
        <v>340.52731189500003</v>
      </c>
      <c r="H3" s="19">
        <v>363.50993668500001</v>
      </c>
      <c r="I3" s="19">
        <v>361.15034850000001</v>
      </c>
      <c r="J3" s="19">
        <v>365.86771049999999</v>
      </c>
      <c r="K3" s="19">
        <v>371.12938350000002</v>
      </c>
      <c r="L3" s="19">
        <v>381.01769999999999</v>
      </c>
      <c r="M3" s="19">
        <v>383.73925500000001</v>
      </c>
      <c r="N3" s="19">
        <v>392.811105</v>
      </c>
      <c r="O3" s="19">
        <v>359.24525999999997</v>
      </c>
      <c r="P3" s="19">
        <v>393.71829000000002</v>
      </c>
      <c r="Q3" s="19">
        <v>382.83206999999999</v>
      </c>
      <c r="R3" s="20">
        <v>424</v>
      </c>
      <c r="S3" s="20">
        <v>441</v>
      </c>
      <c r="T3" s="20">
        <v>431</v>
      </c>
      <c r="U3" s="20">
        <v>435</v>
      </c>
      <c r="V3" s="20">
        <v>476</v>
      </c>
      <c r="W3" s="20">
        <v>436</v>
      </c>
      <c r="X3" s="20">
        <v>390</v>
      </c>
      <c r="Y3" s="20">
        <v>361</v>
      </c>
      <c r="Z3" s="20">
        <v>342</v>
      </c>
      <c r="AA3" s="20">
        <v>293</v>
      </c>
      <c r="AB3">
        <v>322</v>
      </c>
      <c r="AC3">
        <v>323</v>
      </c>
      <c r="AD3">
        <v>328</v>
      </c>
      <c r="AE3">
        <v>35</v>
      </c>
      <c r="AF3">
        <v>326</v>
      </c>
      <c r="AG3">
        <v>286</v>
      </c>
      <c r="AH3">
        <v>418</v>
      </c>
      <c r="AI3">
        <v>426</v>
      </c>
      <c r="AJ3">
        <v>400</v>
      </c>
      <c r="AK3">
        <v>372</v>
      </c>
      <c r="AL3">
        <v>380</v>
      </c>
      <c r="AM3">
        <v>399</v>
      </c>
      <c r="AN3" s="21">
        <v>424</v>
      </c>
      <c r="AO3" s="21">
        <v>455</v>
      </c>
      <c r="AP3" s="21">
        <v>441</v>
      </c>
      <c r="AQ3" s="22">
        <v>462</v>
      </c>
      <c r="AR3" s="23">
        <v>463.2</v>
      </c>
      <c r="AS3" s="23">
        <v>443.14600000000002</v>
      </c>
      <c r="AT3" s="23">
        <v>451.20600000000002</v>
      </c>
      <c r="AU3" s="23">
        <v>442.3</v>
      </c>
      <c r="AV3" s="24">
        <v>442.09300000000002</v>
      </c>
      <c r="AW3" s="24">
        <v>427.834</v>
      </c>
      <c r="AX3" s="24">
        <v>389</v>
      </c>
      <c r="AY3" s="24">
        <v>345</v>
      </c>
      <c r="AZ3" s="25">
        <v>356</v>
      </c>
      <c r="BA3" s="25">
        <v>334</v>
      </c>
      <c r="BB3" s="25">
        <v>349</v>
      </c>
      <c r="BC3" s="25">
        <v>346</v>
      </c>
      <c r="BD3" s="25">
        <v>360</v>
      </c>
      <c r="BE3" s="26">
        <v>420</v>
      </c>
      <c r="BF3" s="27">
        <v>425</v>
      </c>
      <c r="BG3" s="27">
        <v>429</v>
      </c>
      <c r="BH3" s="27">
        <v>380</v>
      </c>
      <c r="BI3" s="27">
        <v>430</v>
      </c>
      <c r="BJ3" s="27">
        <v>430</v>
      </c>
    </row>
    <row r="4" spans="1:62">
      <c r="A4" t="s">
        <v>2</v>
      </c>
      <c r="B4" s="19">
        <v>208.85303788499999</v>
      </c>
      <c r="C4" s="19">
        <v>227.53288422</v>
      </c>
      <c r="D4" s="19">
        <v>223.182932145</v>
      </c>
      <c r="E4" s="19">
        <v>254.14062027</v>
      </c>
      <c r="F4" s="19">
        <v>265.27722333000003</v>
      </c>
      <c r="G4" s="19">
        <v>284.31812929500001</v>
      </c>
      <c r="H4" s="19">
        <v>293.78188321499999</v>
      </c>
      <c r="I4" s="19">
        <v>332.6647395</v>
      </c>
      <c r="J4" s="19">
        <v>337.25963152499997</v>
      </c>
      <c r="K4" s="19">
        <v>342.55214881500001</v>
      </c>
      <c r="L4" s="19">
        <v>368.31711000000001</v>
      </c>
      <c r="M4" s="19">
        <v>486.25116000000003</v>
      </c>
      <c r="N4" s="19">
        <v>503.48767500000002</v>
      </c>
      <c r="O4" s="19">
        <v>624.14328</v>
      </c>
      <c r="P4" s="19">
        <v>775.64317500000004</v>
      </c>
      <c r="Q4" s="19">
        <v>737.54140500000005</v>
      </c>
      <c r="R4" s="20">
        <v>833</v>
      </c>
      <c r="S4" s="20">
        <v>890</v>
      </c>
      <c r="T4" s="20">
        <v>882</v>
      </c>
      <c r="U4" s="20">
        <v>889</v>
      </c>
      <c r="V4" s="20">
        <v>877</v>
      </c>
      <c r="W4" s="20">
        <v>789</v>
      </c>
      <c r="X4" s="20">
        <v>781</v>
      </c>
      <c r="Y4" s="20">
        <v>800</v>
      </c>
      <c r="Z4" s="20">
        <v>835</v>
      </c>
      <c r="AA4" s="20">
        <v>803</v>
      </c>
      <c r="AB4">
        <v>826</v>
      </c>
      <c r="AC4">
        <v>861</v>
      </c>
      <c r="AD4">
        <v>814</v>
      </c>
      <c r="AE4">
        <v>788</v>
      </c>
      <c r="AF4">
        <v>736</v>
      </c>
      <c r="AG4">
        <v>690</v>
      </c>
      <c r="AH4">
        <v>603</v>
      </c>
      <c r="AI4">
        <v>552</v>
      </c>
      <c r="AJ4">
        <v>503</v>
      </c>
      <c r="AK4">
        <v>575</v>
      </c>
      <c r="AL4">
        <v>576</v>
      </c>
      <c r="AM4">
        <v>572</v>
      </c>
      <c r="AN4">
        <v>612</v>
      </c>
      <c r="AO4">
        <v>634</v>
      </c>
      <c r="AP4">
        <v>644</v>
      </c>
      <c r="AQ4">
        <v>652</v>
      </c>
      <c r="AR4">
        <v>652.84500000000003</v>
      </c>
      <c r="AS4">
        <v>660.79300000000001</v>
      </c>
      <c r="AT4">
        <v>667.83900000000006</v>
      </c>
      <c r="AU4">
        <v>647.93399999999997</v>
      </c>
      <c r="AV4">
        <v>515.53899999999999</v>
      </c>
      <c r="AW4">
        <v>551.03</v>
      </c>
      <c r="AX4">
        <v>605.87599999999998</v>
      </c>
      <c r="AY4">
        <v>291.75</v>
      </c>
      <c r="AZ4">
        <v>402.476</v>
      </c>
      <c r="BA4">
        <v>432.47199999999998</v>
      </c>
      <c r="BB4">
        <v>410.41300000000001</v>
      </c>
      <c r="BC4">
        <v>492.36799999999999</v>
      </c>
      <c r="BD4">
        <v>531</v>
      </c>
      <c r="BE4">
        <v>541</v>
      </c>
      <c r="BF4" s="27">
        <v>547</v>
      </c>
      <c r="BG4" s="27">
        <v>550</v>
      </c>
      <c r="BH4" s="27">
        <v>529</v>
      </c>
      <c r="BI4" s="27">
        <v>540</v>
      </c>
      <c r="BJ4" s="27">
        <v>550</v>
      </c>
    </row>
    <row r="5" spans="1:62">
      <c r="A5" t="s">
        <v>3</v>
      </c>
      <c r="B5" s="19"/>
      <c r="C5" s="19"/>
      <c r="D5" s="19"/>
      <c r="E5" s="19"/>
      <c r="F5" s="19"/>
      <c r="G5" s="19">
        <v>0</v>
      </c>
      <c r="H5" s="19">
        <v>35.999822354999999</v>
      </c>
      <c r="I5" s="19">
        <v>71.667614999999998</v>
      </c>
      <c r="J5" s="19">
        <v>76.203540000000004</v>
      </c>
      <c r="K5" s="19">
        <v>79.832279999999997</v>
      </c>
      <c r="L5" s="19">
        <v>87.089759999999998</v>
      </c>
      <c r="M5" s="19">
        <v>116.11968</v>
      </c>
      <c r="N5" s="19">
        <v>129.72745499999999</v>
      </c>
      <c r="O5" s="19">
        <v>144.24241499999999</v>
      </c>
      <c r="P5" s="19">
        <v>147.87115499999999</v>
      </c>
      <c r="Q5" s="19">
        <v>135.17056500000001</v>
      </c>
      <c r="R5" s="20">
        <v>148</v>
      </c>
      <c r="S5" s="20">
        <v>143</v>
      </c>
      <c r="T5" s="20">
        <v>159</v>
      </c>
      <c r="U5" s="20">
        <v>155</v>
      </c>
      <c r="V5" s="20">
        <v>160</v>
      </c>
      <c r="W5" s="20">
        <v>146</v>
      </c>
      <c r="X5" s="20">
        <v>135</v>
      </c>
      <c r="Y5" s="20">
        <v>136</v>
      </c>
      <c r="Z5" s="20">
        <v>136</v>
      </c>
      <c r="AA5" s="20">
        <v>126</v>
      </c>
      <c r="AB5">
        <v>124</v>
      </c>
      <c r="AC5">
        <v>127</v>
      </c>
      <c r="AD5">
        <v>151</v>
      </c>
      <c r="AE5">
        <v>145</v>
      </c>
      <c r="AF5">
        <v>150</v>
      </c>
      <c r="AG5">
        <v>152</v>
      </c>
      <c r="AH5">
        <v>153</v>
      </c>
      <c r="AI5">
        <v>148</v>
      </c>
      <c r="AJ5">
        <v>138</v>
      </c>
      <c r="AK5">
        <v>144</v>
      </c>
      <c r="AL5">
        <v>141</v>
      </c>
      <c r="AM5">
        <v>133</v>
      </c>
      <c r="AN5">
        <v>146</v>
      </c>
      <c r="AO5">
        <v>170</v>
      </c>
      <c r="AP5">
        <v>168</v>
      </c>
      <c r="AQ5">
        <v>163</v>
      </c>
      <c r="AR5">
        <v>165.262</v>
      </c>
      <c r="AS5">
        <v>165</v>
      </c>
      <c r="AT5">
        <v>166.6</v>
      </c>
      <c r="AU5">
        <v>165</v>
      </c>
      <c r="AV5">
        <v>163.30000000000001</v>
      </c>
      <c r="AW5">
        <v>166</v>
      </c>
      <c r="AX5">
        <v>160</v>
      </c>
      <c r="AY5">
        <v>130.40299999999999</v>
      </c>
      <c r="AZ5">
        <v>130</v>
      </c>
      <c r="BA5">
        <v>165.15</v>
      </c>
      <c r="BB5">
        <v>165</v>
      </c>
      <c r="BC5">
        <v>169.48</v>
      </c>
      <c r="BD5">
        <v>173</v>
      </c>
      <c r="BE5">
        <v>179</v>
      </c>
      <c r="BF5">
        <v>181</v>
      </c>
      <c r="BG5">
        <v>182</v>
      </c>
      <c r="BH5">
        <v>187</v>
      </c>
      <c r="BI5">
        <v>182</v>
      </c>
      <c r="BJ5">
        <v>182</v>
      </c>
    </row>
    <row r="6" spans="1:62">
      <c r="A6" t="s">
        <v>4</v>
      </c>
      <c r="B6" s="19">
        <v>49.499642340000001</v>
      </c>
      <c r="C6" s="19">
        <v>51.09991668</v>
      </c>
      <c r="D6" s="19">
        <v>52.731942494999998</v>
      </c>
      <c r="E6" s="19">
        <v>55.496135189999997</v>
      </c>
      <c r="F6" s="19">
        <v>56.874149205000002</v>
      </c>
      <c r="G6" s="19">
        <v>58.098848955000001</v>
      </c>
      <c r="H6" s="19">
        <v>60.495631725000003</v>
      </c>
      <c r="I6" s="19">
        <v>61.688580000000002</v>
      </c>
      <c r="J6" s="19">
        <v>62.595765</v>
      </c>
      <c r="K6" s="19">
        <v>64.410134999999997</v>
      </c>
      <c r="L6" s="19">
        <v>66.224504999999994</v>
      </c>
      <c r="M6" s="19">
        <v>67.131690000000006</v>
      </c>
      <c r="N6" s="19">
        <v>68.038875000000004</v>
      </c>
      <c r="O6" s="19">
        <v>68.038875000000004</v>
      </c>
      <c r="P6" s="19">
        <v>68.946060000000003</v>
      </c>
      <c r="Q6" s="19">
        <v>69.853245000000001</v>
      </c>
      <c r="R6" s="20">
        <v>78</v>
      </c>
      <c r="S6" s="20">
        <v>79</v>
      </c>
      <c r="T6" s="20">
        <v>79</v>
      </c>
      <c r="U6" s="20">
        <v>79</v>
      </c>
      <c r="V6" s="20">
        <v>81</v>
      </c>
      <c r="W6" s="20">
        <v>74</v>
      </c>
      <c r="X6" s="20">
        <v>74</v>
      </c>
      <c r="Y6" s="20">
        <v>74</v>
      </c>
      <c r="Z6" s="20">
        <v>74</v>
      </c>
      <c r="AA6" s="20">
        <v>74</v>
      </c>
      <c r="AB6">
        <v>74</v>
      </c>
      <c r="AC6">
        <v>74</v>
      </c>
      <c r="AD6">
        <v>75</v>
      </c>
      <c r="AE6">
        <v>75</v>
      </c>
      <c r="AF6">
        <v>75</v>
      </c>
      <c r="AG6">
        <v>63</v>
      </c>
      <c r="AH6">
        <v>27</v>
      </c>
      <c r="AI6">
        <v>28</v>
      </c>
      <c r="AJ6">
        <v>29</v>
      </c>
      <c r="AK6">
        <v>25</v>
      </c>
      <c r="AL6">
        <v>30</v>
      </c>
      <c r="AM6">
        <v>35</v>
      </c>
      <c r="AN6">
        <v>35</v>
      </c>
      <c r="AO6">
        <v>34</v>
      </c>
      <c r="AP6">
        <v>34</v>
      </c>
      <c r="AQ6">
        <v>35</v>
      </c>
      <c r="AR6">
        <v>35</v>
      </c>
      <c r="AS6">
        <v>35</v>
      </c>
      <c r="AT6">
        <v>35</v>
      </c>
      <c r="AU6">
        <v>35</v>
      </c>
      <c r="AV6">
        <v>34.4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2">
      <c r="A7" t="s">
        <v>5</v>
      </c>
      <c r="B7" s="19"/>
      <c r="C7" s="19"/>
      <c r="D7" s="19"/>
      <c r="E7" s="19"/>
      <c r="F7" s="19"/>
      <c r="G7" s="19"/>
      <c r="H7" s="19"/>
      <c r="I7" s="19"/>
      <c r="J7" s="19">
        <v>0</v>
      </c>
      <c r="K7" s="19">
        <v>12.337716</v>
      </c>
      <c r="L7" s="19">
        <v>38.101770000000002</v>
      </c>
      <c r="M7" s="19">
        <v>40.823324999999997</v>
      </c>
      <c r="N7" s="19">
        <v>45.359250000000003</v>
      </c>
      <c r="O7" s="19">
        <v>71.667614999999998</v>
      </c>
      <c r="P7" s="19">
        <v>63.502949999999998</v>
      </c>
      <c r="Q7" s="19">
        <v>61.688580000000002</v>
      </c>
      <c r="R7" s="20">
        <v>72</v>
      </c>
      <c r="S7" s="20">
        <v>82</v>
      </c>
      <c r="T7" s="20">
        <v>81</v>
      </c>
      <c r="U7" s="20">
        <v>80</v>
      </c>
      <c r="V7" s="20">
        <v>82</v>
      </c>
      <c r="W7" s="20">
        <v>74</v>
      </c>
      <c r="X7" s="20">
        <v>75</v>
      </c>
      <c r="Y7" s="20">
        <v>76</v>
      </c>
      <c r="Z7" s="20">
        <v>80</v>
      </c>
      <c r="AA7" s="20">
        <v>74</v>
      </c>
      <c r="AB7">
        <v>76</v>
      </c>
      <c r="AC7">
        <v>85</v>
      </c>
      <c r="AD7">
        <v>82</v>
      </c>
      <c r="AE7">
        <v>88</v>
      </c>
      <c r="AF7">
        <v>88</v>
      </c>
      <c r="AG7">
        <v>89</v>
      </c>
      <c r="AH7">
        <v>89</v>
      </c>
      <c r="AI7">
        <v>94</v>
      </c>
      <c r="AJ7">
        <v>99</v>
      </c>
      <c r="AK7">
        <v>100</v>
      </c>
      <c r="AL7">
        <v>104</v>
      </c>
      <c r="AM7">
        <v>123</v>
      </c>
      <c r="AN7">
        <v>173</v>
      </c>
      <c r="AO7">
        <v>220</v>
      </c>
      <c r="AP7">
        <v>224</v>
      </c>
      <c r="AQ7">
        <v>243</v>
      </c>
      <c r="AR7">
        <v>285.39400000000001</v>
      </c>
      <c r="AS7">
        <v>286.02199999999999</v>
      </c>
      <c r="AT7">
        <v>270.60000000000002</v>
      </c>
      <c r="AU7">
        <v>272.39999999999998</v>
      </c>
      <c r="AV7">
        <v>319.5</v>
      </c>
      <c r="AW7">
        <v>398</v>
      </c>
      <c r="AX7">
        <v>787</v>
      </c>
      <c r="AY7">
        <v>785</v>
      </c>
      <c r="AZ7">
        <v>805.803</v>
      </c>
      <c r="BA7">
        <v>780.85299999999995</v>
      </c>
      <c r="BB7">
        <v>802.827</v>
      </c>
      <c r="BC7">
        <v>736.42899999999997</v>
      </c>
      <c r="BD7">
        <v>845</v>
      </c>
      <c r="BE7">
        <v>878</v>
      </c>
      <c r="BF7">
        <v>854</v>
      </c>
      <c r="BG7">
        <v>883</v>
      </c>
      <c r="BH7">
        <v>876</v>
      </c>
      <c r="BI7">
        <v>844</v>
      </c>
      <c r="BJ7">
        <v>860</v>
      </c>
    </row>
    <row r="8" spans="1:62">
      <c r="A8" t="s">
        <v>6</v>
      </c>
      <c r="B8" s="19">
        <v>83.647900109999995</v>
      </c>
      <c r="C8" s="19">
        <v>83.353064985000003</v>
      </c>
      <c r="D8" s="19">
        <v>82.907637149999999</v>
      </c>
      <c r="E8" s="19">
        <v>91.427918669999997</v>
      </c>
      <c r="F8" s="19">
        <v>115.59532707</v>
      </c>
      <c r="G8" s="19">
        <v>123.9759021</v>
      </c>
      <c r="H8" s="19">
        <v>127.64455823999999</v>
      </c>
      <c r="I8" s="19">
        <v>127.777914435</v>
      </c>
      <c r="J8" s="19">
        <v>142.34821271999999</v>
      </c>
      <c r="K8" s="19">
        <v>144.15895398000001</v>
      </c>
      <c r="L8" s="19">
        <v>146.05678499999999</v>
      </c>
      <c r="M8" s="19">
        <v>119.74842</v>
      </c>
      <c r="N8" s="19">
        <v>121.56279000000001</v>
      </c>
      <c r="O8" s="19">
        <v>184.15855500000001</v>
      </c>
      <c r="P8" s="19">
        <v>212.28129000000001</v>
      </c>
      <c r="Q8" s="19">
        <v>190.50885</v>
      </c>
      <c r="R8" s="20">
        <v>228</v>
      </c>
      <c r="S8" s="20">
        <v>287</v>
      </c>
      <c r="T8" s="20">
        <v>298</v>
      </c>
      <c r="U8" s="20">
        <v>297</v>
      </c>
      <c r="V8" s="20">
        <v>299</v>
      </c>
      <c r="W8" s="20">
        <v>274</v>
      </c>
      <c r="X8" s="20">
        <v>233</v>
      </c>
      <c r="Y8" s="20">
        <v>196</v>
      </c>
      <c r="Z8" s="20">
        <v>230</v>
      </c>
      <c r="AA8" s="20">
        <v>245</v>
      </c>
      <c r="AB8">
        <v>243</v>
      </c>
      <c r="AC8">
        <v>233</v>
      </c>
      <c r="AD8">
        <v>226</v>
      </c>
      <c r="AE8">
        <v>219</v>
      </c>
      <c r="AF8">
        <v>232</v>
      </c>
      <c r="AG8">
        <v>206</v>
      </c>
      <c r="AH8">
        <v>161</v>
      </c>
      <c r="AI8">
        <v>156</v>
      </c>
      <c r="AJ8">
        <v>160</v>
      </c>
      <c r="AK8">
        <v>198</v>
      </c>
      <c r="AL8">
        <v>184</v>
      </c>
      <c r="AM8">
        <v>188</v>
      </c>
      <c r="AN8">
        <v>187</v>
      </c>
      <c r="AO8">
        <v>187</v>
      </c>
      <c r="AP8">
        <v>189</v>
      </c>
      <c r="AQ8">
        <v>187</v>
      </c>
      <c r="AR8">
        <v>190.4</v>
      </c>
      <c r="AS8">
        <v>191.4</v>
      </c>
      <c r="AT8">
        <v>195.4</v>
      </c>
      <c r="AU8">
        <v>195</v>
      </c>
      <c r="AV8">
        <v>194.2</v>
      </c>
      <c r="AW8">
        <v>182.56899999999999</v>
      </c>
      <c r="AX8">
        <v>180</v>
      </c>
      <c r="AY8">
        <v>170.64599999999999</v>
      </c>
      <c r="AZ8">
        <v>168</v>
      </c>
      <c r="BA8">
        <v>141</v>
      </c>
      <c r="BB8">
        <v>110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2">
      <c r="A9" t="s">
        <v>7</v>
      </c>
      <c r="B9" s="19"/>
      <c r="C9" s="19"/>
      <c r="D9" s="19"/>
      <c r="E9" s="19"/>
      <c r="F9" s="19"/>
      <c r="G9" s="19">
        <v>0</v>
      </c>
      <c r="H9" s="19">
        <v>20.340902069999999</v>
      </c>
      <c r="I9" s="19">
        <v>31.751474999999999</v>
      </c>
      <c r="J9" s="19">
        <v>48.987990000000003</v>
      </c>
      <c r="K9" s="19">
        <v>71.667614999999998</v>
      </c>
      <c r="L9" s="19">
        <v>75.296355000000005</v>
      </c>
      <c r="M9" s="19">
        <v>116.11968</v>
      </c>
      <c r="N9" s="19">
        <v>166.01485500000001</v>
      </c>
      <c r="O9" s="19">
        <v>116.11968</v>
      </c>
      <c r="P9" s="19">
        <v>110.67657</v>
      </c>
      <c r="Q9" s="19">
        <v>109.769385</v>
      </c>
      <c r="R9" s="20">
        <v>282</v>
      </c>
      <c r="S9" s="20">
        <v>266</v>
      </c>
      <c r="T9" s="20">
        <v>288</v>
      </c>
      <c r="U9" s="20">
        <v>286</v>
      </c>
      <c r="V9" s="20">
        <v>285</v>
      </c>
      <c r="W9" s="20">
        <v>262</v>
      </c>
      <c r="X9" s="20">
        <v>251</v>
      </c>
      <c r="Y9" s="20">
        <v>235</v>
      </c>
      <c r="Z9" s="20">
        <v>249</v>
      </c>
      <c r="AA9" s="20">
        <v>253</v>
      </c>
      <c r="AB9">
        <v>266</v>
      </c>
      <c r="AC9">
        <v>276</v>
      </c>
      <c r="AD9">
        <v>278</v>
      </c>
      <c r="AE9">
        <v>279</v>
      </c>
      <c r="AF9">
        <v>270</v>
      </c>
      <c r="AG9">
        <v>264</v>
      </c>
      <c r="AH9">
        <v>235</v>
      </c>
      <c r="AI9">
        <v>232</v>
      </c>
      <c r="AJ9">
        <v>219</v>
      </c>
      <c r="AK9">
        <v>216</v>
      </c>
      <c r="AL9">
        <v>227</v>
      </c>
      <c r="AM9">
        <v>232</v>
      </c>
      <c r="AN9">
        <v>264</v>
      </c>
      <c r="AO9">
        <v>286</v>
      </c>
      <c r="AP9">
        <v>302</v>
      </c>
      <c r="AQ9">
        <v>294</v>
      </c>
      <c r="AR9">
        <v>300</v>
      </c>
      <c r="AS9">
        <v>300</v>
      </c>
      <c r="AZ9">
        <v>300</v>
      </c>
      <c r="BA9">
        <v>300</v>
      </c>
      <c r="BB9">
        <v>110</v>
      </c>
      <c r="BC9">
        <v>50</v>
      </c>
      <c r="BD9">
        <v>25</v>
      </c>
      <c r="BE9">
        <v>25</v>
      </c>
      <c r="BF9">
        <v>36</v>
      </c>
      <c r="BG9">
        <v>29</v>
      </c>
      <c r="BH9">
        <v>90</v>
      </c>
      <c r="BI9">
        <v>100</v>
      </c>
      <c r="BJ9">
        <v>150</v>
      </c>
    </row>
    <row r="10" spans="1:62">
      <c r="A10" t="s">
        <v>8</v>
      </c>
      <c r="B10" s="19">
        <v>164.80104147</v>
      </c>
      <c r="C10" s="19">
        <v>171.89976409499999</v>
      </c>
      <c r="D10" s="19">
        <v>205.877471085</v>
      </c>
      <c r="E10" s="19">
        <v>216.099631665</v>
      </c>
      <c r="F10" s="19">
        <v>261.01889693999999</v>
      </c>
      <c r="G10" s="19">
        <v>275.60643174</v>
      </c>
      <c r="H10" s="19">
        <v>330.16998074999998</v>
      </c>
      <c r="I10" s="19">
        <v>360.98251927500002</v>
      </c>
      <c r="J10" s="19">
        <v>468.10746</v>
      </c>
      <c r="K10" s="19">
        <v>511.65233999999998</v>
      </c>
      <c r="L10" s="19">
        <v>522.53855999999996</v>
      </c>
      <c r="M10" s="19">
        <v>529.79603999999995</v>
      </c>
      <c r="N10" s="19">
        <v>547.93974000000003</v>
      </c>
      <c r="O10" s="19">
        <v>620.51454000000001</v>
      </c>
      <c r="P10" s="19">
        <v>649.54445999999996</v>
      </c>
      <c r="Q10" s="19">
        <v>590.57743500000004</v>
      </c>
      <c r="R10" s="20">
        <v>681</v>
      </c>
      <c r="S10" s="20">
        <v>686</v>
      </c>
      <c r="T10" s="20">
        <v>704</v>
      </c>
      <c r="U10" s="20">
        <v>727</v>
      </c>
      <c r="V10" s="20">
        <v>718</v>
      </c>
      <c r="W10" s="20">
        <v>634</v>
      </c>
      <c r="X10" s="20">
        <v>638</v>
      </c>
      <c r="Y10" s="20">
        <v>715</v>
      </c>
      <c r="Z10" s="20">
        <v>761</v>
      </c>
      <c r="AA10" s="20">
        <v>724</v>
      </c>
      <c r="AB10">
        <v>726</v>
      </c>
      <c r="AC10">
        <v>853</v>
      </c>
      <c r="AD10">
        <v>864</v>
      </c>
      <c r="AE10">
        <v>863</v>
      </c>
      <c r="AF10">
        <v>845</v>
      </c>
      <c r="AG10">
        <v>833</v>
      </c>
      <c r="AH10">
        <v>813</v>
      </c>
      <c r="AI10">
        <v>887</v>
      </c>
      <c r="AJ10">
        <v>857</v>
      </c>
      <c r="AK10">
        <v>847</v>
      </c>
      <c r="AL10">
        <v>860</v>
      </c>
      <c r="AM10">
        <v>919</v>
      </c>
      <c r="AN10">
        <v>996</v>
      </c>
      <c r="AO10">
        <v>1020</v>
      </c>
      <c r="AP10">
        <v>1026</v>
      </c>
      <c r="AQ10">
        <v>1068</v>
      </c>
      <c r="AR10">
        <v>1095.5</v>
      </c>
      <c r="AS10">
        <v>1192.4000000000001</v>
      </c>
      <c r="AT10">
        <v>1321.7</v>
      </c>
      <c r="AU10">
        <v>1372.4</v>
      </c>
      <c r="AV10">
        <v>1330.8</v>
      </c>
      <c r="AW10">
        <v>1357</v>
      </c>
      <c r="AX10">
        <v>1358</v>
      </c>
      <c r="AY10">
        <v>1130</v>
      </c>
      <c r="AZ10">
        <v>1543.2</v>
      </c>
      <c r="BA10">
        <v>1529.9</v>
      </c>
      <c r="BB10">
        <v>1394.7</v>
      </c>
      <c r="BC10">
        <v>1337.9</v>
      </c>
      <c r="BD10">
        <v>1250</v>
      </c>
      <c r="BE10">
        <v>1225</v>
      </c>
      <c r="BF10">
        <v>1247</v>
      </c>
      <c r="BG10">
        <v>1253</v>
      </c>
      <c r="BH10">
        <v>1295</v>
      </c>
      <c r="BI10">
        <v>1300</v>
      </c>
      <c r="BJ10">
        <v>1330</v>
      </c>
    </row>
    <row r="11" spans="1:62">
      <c r="A11" t="s">
        <v>9</v>
      </c>
      <c r="B11" s="19">
        <v>25.9817784</v>
      </c>
      <c r="C11" s="19">
        <v>47.616326280000003</v>
      </c>
      <c r="D11" s="19">
        <v>48.087155295000002</v>
      </c>
      <c r="E11" s="19">
        <v>46.597557524999999</v>
      </c>
      <c r="F11" s="19">
        <v>47.753311214999997</v>
      </c>
      <c r="G11" s="19">
        <v>47.306069010000002</v>
      </c>
      <c r="H11" s="19">
        <v>55.171362960000003</v>
      </c>
      <c r="I11" s="19">
        <v>92.260714500000006</v>
      </c>
      <c r="J11" s="19">
        <v>93.440055000000001</v>
      </c>
      <c r="K11" s="19">
        <v>96.800268239999994</v>
      </c>
      <c r="L11" s="19">
        <v>98.883165000000005</v>
      </c>
      <c r="M11" s="19">
        <v>99.790350000000004</v>
      </c>
      <c r="N11" s="19">
        <v>101.60472</v>
      </c>
      <c r="O11" s="19">
        <v>101.60472</v>
      </c>
      <c r="P11" s="19">
        <v>101.60472</v>
      </c>
      <c r="Q11" s="19">
        <v>103.41909</v>
      </c>
      <c r="R11" s="20">
        <v>114</v>
      </c>
      <c r="S11" s="20">
        <v>115</v>
      </c>
      <c r="T11" s="20">
        <v>110</v>
      </c>
      <c r="U11" s="20">
        <v>106</v>
      </c>
      <c r="V11" s="20">
        <v>100</v>
      </c>
      <c r="W11" s="20">
        <v>66</v>
      </c>
      <c r="X11" s="20">
        <v>43</v>
      </c>
      <c r="Y11" s="20">
        <v>44</v>
      </c>
      <c r="Z11" s="20">
        <v>46</v>
      </c>
      <c r="AA11" s="20">
        <v>47</v>
      </c>
      <c r="AB11">
        <v>48</v>
      </c>
      <c r="AC11">
        <v>48</v>
      </c>
      <c r="AD11">
        <v>48</v>
      </c>
      <c r="AE11">
        <v>48</v>
      </c>
      <c r="AF11">
        <v>46</v>
      </c>
      <c r="AG11">
        <v>46</v>
      </c>
      <c r="AH11">
        <v>44</v>
      </c>
      <c r="AI11">
        <v>47</v>
      </c>
      <c r="AJ11">
        <v>47</v>
      </c>
      <c r="AK11">
        <v>56</v>
      </c>
      <c r="AL11">
        <v>52</v>
      </c>
      <c r="AM11">
        <v>52</v>
      </c>
      <c r="AN11">
        <v>54</v>
      </c>
      <c r="AO11">
        <v>51</v>
      </c>
      <c r="AP11">
        <v>47</v>
      </c>
      <c r="AQ11">
        <v>45</v>
      </c>
      <c r="AR11">
        <v>49.125</v>
      </c>
      <c r="AS11">
        <v>45.371000000000002</v>
      </c>
      <c r="AT11">
        <v>45.8</v>
      </c>
      <c r="AU11">
        <v>42.7</v>
      </c>
      <c r="AV11">
        <v>57.62</v>
      </c>
      <c r="AW11">
        <v>54.468000000000004</v>
      </c>
      <c r="AX11">
        <v>47.542999999999999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2">
      <c r="A12" t="s">
        <v>10</v>
      </c>
      <c r="B12" s="19"/>
      <c r="C12" s="19"/>
      <c r="D12" s="19"/>
      <c r="E12" s="19"/>
      <c r="F12" s="19">
        <v>0</v>
      </c>
      <c r="G12" s="19">
        <v>22.794837494999999</v>
      </c>
      <c r="H12" s="19">
        <v>46.850662139999997</v>
      </c>
      <c r="I12" s="19">
        <v>52.786373595000001</v>
      </c>
      <c r="J12" s="19">
        <v>76.203540000000004</v>
      </c>
      <c r="K12" s="19">
        <v>89.629878000000005</v>
      </c>
      <c r="L12" s="19">
        <v>101.60472</v>
      </c>
      <c r="M12" s="19">
        <v>111.583755</v>
      </c>
      <c r="N12" s="19">
        <v>121.56279000000001</v>
      </c>
      <c r="O12" s="19">
        <v>141.52086</v>
      </c>
      <c r="P12" s="19">
        <v>186.88011</v>
      </c>
      <c r="Q12" s="19">
        <v>189.601665</v>
      </c>
      <c r="R12" s="20">
        <v>224</v>
      </c>
      <c r="S12" s="20">
        <v>230</v>
      </c>
      <c r="T12" s="20">
        <v>235</v>
      </c>
      <c r="U12" s="20">
        <v>239</v>
      </c>
      <c r="V12" s="20">
        <v>266</v>
      </c>
      <c r="W12" s="20">
        <v>242</v>
      </c>
      <c r="X12" s="20">
        <v>208</v>
      </c>
      <c r="Y12" s="20">
        <v>223</v>
      </c>
      <c r="Z12" s="20">
        <v>215</v>
      </c>
      <c r="AA12" s="20">
        <v>220</v>
      </c>
      <c r="AB12">
        <v>253</v>
      </c>
      <c r="AC12">
        <v>260</v>
      </c>
      <c r="AD12">
        <v>266</v>
      </c>
      <c r="AE12">
        <v>269</v>
      </c>
      <c r="AF12">
        <v>178</v>
      </c>
      <c r="AG12">
        <v>113</v>
      </c>
      <c r="AH12">
        <v>112</v>
      </c>
      <c r="AI12">
        <v>112</v>
      </c>
      <c r="AJ12">
        <v>112</v>
      </c>
      <c r="AK12">
        <v>141</v>
      </c>
      <c r="AL12">
        <v>141</v>
      </c>
      <c r="AM12">
        <v>163</v>
      </c>
      <c r="AN12">
        <v>174</v>
      </c>
      <c r="AO12">
        <v>174</v>
      </c>
      <c r="AP12">
        <v>179</v>
      </c>
      <c r="AQ12">
        <v>182</v>
      </c>
      <c r="AR12">
        <v>187.05199999999999</v>
      </c>
      <c r="AS12">
        <v>196.84399999999999</v>
      </c>
      <c r="AT12">
        <v>218.53399999999999</v>
      </c>
      <c r="AU12">
        <v>243.6</v>
      </c>
      <c r="AV12">
        <v>255.8</v>
      </c>
      <c r="AW12">
        <v>282.505</v>
      </c>
      <c r="AX12">
        <v>264.75200000000001</v>
      </c>
      <c r="AY12">
        <v>201</v>
      </c>
      <c r="AZ12">
        <v>241</v>
      </c>
      <c r="BA12">
        <v>261</v>
      </c>
      <c r="BB12">
        <v>249</v>
      </c>
      <c r="BC12">
        <v>250</v>
      </c>
      <c r="BD12">
        <v>263</v>
      </c>
      <c r="BE12">
        <v>271</v>
      </c>
      <c r="BF12">
        <v>273</v>
      </c>
      <c r="BG12">
        <v>282</v>
      </c>
      <c r="BH12">
        <v>283</v>
      </c>
      <c r="BI12">
        <v>280</v>
      </c>
      <c r="BJ12">
        <v>271</v>
      </c>
    </row>
    <row r="13" spans="1:62">
      <c r="A13" t="s">
        <v>11</v>
      </c>
      <c r="B13" s="19">
        <v>23.975992365</v>
      </c>
      <c r="C13" s="19">
        <v>28.199845724999999</v>
      </c>
      <c r="D13" s="19">
        <v>41.687872304999999</v>
      </c>
      <c r="E13" s="19">
        <v>45.488070270000001</v>
      </c>
      <c r="F13" s="19">
        <v>49.643884755000002</v>
      </c>
      <c r="G13" s="19">
        <v>51.401102100000003</v>
      </c>
      <c r="H13" s="19">
        <v>60.798631514999997</v>
      </c>
      <c r="I13" s="19">
        <v>78.181203300000007</v>
      </c>
      <c r="J13" s="19">
        <v>88.904129999999995</v>
      </c>
      <c r="K13" s="19">
        <v>103.05621600000001</v>
      </c>
      <c r="L13" s="19">
        <v>119.74842</v>
      </c>
      <c r="M13" s="19">
        <v>126.098715</v>
      </c>
      <c r="N13" s="19">
        <v>139.70649</v>
      </c>
      <c r="O13" s="19">
        <v>162.38611499999999</v>
      </c>
      <c r="P13" s="19">
        <v>191.41603499999999</v>
      </c>
      <c r="Q13" s="19">
        <v>209.55973499999999</v>
      </c>
      <c r="R13" s="20">
        <v>232</v>
      </c>
      <c r="S13" s="20">
        <v>233</v>
      </c>
      <c r="T13" s="20">
        <v>234</v>
      </c>
      <c r="U13" s="20">
        <v>286</v>
      </c>
      <c r="V13" s="20">
        <v>426</v>
      </c>
      <c r="W13" s="20">
        <v>397</v>
      </c>
      <c r="X13" s="20">
        <v>367</v>
      </c>
      <c r="Y13" s="20">
        <v>358</v>
      </c>
      <c r="Z13" s="20">
        <v>381</v>
      </c>
      <c r="AA13" s="20">
        <v>370</v>
      </c>
      <c r="AB13">
        <v>355</v>
      </c>
      <c r="AC13">
        <v>341</v>
      </c>
      <c r="AD13">
        <v>323</v>
      </c>
      <c r="AE13">
        <v>352</v>
      </c>
      <c r="AF13">
        <v>355</v>
      </c>
      <c r="AG13">
        <v>355</v>
      </c>
      <c r="AH13">
        <v>359</v>
      </c>
      <c r="AI13">
        <v>356</v>
      </c>
      <c r="AJ13">
        <v>340</v>
      </c>
      <c r="AK13">
        <v>361</v>
      </c>
      <c r="AL13">
        <v>362</v>
      </c>
      <c r="AM13">
        <v>360</v>
      </c>
      <c r="AN13">
        <v>362</v>
      </c>
      <c r="AO13">
        <v>364</v>
      </c>
      <c r="AP13">
        <v>366</v>
      </c>
      <c r="AQ13">
        <v>376</v>
      </c>
      <c r="AR13">
        <v>380.1</v>
      </c>
      <c r="AS13">
        <v>389.1</v>
      </c>
      <c r="AT13">
        <v>397.5</v>
      </c>
      <c r="AU13">
        <v>395</v>
      </c>
      <c r="AV13">
        <v>349</v>
      </c>
      <c r="AW13">
        <v>408</v>
      </c>
      <c r="AX13">
        <v>408</v>
      </c>
      <c r="AY13">
        <v>360.30700000000002</v>
      </c>
      <c r="AZ13">
        <v>340</v>
      </c>
      <c r="BA13">
        <v>365</v>
      </c>
      <c r="BB13">
        <v>230</v>
      </c>
      <c r="BC13">
        <v>235</v>
      </c>
      <c r="BD13">
        <v>350</v>
      </c>
      <c r="BE13">
        <v>350</v>
      </c>
      <c r="BF13">
        <v>350</v>
      </c>
      <c r="BG13">
        <v>350</v>
      </c>
      <c r="BH13">
        <v>350</v>
      </c>
      <c r="BI13">
        <v>220</v>
      </c>
      <c r="BJ13">
        <v>200</v>
      </c>
    </row>
    <row r="14" spans="1:62">
      <c r="A14" t="s">
        <v>12</v>
      </c>
      <c r="B14" s="19">
        <v>16.700368664999999</v>
      </c>
      <c r="C14" s="19">
        <v>16.724862659999999</v>
      </c>
      <c r="D14" s="19">
        <v>15.9483123</v>
      </c>
      <c r="E14" s="19">
        <v>17.125838430000002</v>
      </c>
      <c r="F14" s="19">
        <v>32.030887980000003</v>
      </c>
      <c r="G14" s="19">
        <v>29.62503336</v>
      </c>
      <c r="H14" s="19">
        <v>29.499841830000001</v>
      </c>
      <c r="I14" s="19">
        <v>34.299757665000001</v>
      </c>
      <c r="J14" s="19">
        <v>55.791877499999998</v>
      </c>
      <c r="K14" s="19">
        <v>66.799660290000006</v>
      </c>
      <c r="L14" s="19">
        <v>64.410134999999997</v>
      </c>
      <c r="M14" s="19">
        <v>75.296355000000005</v>
      </c>
      <c r="N14" s="19">
        <v>77.110725000000002</v>
      </c>
      <c r="O14" s="19">
        <v>81.646649999999994</v>
      </c>
      <c r="P14" s="19">
        <v>82.553835000000007</v>
      </c>
      <c r="Q14" s="19">
        <v>76.203540000000004</v>
      </c>
      <c r="R14" s="20">
        <v>91</v>
      </c>
      <c r="S14" s="20">
        <v>91</v>
      </c>
      <c r="T14" s="20">
        <v>90</v>
      </c>
      <c r="U14" s="20">
        <v>90</v>
      </c>
      <c r="V14" s="20">
        <v>90</v>
      </c>
      <c r="W14" s="20">
        <v>83</v>
      </c>
      <c r="X14" s="20">
        <v>79</v>
      </c>
      <c r="Y14" s="20">
        <v>82</v>
      </c>
      <c r="Z14" s="20">
        <v>83</v>
      </c>
      <c r="AA14" s="20">
        <v>84</v>
      </c>
      <c r="AB14">
        <v>78</v>
      </c>
      <c r="AC14">
        <v>81</v>
      </c>
      <c r="AD14">
        <v>99</v>
      </c>
      <c r="AE14">
        <v>97</v>
      </c>
      <c r="AF14">
        <v>96</v>
      </c>
      <c r="AG14">
        <v>87</v>
      </c>
      <c r="AH14">
        <v>77</v>
      </c>
      <c r="AI14">
        <v>82</v>
      </c>
      <c r="AJ14">
        <v>83</v>
      </c>
      <c r="AK14">
        <v>95</v>
      </c>
      <c r="AL14">
        <v>98</v>
      </c>
      <c r="AM14">
        <v>98</v>
      </c>
      <c r="AN14">
        <v>96</v>
      </c>
      <c r="AO14">
        <v>99</v>
      </c>
      <c r="AP14">
        <v>101</v>
      </c>
      <c r="AQ14">
        <v>102</v>
      </c>
      <c r="AR14">
        <v>100.6</v>
      </c>
      <c r="AS14">
        <v>101.2</v>
      </c>
      <c r="AT14">
        <v>101.4</v>
      </c>
      <c r="AU14">
        <v>102.3</v>
      </c>
      <c r="AV14">
        <v>101.2</v>
      </c>
      <c r="AW14">
        <v>98</v>
      </c>
      <c r="AX14">
        <v>112</v>
      </c>
      <c r="AY14">
        <v>70</v>
      </c>
      <c r="AZ14">
        <v>93</v>
      </c>
      <c r="BA14">
        <v>111</v>
      </c>
      <c r="BB14">
        <v>129</v>
      </c>
      <c r="BC14">
        <v>131</v>
      </c>
      <c r="BD14">
        <v>113</v>
      </c>
      <c r="BE14">
        <v>116</v>
      </c>
      <c r="BF14">
        <v>124</v>
      </c>
      <c r="BG14">
        <v>123</v>
      </c>
      <c r="BH14">
        <v>125</v>
      </c>
      <c r="BI14">
        <v>120</v>
      </c>
      <c r="BJ14">
        <v>117</v>
      </c>
    </row>
    <row r="15" spans="1:62">
      <c r="A15" t="s">
        <v>13</v>
      </c>
      <c r="B15" s="19">
        <v>39.730167074999997</v>
      </c>
      <c r="C15" s="19">
        <v>41.999943944999998</v>
      </c>
      <c r="D15" s="19">
        <v>49.568588400000003</v>
      </c>
      <c r="E15" s="19">
        <v>60.110078100000003</v>
      </c>
      <c r="F15" s="19">
        <v>64.233233924999993</v>
      </c>
      <c r="G15" s="19">
        <v>67.149833700000002</v>
      </c>
      <c r="H15" s="19">
        <v>68.029803150000006</v>
      </c>
      <c r="I15" s="19">
        <v>72.299922945000006</v>
      </c>
      <c r="J15" s="19">
        <v>76.838569500000006</v>
      </c>
      <c r="K15" s="19">
        <v>77.199629130000005</v>
      </c>
      <c r="L15" s="19">
        <v>91.625685000000004</v>
      </c>
      <c r="M15" s="19">
        <v>94.347239999999999</v>
      </c>
      <c r="N15" s="19">
        <v>83.461020000000005</v>
      </c>
      <c r="O15" s="19">
        <v>85.275390000000002</v>
      </c>
      <c r="P15" s="19">
        <v>87.089759999999998</v>
      </c>
      <c r="Q15" s="19">
        <v>79.832279999999997</v>
      </c>
      <c r="R15" s="20">
        <v>86</v>
      </c>
      <c r="S15" s="20">
        <v>88</v>
      </c>
      <c r="T15" s="20">
        <v>88</v>
      </c>
      <c r="U15" s="20">
        <v>91</v>
      </c>
      <c r="V15" s="20">
        <v>95</v>
      </c>
      <c r="W15" s="20">
        <v>82</v>
      </c>
      <c r="X15" s="20">
        <v>75</v>
      </c>
      <c r="Y15" s="20">
        <v>76</v>
      </c>
      <c r="Z15" s="20">
        <v>79</v>
      </c>
      <c r="AA15" s="20">
        <v>73</v>
      </c>
      <c r="AB15">
        <v>80</v>
      </c>
      <c r="AC15">
        <v>73</v>
      </c>
      <c r="AD15">
        <v>72</v>
      </c>
      <c r="AE15">
        <v>71</v>
      </c>
      <c r="AF15">
        <v>72</v>
      </c>
      <c r="AG15">
        <v>66</v>
      </c>
      <c r="AH15">
        <v>52</v>
      </c>
      <c r="AI15">
        <v>36</v>
      </c>
      <c r="AJ15">
        <v>31</v>
      </c>
      <c r="AK15">
        <v>21</v>
      </c>
      <c r="AL15">
        <v>27</v>
      </c>
      <c r="AM15">
        <v>27</v>
      </c>
      <c r="AN15">
        <v>32</v>
      </c>
      <c r="AO15">
        <v>34</v>
      </c>
      <c r="AP15">
        <v>35</v>
      </c>
      <c r="AQ15">
        <v>35</v>
      </c>
      <c r="AR15">
        <v>40</v>
      </c>
      <c r="AS15">
        <v>43.5</v>
      </c>
      <c r="AT15">
        <v>44.5</v>
      </c>
      <c r="AU15">
        <v>45</v>
      </c>
      <c r="AV15">
        <v>12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2">
      <c r="A16" t="s">
        <v>14</v>
      </c>
      <c r="B16" s="19">
        <v>29.383722150000001</v>
      </c>
      <c r="C16" s="19">
        <v>32.811974265000003</v>
      </c>
      <c r="D16" s="19">
        <v>34.575541905000001</v>
      </c>
      <c r="E16" s="19">
        <v>31.064735955</v>
      </c>
      <c r="F16" s="19">
        <v>32.219582459999998</v>
      </c>
      <c r="G16" s="19">
        <v>36.206660534999997</v>
      </c>
      <c r="H16" s="19">
        <v>37.13471079</v>
      </c>
      <c r="I16" s="19">
        <v>39.014398110000002</v>
      </c>
      <c r="J16" s="19">
        <v>38.101770000000002</v>
      </c>
      <c r="K16" s="19">
        <v>33.799898730000002</v>
      </c>
      <c r="L16" s="19">
        <v>39.916139999999999</v>
      </c>
      <c r="M16" s="19">
        <v>118.841235</v>
      </c>
      <c r="N16" s="19">
        <v>171.457965</v>
      </c>
      <c r="O16" s="19">
        <v>251.290245</v>
      </c>
      <c r="P16" s="19">
        <v>293.92793999999998</v>
      </c>
      <c r="Q16" s="19">
        <v>308.44290000000001</v>
      </c>
      <c r="R16" s="20">
        <v>369</v>
      </c>
      <c r="S16" s="20">
        <v>386</v>
      </c>
      <c r="T16" s="20">
        <v>382</v>
      </c>
      <c r="U16" s="20">
        <v>396</v>
      </c>
      <c r="V16" s="20">
        <v>413</v>
      </c>
      <c r="W16" s="20">
        <v>339</v>
      </c>
      <c r="X16" s="20">
        <v>241</v>
      </c>
      <c r="Y16" s="20">
        <v>252</v>
      </c>
      <c r="Z16" s="20">
        <v>288</v>
      </c>
      <c r="AA16" s="20">
        <v>275</v>
      </c>
      <c r="AB16">
        <v>276</v>
      </c>
      <c r="AC16">
        <v>294</v>
      </c>
      <c r="AD16">
        <v>300</v>
      </c>
      <c r="AE16">
        <v>297</v>
      </c>
      <c r="AF16">
        <v>290</v>
      </c>
      <c r="AG16">
        <v>294</v>
      </c>
      <c r="AH16">
        <v>244</v>
      </c>
      <c r="AI16">
        <v>239</v>
      </c>
      <c r="AJ16">
        <v>230</v>
      </c>
      <c r="AK16">
        <v>238</v>
      </c>
      <c r="AL16">
        <v>240</v>
      </c>
      <c r="AM16">
        <v>248</v>
      </c>
      <c r="AN16">
        <v>258</v>
      </c>
      <c r="AO16">
        <v>272</v>
      </c>
      <c r="AP16">
        <v>305</v>
      </c>
      <c r="AQ16">
        <v>341</v>
      </c>
      <c r="AR16">
        <v>344.3</v>
      </c>
      <c r="AS16">
        <v>342.7</v>
      </c>
      <c r="AT16">
        <v>359.6</v>
      </c>
      <c r="AU16">
        <v>368.5</v>
      </c>
      <c r="AV16">
        <v>360.3</v>
      </c>
      <c r="AW16">
        <v>364.6</v>
      </c>
      <c r="AX16">
        <v>326</v>
      </c>
      <c r="AY16">
        <v>253</v>
      </c>
      <c r="AZ16">
        <v>186</v>
      </c>
      <c r="BA16">
        <v>213</v>
      </c>
      <c r="BB16">
        <v>60</v>
      </c>
      <c r="BC16">
        <v>44</v>
      </c>
      <c r="BD16">
        <v>42</v>
      </c>
      <c r="BE16">
        <v>47</v>
      </c>
      <c r="BF16">
        <v>48</v>
      </c>
      <c r="BG16">
        <v>47</v>
      </c>
      <c r="BH16">
        <v>44</v>
      </c>
      <c r="BI16">
        <v>39</v>
      </c>
      <c r="BJ16">
        <v>48</v>
      </c>
    </row>
    <row r="17" spans="1:62">
      <c r="A17" s="28" t="s">
        <v>64</v>
      </c>
      <c r="B17" s="19">
        <v>29.38</v>
      </c>
      <c r="C17" s="19">
        <v>32.81</v>
      </c>
      <c r="D17" s="19">
        <v>27.98</v>
      </c>
      <c r="E17" s="19">
        <v>35.89</v>
      </c>
      <c r="F17" s="19">
        <v>34.76</v>
      </c>
      <c r="G17" s="19">
        <v>41.31</v>
      </c>
      <c r="H17" s="19">
        <v>42.02</v>
      </c>
      <c r="I17" s="19">
        <v>44.54</v>
      </c>
      <c r="J17" s="19">
        <v>48.08</v>
      </c>
      <c r="K17" s="19">
        <v>48.35</v>
      </c>
      <c r="L17" s="19">
        <v>48.08</v>
      </c>
      <c r="M17" s="19">
        <v>46.26</v>
      </c>
      <c r="N17" s="19">
        <v>58.06</v>
      </c>
      <c r="O17" s="19">
        <v>90.72</v>
      </c>
      <c r="P17" s="19">
        <v>146.96</v>
      </c>
      <c r="Q17" s="19">
        <v>167.83</v>
      </c>
      <c r="R17" s="20">
        <v>201</v>
      </c>
      <c r="S17" s="20">
        <v>195</v>
      </c>
      <c r="T17" s="20">
        <v>194</v>
      </c>
      <c r="U17" s="20">
        <v>192</v>
      </c>
      <c r="V17" s="20">
        <v>204</v>
      </c>
      <c r="W17" s="20">
        <v>173</v>
      </c>
      <c r="X17" s="20">
        <v>220</v>
      </c>
      <c r="Y17" s="20">
        <v>258</v>
      </c>
      <c r="Z17" s="20">
        <v>268</v>
      </c>
      <c r="AA17" s="20">
        <v>270</v>
      </c>
      <c r="AB17" s="20">
        <v>282</v>
      </c>
      <c r="AC17" s="20">
        <v>244</v>
      </c>
      <c r="AD17" s="20">
        <v>260</v>
      </c>
      <c r="AE17" s="20">
        <v>331</v>
      </c>
      <c r="AF17" s="29">
        <v>349</v>
      </c>
      <c r="AG17" s="20">
        <v>315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30">
        <v>0</v>
      </c>
      <c r="AY17" s="30">
        <v>0</v>
      </c>
      <c r="AZ17" s="30">
        <v>0</v>
      </c>
      <c r="BA17" s="30">
        <v>0</v>
      </c>
      <c r="BB17" s="31">
        <v>0</v>
      </c>
      <c r="BC17" s="31">
        <v>0</v>
      </c>
      <c r="BD17" s="31">
        <v>0</v>
      </c>
      <c r="BE17" s="31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</row>
    <row r="18" spans="1:62">
      <c r="A18" s="33" t="s">
        <v>15</v>
      </c>
      <c r="B18">
        <v>4.3633663366336632</v>
      </c>
      <c r="C18">
        <v>4.8727722772277229</v>
      </c>
      <c r="D18">
        <v>4.1554455445544551</v>
      </c>
      <c r="E18">
        <v>5.3301980198019798</v>
      </c>
      <c r="F18">
        <v>5.1623762376237616</v>
      </c>
      <c r="G18">
        <v>6.135148514851485</v>
      </c>
      <c r="H18">
        <v>6.2405940594059404</v>
      </c>
      <c r="I18">
        <v>6.6148514851485141</v>
      </c>
      <c r="J18">
        <v>7.1405940594059398</v>
      </c>
      <c r="K18">
        <v>7.1806930693069306</v>
      </c>
      <c r="L18">
        <v>7.1405940594059398</v>
      </c>
      <c r="M18">
        <v>6.8702970297029697</v>
      </c>
      <c r="N18">
        <v>8.6227722772277229</v>
      </c>
      <c r="O18">
        <v>13.473267326732673</v>
      </c>
      <c r="P18">
        <v>21.825742574257426</v>
      </c>
      <c r="Q18">
        <v>24.925247524752475</v>
      </c>
      <c r="R18">
        <v>29.85148514851485</v>
      </c>
      <c r="S18">
        <v>28.96039603960396</v>
      </c>
      <c r="T18">
        <v>28.811881188118811</v>
      </c>
      <c r="U18">
        <v>28.514851485148512</v>
      </c>
      <c r="V18">
        <v>30.297029702970296</v>
      </c>
      <c r="W18">
        <v>25.693069306930692</v>
      </c>
      <c r="X18">
        <v>32.67326732673267</v>
      </c>
      <c r="Y18">
        <v>38.316831683168317</v>
      </c>
      <c r="Z18">
        <v>39.801980198019798</v>
      </c>
      <c r="AA18">
        <v>40.099009900990097</v>
      </c>
      <c r="AB18">
        <v>41.881188118811878</v>
      </c>
      <c r="AC18">
        <v>36.237623762376238</v>
      </c>
      <c r="AD18">
        <v>38.613861386138609</v>
      </c>
      <c r="AE18">
        <v>49.158415841584159</v>
      </c>
      <c r="AF18">
        <v>51.831683168316829</v>
      </c>
      <c r="AG18">
        <v>46.78217821782178</v>
      </c>
      <c r="AH18">
        <v>30</v>
      </c>
      <c r="AI18">
        <v>15</v>
      </c>
      <c r="AJ18">
        <v>10</v>
      </c>
      <c r="AK18">
        <v>10</v>
      </c>
      <c r="AL18">
        <v>10</v>
      </c>
      <c r="AM18">
        <v>15</v>
      </c>
      <c r="AN18">
        <v>28</v>
      </c>
      <c r="AO18">
        <v>70</v>
      </c>
      <c r="AP18">
        <v>95</v>
      </c>
      <c r="AQ18">
        <v>96</v>
      </c>
      <c r="AR18">
        <v>102.271</v>
      </c>
      <c r="AS18">
        <v>112.503</v>
      </c>
      <c r="AT18">
        <v>121.294</v>
      </c>
      <c r="AU18">
        <v>131.232</v>
      </c>
      <c r="AV18">
        <v>121</v>
      </c>
      <c r="AW18">
        <v>121.75</v>
      </c>
      <c r="AX18">
        <v>123</v>
      </c>
      <c r="AY18">
        <v>96</v>
      </c>
      <c r="AZ18">
        <v>118</v>
      </c>
      <c r="BA18">
        <v>130.875</v>
      </c>
      <c r="BB18">
        <v>126</v>
      </c>
      <c r="BC18">
        <v>110</v>
      </c>
      <c r="BD18">
        <v>100</v>
      </c>
      <c r="BE18">
        <v>99</v>
      </c>
      <c r="BF18">
        <v>107</v>
      </c>
      <c r="BG18">
        <v>126</v>
      </c>
      <c r="BH18">
        <v>132</v>
      </c>
      <c r="BI18">
        <v>69</v>
      </c>
    </row>
    <row r="19" spans="1:62">
      <c r="A19" s="33" t="s">
        <v>16</v>
      </c>
      <c r="B19">
        <v>2.9089108910891088</v>
      </c>
      <c r="C19">
        <v>3.2485148514851487</v>
      </c>
      <c r="D19">
        <v>2.7702970297029705</v>
      </c>
      <c r="E19">
        <v>3.5534653465346535</v>
      </c>
      <c r="F19">
        <v>3.4415841584158415</v>
      </c>
      <c r="G19">
        <v>4.0900990099009906</v>
      </c>
      <c r="H19">
        <v>4.1603960396039605</v>
      </c>
      <c r="I19">
        <v>4.4099009900990103</v>
      </c>
      <c r="J19">
        <v>4.7603960396039602</v>
      </c>
      <c r="K19">
        <v>4.7871287128712874</v>
      </c>
      <c r="L19">
        <v>4.7603960396039602</v>
      </c>
      <c r="M19">
        <v>4.5801980198019798</v>
      </c>
      <c r="N19">
        <v>5.7485148514851492</v>
      </c>
      <c r="O19">
        <v>8.9821782178217831</v>
      </c>
      <c r="P19">
        <v>14.550495049504953</v>
      </c>
      <c r="Q19">
        <v>16.616831683168318</v>
      </c>
      <c r="R19">
        <v>19.900990099009903</v>
      </c>
      <c r="S19">
        <v>19.306930693069308</v>
      </c>
      <c r="T19">
        <v>19.207920792079207</v>
      </c>
      <c r="U19">
        <v>19.009900990099013</v>
      </c>
      <c r="V19">
        <v>20.198019801980198</v>
      </c>
      <c r="W19">
        <v>17.128712871287128</v>
      </c>
      <c r="X19">
        <v>21.782178217821784</v>
      </c>
      <c r="Y19">
        <v>25.544554455445546</v>
      </c>
      <c r="Z19">
        <v>26.534653465346537</v>
      </c>
      <c r="AA19">
        <v>26.732673267326735</v>
      </c>
      <c r="AB19">
        <v>27.920792079207921</v>
      </c>
      <c r="AC19">
        <v>24.158415841584159</v>
      </c>
      <c r="AD19">
        <v>25.742574257425744</v>
      </c>
      <c r="AE19">
        <v>32.772277227722775</v>
      </c>
      <c r="AF19">
        <v>34.554455445544555</v>
      </c>
      <c r="AG19">
        <v>31.188118811881189</v>
      </c>
      <c r="AH19">
        <v>20</v>
      </c>
      <c r="AI19">
        <v>20</v>
      </c>
      <c r="AJ19">
        <v>20</v>
      </c>
      <c r="AK19">
        <v>31</v>
      </c>
      <c r="AL19">
        <v>38</v>
      </c>
      <c r="AM19">
        <v>35</v>
      </c>
      <c r="AN19">
        <v>16</v>
      </c>
      <c r="AO19">
        <v>14</v>
      </c>
      <c r="AP19">
        <v>14</v>
      </c>
      <c r="AQ19">
        <v>15</v>
      </c>
      <c r="AR19">
        <v>15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2">
      <c r="A20" s="33" t="s">
        <v>17</v>
      </c>
      <c r="B20">
        <v>9.7448514851485157</v>
      </c>
      <c r="C20">
        <v>10.882524752475248</v>
      </c>
      <c r="D20">
        <v>9.2804950495049514</v>
      </c>
      <c r="E20">
        <v>11.90410891089109</v>
      </c>
      <c r="F20">
        <v>11.529306930693069</v>
      </c>
      <c r="G20">
        <v>13.701831683168319</v>
      </c>
      <c r="H20">
        <v>13.937326732673268</v>
      </c>
      <c r="I20">
        <v>14.773168316831685</v>
      </c>
      <c r="J20">
        <v>15.947326732673268</v>
      </c>
      <c r="K20">
        <v>16.036881188118812</v>
      </c>
      <c r="L20">
        <v>15.947326732673268</v>
      </c>
      <c r="M20">
        <v>15.343663366336633</v>
      </c>
      <c r="N20">
        <v>19.257524752475248</v>
      </c>
      <c r="O20">
        <v>30.09029702970297</v>
      </c>
      <c r="P20">
        <v>48.744158415841589</v>
      </c>
      <c r="Q20">
        <v>55.666386138613866</v>
      </c>
      <c r="R20">
        <v>66.668316831683171</v>
      </c>
      <c r="S20">
        <v>64.678217821782184</v>
      </c>
      <c r="T20">
        <v>64.346534653465355</v>
      </c>
      <c r="U20">
        <v>63.683168316831683</v>
      </c>
      <c r="V20">
        <v>67.663366336633672</v>
      </c>
      <c r="W20">
        <v>57.381188118811885</v>
      </c>
      <c r="X20">
        <v>72.970297029702976</v>
      </c>
      <c r="Y20">
        <v>85.574257425742573</v>
      </c>
      <c r="Z20">
        <v>88.89108910891089</v>
      </c>
      <c r="AA20">
        <v>89.554455445544562</v>
      </c>
      <c r="AB20">
        <v>93.534653465346537</v>
      </c>
      <c r="AC20">
        <v>80.93069306930694</v>
      </c>
      <c r="AD20">
        <v>86.237623762376245</v>
      </c>
      <c r="AE20">
        <v>109.78712871287129</v>
      </c>
      <c r="AF20">
        <v>115.75742574257427</v>
      </c>
      <c r="AG20">
        <v>104.48019801980199</v>
      </c>
      <c r="AH20">
        <v>67</v>
      </c>
      <c r="AI20">
        <v>26</v>
      </c>
      <c r="AJ20">
        <v>7</v>
      </c>
      <c r="AK20">
        <v>17</v>
      </c>
      <c r="AL20">
        <v>37</v>
      </c>
      <c r="AM20">
        <v>66</v>
      </c>
      <c r="AN20">
        <v>60</v>
      </c>
      <c r="AO20">
        <v>73</v>
      </c>
      <c r="AP20">
        <v>88</v>
      </c>
      <c r="AQ20">
        <v>100</v>
      </c>
      <c r="AR20">
        <v>111.68899999999999</v>
      </c>
      <c r="AS20">
        <v>120.2</v>
      </c>
      <c r="AT20">
        <v>120.8</v>
      </c>
      <c r="AU20">
        <v>120.4</v>
      </c>
      <c r="AV20">
        <v>121.762</v>
      </c>
      <c r="AW20">
        <v>124.06</v>
      </c>
      <c r="AX20">
        <v>107.45699999999999</v>
      </c>
      <c r="AY20">
        <v>63.96</v>
      </c>
      <c r="AZ20">
        <v>82.043000000000006</v>
      </c>
      <c r="BA20">
        <v>92.837999999999994</v>
      </c>
      <c r="BB20">
        <v>74.813000000000002</v>
      </c>
      <c r="BC20">
        <v>47.951000000000001</v>
      </c>
      <c r="BD20">
        <v>43</v>
      </c>
      <c r="BE20">
        <v>42</v>
      </c>
      <c r="BF20">
        <v>40</v>
      </c>
      <c r="BG20">
        <v>50</v>
      </c>
      <c r="BH20">
        <v>60</v>
      </c>
      <c r="BI20">
        <v>60</v>
      </c>
      <c r="BJ20">
        <v>60</v>
      </c>
    </row>
    <row r="21" spans="1:62">
      <c r="A21" s="33" t="s">
        <v>18</v>
      </c>
      <c r="B21">
        <v>12.362871287128712</v>
      </c>
      <c r="C21">
        <v>13.806188118811882</v>
      </c>
      <c r="D21">
        <v>11.773762376237624</v>
      </c>
      <c r="E21">
        <v>15.102227722772277</v>
      </c>
      <c r="F21">
        <v>14.626732673267325</v>
      </c>
      <c r="G21">
        <v>17.382920792079208</v>
      </c>
      <c r="H21">
        <v>17.681683168316834</v>
      </c>
      <c r="I21">
        <v>18.742079207920792</v>
      </c>
      <c r="J21">
        <v>20.231683168316831</v>
      </c>
      <c r="K21">
        <v>20.345297029702969</v>
      </c>
      <c r="L21">
        <v>20.231683168316831</v>
      </c>
      <c r="M21">
        <v>19.465841584158415</v>
      </c>
      <c r="N21">
        <v>24.431188118811882</v>
      </c>
      <c r="O21">
        <v>38.174257425742574</v>
      </c>
      <c r="P21">
        <v>61.83960396039604</v>
      </c>
      <c r="Q21">
        <v>70.621534653465346</v>
      </c>
      <c r="R21">
        <v>84.579207920792072</v>
      </c>
      <c r="S21">
        <v>82.054455445544548</v>
      </c>
      <c r="T21">
        <v>81.633663366336634</v>
      </c>
      <c r="U21">
        <v>80.792079207920793</v>
      </c>
      <c r="V21">
        <v>85.841584158415841</v>
      </c>
      <c r="W21">
        <v>72.797029702970292</v>
      </c>
      <c r="X21">
        <v>92.574257425742573</v>
      </c>
      <c r="Y21">
        <v>108.56435643564356</v>
      </c>
      <c r="Z21">
        <v>112.77227722772277</v>
      </c>
      <c r="AA21">
        <v>113.61386138613861</v>
      </c>
      <c r="AB21">
        <v>118.66336633663366</v>
      </c>
      <c r="AC21">
        <v>102.67326732673267</v>
      </c>
      <c r="AD21">
        <v>109.4059405940594</v>
      </c>
      <c r="AE21">
        <v>139.28217821782178</v>
      </c>
      <c r="AF21">
        <v>146.85643564356434</v>
      </c>
      <c r="AG21">
        <v>132.54950495049505</v>
      </c>
      <c r="AH21">
        <v>85</v>
      </c>
      <c r="AI21">
        <v>80</v>
      </c>
      <c r="AJ21">
        <v>80</v>
      </c>
      <c r="AK21">
        <v>58</v>
      </c>
      <c r="AL21">
        <v>60</v>
      </c>
      <c r="AM21">
        <v>60</v>
      </c>
      <c r="AN21">
        <v>74</v>
      </c>
      <c r="AO21">
        <v>77</v>
      </c>
      <c r="AP21">
        <v>100</v>
      </c>
      <c r="AQ21">
        <v>100</v>
      </c>
      <c r="AR21">
        <v>87.6</v>
      </c>
      <c r="AS21">
        <v>109.8</v>
      </c>
      <c r="AT21">
        <v>120.7</v>
      </c>
      <c r="AU21">
        <v>138.5</v>
      </c>
      <c r="AV21">
        <v>118.1</v>
      </c>
      <c r="AW21">
        <v>111.01600000000001</v>
      </c>
      <c r="AX21">
        <v>83.328000000000003</v>
      </c>
      <c r="AY21">
        <v>35.148000000000003</v>
      </c>
      <c r="AZ21">
        <v>40.177</v>
      </c>
      <c r="BA21">
        <v>40</v>
      </c>
      <c r="BB21">
        <v>40</v>
      </c>
      <c r="BC21">
        <v>40</v>
      </c>
      <c r="BD21">
        <v>84</v>
      </c>
      <c r="BE21">
        <v>84</v>
      </c>
      <c r="BF21">
        <v>84</v>
      </c>
      <c r="BG21">
        <v>84</v>
      </c>
      <c r="BH21">
        <v>81</v>
      </c>
      <c r="BI21">
        <v>68</v>
      </c>
      <c r="BJ21">
        <v>70</v>
      </c>
    </row>
    <row r="22" spans="1:62">
      <c r="A22" s="15" t="s">
        <v>65</v>
      </c>
      <c r="B22" s="19">
        <v>39.909999999999997</v>
      </c>
      <c r="C22" s="19">
        <v>49.89</v>
      </c>
      <c r="D22" s="19">
        <v>58.96</v>
      </c>
      <c r="E22" s="19">
        <v>58.96</v>
      </c>
      <c r="F22" s="19">
        <v>58.96</v>
      </c>
      <c r="G22" s="19">
        <v>61.68</v>
      </c>
      <c r="H22" s="19">
        <v>61.68</v>
      </c>
      <c r="I22" s="19">
        <v>65.31</v>
      </c>
      <c r="J22" s="19">
        <v>65.31</v>
      </c>
      <c r="K22" s="19">
        <v>65.31</v>
      </c>
      <c r="L22" s="19">
        <v>30.84</v>
      </c>
      <c r="M22" s="19">
        <v>37.19</v>
      </c>
      <c r="N22" s="19">
        <v>38.1</v>
      </c>
      <c r="O22" s="19">
        <v>48.08</v>
      </c>
      <c r="P22" s="19">
        <v>49.89</v>
      </c>
      <c r="Q22" s="19">
        <v>49.89</v>
      </c>
      <c r="R22" s="20">
        <v>40</v>
      </c>
      <c r="S22" s="20">
        <v>40</v>
      </c>
      <c r="T22" s="20">
        <v>41</v>
      </c>
      <c r="U22" s="20">
        <v>41</v>
      </c>
      <c r="V22" s="20">
        <v>42</v>
      </c>
      <c r="W22" s="20">
        <v>33</v>
      </c>
      <c r="X22" s="20">
        <v>34</v>
      </c>
      <c r="Y22" s="20">
        <v>36</v>
      </c>
      <c r="Z22" s="20">
        <v>32</v>
      </c>
      <c r="AA22" s="20">
        <v>32</v>
      </c>
      <c r="AB22" s="20">
        <v>33</v>
      </c>
      <c r="AC22">
        <v>68</v>
      </c>
      <c r="AD22">
        <v>67</v>
      </c>
      <c r="AE22">
        <v>69</v>
      </c>
      <c r="AF22" s="20">
        <v>70</v>
      </c>
      <c r="AG22" s="20">
        <v>68</v>
      </c>
      <c r="AH22" s="20">
        <v>68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</row>
    <row r="23" spans="1:62">
      <c r="A23" s="33" t="s">
        <v>19</v>
      </c>
      <c r="B23" s="20">
        <v>39.909999999999997</v>
      </c>
      <c r="C23" s="20">
        <v>49.89</v>
      </c>
      <c r="D23" s="20">
        <v>58.96</v>
      </c>
      <c r="E23" s="20">
        <v>58.96</v>
      </c>
      <c r="F23" s="20">
        <v>58.96</v>
      </c>
      <c r="G23" s="20">
        <v>61.68</v>
      </c>
      <c r="H23" s="20">
        <v>61.68</v>
      </c>
      <c r="I23" s="20">
        <v>65.31</v>
      </c>
      <c r="J23" s="20">
        <v>65.31</v>
      </c>
      <c r="K23" s="20">
        <v>65.31</v>
      </c>
      <c r="L23" s="20">
        <v>30.84</v>
      </c>
      <c r="M23" s="20">
        <v>37.19</v>
      </c>
      <c r="N23" s="20">
        <v>38.1</v>
      </c>
      <c r="O23" s="20">
        <v>48.08</v>
      </c>
      <c r="P23" s="20">
        <v>49.89</v>
      </c>
      <c r="Q23" s="20">
        <v>49.89</v>
      </c>
      <c r="R23" s="20">
        <v>40</v>
      </c>
      <c r="S23" s="20">
        <v>40</v>
      </c>
      <c r="T23" s="20">
        <v>41</v>
      </c>
      <c r="U23" s="20">
        <v>41</v>
      </c>
      <c r="V23" s="20">
        <v>42</v>
      </c>
      <c r="W23" s="20">
        <v>33</v>
      </c>
      <c r="X23" s="20">
        <v>34</v>
      </c>
      <c r="Y23" s="20">
        <v>36</v>
      </c>
      <c r="Z23" s="20">
        <v>32</v>
      </c>
      <c r="AA23" s="20">
        <v>32</v>
      </c>
      <c r="AB23">
        <v>33</v>
      </c>
      <c r="AC23">
        <v>68</v>
      </c>
      <c r="AD23">
        <v>67</v>
      </c>
      <c r="AE23">
        <v>69</v>
      </c>
      <c r="AF23">
        <v>70</v>
      </c>
      <c r="AG23">
        <v>68</v>
      </c>
      <c r="AH23">
        <v>68</v>
      </c>
      <c r="AI23">
        <v>60</v>
      </c>
      <c r="AJ23">
        <v>60</v>
      </c>
      <c r="AK23">
        <v>31</v>
      </c>
      <c r="AL23">
        <v>35</v>
      </c>
      <c r="AM23">
        <v>35</v>
      </c>
      <c r="AN23">
        <v>108</v>
      </c>
      <c r="AO23">
        <v>109</v>
      </c>
      <c r="AP23">
        <v>110</v>
      </c>
      <c r="AQ23">
        <v>110</v>
      </c>
      <c r="AR23">
        <v>146.958</v>
      </c>
      <c r="AS23">
        <v>131.4</v>
      </c>
      <c r="AT23">
        <v>156.9</v>
      </c>
      <c r="AU23">
        <v>158.4</v>
      </c>
      <c r="AV23">
        <v>158.28899999999999</v>
      </c>
      <c r="AW23">
        <v>160.46100000000001</v>
      </c>
      <c r="AX23">
        <v>162.995</v>
      </c>
      <c r="AY23">
        <v>149.60400000000001</v>
      </c>
      <c r="AZ23">
        <v>162.99700000000001</v>
      </c>
      <c r="BA23">
        <v>162.84</v>
      </c>
      <c r="BB23">
        <v>180.67099999999999</v>
      </c>
      <c r="BC23">
        <v>192.09</v>
      </c>
      <c r="BD23">
        <v>203</v>
      </c>
      <c r="BE23">
        <v>209</v>
      </c>
      <c r="BF23">
        <v>174</v>
      </c>
      <c r="BG23">
        <v>173</v>
      </c>
      <c r="BH23">
        <v>174</v>
      </c>
      <c r="BI23">
        <v>175</v>
      </c>
      <c r="BJ23">
        <v>152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"/>
  <sheetViews>
    <sheetView workbookViewId="0">
      <selection activeCell="A21" sqref="A21:XFD27"/>
    </sheetView>
  </sheetViews>
  <sheetFormatPr defaultColWidth="11" defaultRowHeight="14.4"/>
  <cols>
    <col min="1" max="1" width="13" customWidth="1"/>
    <col min="3" max="4" width="42" customWidth="1"/>
  </cols>
  <sheetData>
    <row r="1" spans="1:9">
      <c r="A1" t="s">
        <v>22</v>
      </c>
      <c r="B1" s="8" t="s">
        <v>21</v>
      </c>
    </row>
    <row r="2" spans="1:9">
      <c r="B2" s="4"/>
    </row>
    <row r="3" spans="1:9">
      <c r="A3" s="9" t="s">
        <v>29</v>
      </c>
      <c r="B3" s="5"/>
      <c r="C3" s="5"/>
      <c r="D3" s="5"/>
      <c r="E3" s="5"/>
    </row>
    <row r="4" spans="1:9">
      <c r="A4" s="7" t="s">
        <v>22</v>
      </c>
      <c r="B4" t="s">
        <v>21</v>
      </c>
    </row>
    <row r="5" spans="1:9">
      <c r="A5" s="7"/>
      <c r="C5" t="s">
        <v>43</v>
      </c>
      <c r="D5" t="s">
        <v>44</v>
      </c>
      <c r="E5" t="s">
        <v>45</v>
      </c>
      <c r="F5" s="16" t="s">
        <v>48</v>
      </c>
      <c r="G5" t="s">
        <v>46</v>
      </c>
      <c r="H5" t="s">
        <v>50</v>
      </c>
      <c r="I5" s="17" t="s">
        <v>58</v>
      </c>
    </row>
    <row r="6" spans="1:9">
      <c r="A6" t="s">
        <v>23</v>
      </c>
      <c r="B6" t="s">
        <v>24</v>
      </c>
      <c r="C6" t="s">
        <v>47</v>
      </c>
      <c r="D6" s="17" t="s">
        <v>57</v>
      </c>
      <c r="E6" s="1" t="s">
        <v>26</v>
      </c>
      <c r="G6" t="s">
        <v>52</v>
      </c>
      <c r="H6" t="s">
        <v>53</v>
      </c>
      <c r="I6" t="s">
        <v>60</v>
      </c>
    </row>
    <row r="7" spans="1:9">
      <c r="B7" s="7" t="s">
        <v>25</v>
      </c>
      <c r="C7" s="6" t="s">
        <v>55</v>
      </c>
      <c r="D7" t="s">
        <v>49</v>
      </c>
      <c r="E7" s="2" t="s">
        <v>20</v>
      </c>
      <c r="G7" t="s">
        <v>54</v>
      </c>
      <c r="H7" t="s">
        <v>51</v>
      </c>
      <c r="I7" t="s">
        <v>59</v>
      </c>
    </row>
    <row r="8" spans="1:9">
      <c r="B8" s="34" t="s">
        <v>66</v>
      </c>
    </row>
    <row r="9" spans="1:9">
      <c r="B9" s="34"/>
    </row>
    <row r="10" spans="1:9" ht="28.8">
      <c r="A10" s="18" t="s">
        <v>61</v>
      </c>
      <c r="B10" t="s">
        <v>27</v>
      </c>
      <c r="C10" s="15" t="s">
        <v>40</v>
      </c>
      <c r="D10" s="15"/>
    </row>
    <row r="11" spans="1:9">
      <c r="B11" t="s">
        <v>28</v>
      </c>
      <c r="C11" t="s">
        <v>41</v>
      </c>
      <c r="D11" s="16"/>
    </row>
    <row r="12" spans="1:9">
      <c r="B12" t="s">
        <v>39</v>
      </c>
      <c r="C12" s="11" t="s">
        <v>42</v>
      </c>
      <c r="D12" s="11"/>
    </row>
    <row r="13" spans="1:9">
      <c r="B13" t="s">
        <v>56</v>
      </c>
      <c r="C13" s="10" t="s">
        <v>30</v>
      </c>
      <c r="D13" s="10"/>
    </row>
    <row r="14" spans="1:9">
      <c r="B14" t="s">
        <v>62</v>
      </c>
      <c r="C14" t="s">
        <v>63</v>
      </c>
      <c r="D14" s="10"/>
    </row>
    <row r="16" spans="1:9">
      <c r="A16" t="s">
        <v>31</v>
      </c>
      <c r="B16" s="13" t="s">
        <v>34</v>
      </c>
      <c r="C16" s="11" t="s">
        <v>35</v>
      </c>
      <c r="D16" s="11"/>
      <c r="E16" s="11"/>
    </row>
    <row r="17" spans="1:4">
      <c r="B17" s="12" t="s">
        <v>32</v>
      </c>
      <c r="C17" s="11" t="s">
        <v>33</v>
      </c>
      <c r="D17" s="11"/>
    </row>
    <row r="18" spans="1:4">
      <c r="B18" s="14" t="s">
        <v>36</v>
      </c>
      <c r="C18" s="11" t="s">
        <v>37</v>
      </c>
      <c r="D18" s="11"/>
    </row>
    <row r="19" spans="1:4">
      <c r="B19" s="11" t="s">
        <v>38</v>
      </c>
      <c r="C19" s="11"/>
      <c r="D19" s="11"/>
    </row>
    <row r="20" spans="1:4">
      <c r="B20" s="11"/>
      <c r="C20" s="11"/>
      <c r="D20" s="11"/>
    </row>
    <row r="21" spans="1:4">
      <c r="A21" s="10"/>
      <c r="B21" s="10"/>
    </row>
    <row r="22" spans="1:4">
      <c r="A22" s="10"/>
    </row>
    <row r="23" spans="1:4">
      <c r="C23" s="3"/>
      <c r="D23" s="3"/>
    </row>
  </sheetData>
  <hyperlinks>
    <hyperlink ref="E7" r:id="rId1" xr:uid="{00000000-0004-0000-0300-000001000000}"/>
    <hyperlink ref="E6" r:id="rId2" xr:uid="{83564537-5197-43E9-962C-A6269B98977E}"/>
  </hyperlinks>
  <pageMargins left="0.7" right="0.7" top="0.78740157499999996" bottom="0.78740157499999996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5841-30A9-40D1-AB93-9842ADC19AC0}">
  <dimension ref="A1:C36"/>
  <sheetViews>
    <sheetView workbookViewId="0"/>
  </sheetViews>
  <sheetFormatPr defaultColWidth="11.5546875" defaultRowHeight="14.4"/>
  <sheetData>
    <row r="1" spans="1:3">
      <c r="A1" t="s">
        <v>67</v>
      </c>
      <c r="B1">
        <v>2018</v>
      </c>
      <c r="C1" t="s">
        <v>69</v>
      </c>
    </row>
    <row r="2" spans="1:3">
      <c r="A2" t="s">
        <v>70</v>
      </c>
      <c r="B2">
        <v>0</v>
      </c>
      <c r="C2" t="s">
        <v>24</v>
      </c>
    </row>
    <row r="3" spans="1:3">
      <c r="A3" t="s">
        <v>0</v>
      </c>
      <c r="B3">
        <v>150</v>
      </c>
      <c r="C3" t="s">
        <v>24</v>
      </c>
    </row>
    <row r="4" spans="1:3">
      <c r="A4" t="s">
        <v>71</v>
      </c>
      <c r="B4">
        <v>0</v>
      </c>
      <c r="C4" t="s">
        <v>24</v>
      </c>
    </row>
    <row r="5" spans="1:3">
      <c r="A5" t="s">
        <v>15</v>
      </c>
      <c r="B5">
        <v>1.4999999999999999E-2</v>
      </c>
      <c r="C5" t="s">
        <v>24</v>
      </c>
    </row>
    <row r="6" spans="1:3">
      <c r="A6" t="s">
        <v>72</v>
      </c>
      <c r="B6">
        <v>13</v>
      </c>
      <c r="C6" t="s">
        <v>24</v>
      </c>
    </row>
    <row r="7" spans="1:3">
      <c r="A7" t="s">
        <v>16</v>
      </c>
      <c r="B7">
        <v>2</v>
      </c>
      <c r="C7" t="s">
        <v>24</v>
      </c>
    </row>
    <row r="8" spans="1:3">
      <c r="A8" t="s">
        <v>73</v>
      </c>
      <c r="B8">
        <v>0</v>
      </c>
      <c r="C8" t="s">
        <v>24</v>
      </c>
    </row>
    <row r="9" spans="1:3">
      <c r="A9" t="s">
        <v>74</v>
      </c>
      <c r="B9">
        <v>15</v>
      </c>
      <c r="C9" t="s">
        <v>24</v>
      </c>
    </row>
    <row r="10" spans="1:3">
      <c r="A10" t="s">
        <v>75</v>
      </c>
      <c r="B10">
        <v>25</v>
      </c>
      <c r="C10" t="s">
        <v>24</v>
      </c>
    </row>
    <row r="11" spans="1:3">
      <c r="A11" t="s">
        <v>76</v>
      </c>
      <c r="B11">
        <v>0</v>
      </c>
      <c r="C11" t="s">
        <v>24</v>
      </c>
    </row>
    <row r="12" spans="1:3">
      <c r="A12" t="s">
        <v>77</v>
      </c>
      <c r="B12">
        <v>36</v>
      </c>
      <c r="C12" t="s">
        <v>24</v>
      </c>
    </row>
    <row r="13" spans="1:3">
      <c r="A13" t="s">
        <v>1</v>
      </c>
      <c r="B13">
        <v>222</v>
      </c>
      <c r="C13" t="s">
        <v>24</v>
      </c>
    </row>
    <row r="14" spans="1:3">
      <c r="A14" t="s">
        <v>2</v>
      </c>
      <c r="B14">
        <v>796</v>
      </c>
      <c r="C14" t="s">
        <v>24</v>
      </c>
    </row>
    <row r="15" spans="1:3">
      <c r="A15" t="s">
        <v>3</v>
      </c>
      <c r="B15">
        <v>3</v>
      </c>
      <c r="C15" t="s">
        <v>24</v>
      </c>
    </row>
    <row r="16" spans="1:3">
      <c r="A16" t="s">
        <v>4</v>
      </c>
      <c r="B16">
        <v>50</v>
      </c>
      <c r="C16" t="s">
        <v>24</v>
      </c>
    </row>
    <row r="17" spans="1:3">
      <c r="A17" t="s">
        <v>5</v>
      </c>
      <c r="B17">
        <v>0</v>
      </c>
      <c r="C17" t="s">
        <v>24</v>
      </c>
    </row>
    <row r="18" spans="1:3">
      <c r="A18" t="s">
        <v>78</v>
      </c>
      <c r="B18">
        <v>0</v>
      </c>
      <c r="C18" t="s">
        <v>24</v>
      </c>
    </row>
    <row r="19" spans="1:3">
      <c r="A19" t="s">
        <v>6</v>
      </c>
      <c r="B19">
        <v>666</v>
      </c>
      <c r="C19" t="s">
        <v>24</v>
      </c>
    </row>
    <row r="20" spans="1:3">
      <c r="A20" t="s">
        <v>79</v>
      </c>
      <c r="B20">
        <v>0</v>
      </c>
      <c r="C20" t="s">
        <v>24</v>
      </c>
    </row>
    <row r="21" spans="1:3">
      <c r="A21" t="s">
        <v>80</v>
      </c>
      <c r="B21">
        <v>0</v>
      </c>
      <c r="C21" t="s">
        <v>24</v>
      </c>
    </row>
    <row r="22" spans="1:3">
      <c r="A22" t="s">
        <v>81</v>
      </c>
      <c r="B22">
        <v>0</v>
      </c>
      <c r="C22" t="s">
        <v>24</v>
      </c>
    </row>
    <row r="23" spans="1:3">
      <c r="A23" t="s">
        <v>82</v>
      </c>
      <c r="B23">
        <v>0</v>
      </c>
      <c r="C23" t="s">
        <v>24</v>
      </c>
    </row>
    <row r="24" spans="1:3">
      <c r="A24" t="s">
        <v>17</v>
      </c>
      <c r="B24">
        <v>0</v>
      </c>
      <c r="C24" t="s">
        <v>24</v>
      </c>
    </row>
    <row r="25" spans="1:3">
      <c r="A25" t="s">
        <v>7</v>
      </c>
      <c r="B25">
        <v>25</v>
      </c>
      <c r="C25" t="s">
        <v>24</v>
      </c>
    </row>
    <row r="26" spans="1:3">
      <c r="A26" t="s">
        <v>8</v>
      </c>
      <c r="B26">
        <v>0</v>
      </c>
      <c r="C26" t="s">
        <v>24</v>
      </c>
    </row>
    <row r="27" spans="1:3">
      <c r="A27" t="s">
        <v>9</v>
      </c>
      <c r="B27">
        <v>19</v>
      </c>
      <c r="C27" t="s">
        <v>24</v>
      </c>
    </row>
    <row r="28" spans="1:3">
      <c r="A28" t="s">
        <v>83</v>
      </c>
      <c r="B28">
        <v>18</v>
      </c>
      <c r="C28" t="s">
        <v>24</v>
      </c>
    </row>
    <row r="29" spans="1:3">
      <c r="A29" t="s">
        <v>10</v>
      </c>
      <c r="B29">
        <v>11</v>
      </c>
      <c r="C29" t="s">
        <v>24</v>
      </c>
    </row>
    <row r="30" spans="1:3">
      <c r="A30" t="s">
        <v>84</v>
      </c>
      <c r="B30">
        <v>1</v>
      </c>
      <c r="C30" t="s">
        <v>24</v>
      </c>
    </row>
    <row r="31" spans="1:3">
      <c r="A31" t="s">
        <v>19</v>
      </c>
      <c r="B31">
        <v>0</v>
      </c>
      <c r="C31" t="s">
        <v>24</v>
      </c>
    </row>
    <row r="32" spans="1:3">
      <c r="A32" t="s">
        <v>18</v>
      </c>
      <c r="B32">
        <v>20</v>
      </c>
      <c r="C32" t="s">
        <v>24</v>
      </c>
    </row>
    <row r="33" spans="1:3">
      <c r="A33" t="s">
        <v>11</v>
      </c>
      <c r="B33">
        <v>243</v>
      </c>
      <c r="C33" t="s">
        <v>24</v>
      </c>
    </row>
    <row r="34" spans="1:3">
      <c r="A34" t="s">
        <v>12</v>
      </c>
      <c r="B34">
        <v>32</v>
      </c>
      <c r="C34" t="s">
        <v>24</v>
      </c>
    </row>
    <row r="35" spans="1:3">
      <c r="A35" t="s">
        <v>13</v>
      </c>
      <c r="B35">
        <v>190</v>
      </c>
      <c r="C35" t="s">
        <v>24</v>
      </c>
    </row>
    <row r="36" spans="1:3">
      <c r="A36" t="s">
        <v>14</v>
      </c>
      <c r="B36">
        <v>198</v>
      </c>
      <c r="C36" t="s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5488-DB3C-4524-9797-075AC05CFACE}">
  <dimension ref="A1:L6"/>
  <sheetViews>
    <sheetView workbookViewId="0">
      <selection activeCell="H14" sqref="H14"/>
    </sheetView>
  </sheetViews>
  <sheetFormatPr defaultColWidth="11.5546875" defaultRowHeight="14.4"/>
  <sheetData>
    <row r="1" spans="1:12">
      <c r="A1" s="35" t="s">
        <v>22</v>
      </c>
      <c r="B1" t="s">
        <v>21</v>
      </c>
    </row>
    <row r="2" spans="1:12">
      <c r="A2" s="35"/>
    </row>
    <row r="3" spans="1:12">
      <c r="C3" s="35" t="s">
        <v>44</v>
      </c>
      <c r="D3" s="35" t="s">
        <v>85</v>
      </c>
      <c r="E3" s="35" t="s">
        <v>86</v>
      </c>
      <c r="F3" s="35" t="s">
        <v>45</v>
      </c>
      <c r="G3" s="35" t="s">
        <v>87</v>
      </c>
      <c r="H3" s="35" t="s">
        <v>88</v>
      </c>
      <c r="I3" s="35" t="s">
        <v>89</v>
      </c>
      <c r="J3" s="35" t="s">
        <v>90</v>
      </c>
      <c r="K3" s="35" t="s">
        <v>91</v>
      </c>
      <c r="L3" s="35" t="s">
        <v>50</v>
      </c>
    </row>
    <row r="4" spans="1:12">
      <c r="A4" s="35" t="s">
        <v>23</v>
      </c>
      <c r="B4" s="35" t="s">
        <v>24</v>
      </c>
      <c r="C4" s="35" t="s">
        <v>92</v>
      </c>
      <c r="D4" s="35" t="s">
        <v>93</v>
      </c>
      <c r="E4" s="35" t="s">
        <v>94</v>
      </c>
      <c r="F4" s="1" t="s">
        <v>95</v>
      </c>
      <c r="G4" s="35" t="s">
        <v>96</v>
      </c>
      <c r="H4" s="35" t="s">
        <v>97</v>
      </c>
      <c r="I4">
        <v>2010</v>
      </c>
      <c r="J4" t="s">
        <v>98</v>
      </c>
      <c r="K4" s="35" t="s">
        <v>99</v>
      </c>
      <c r="L4" s="35" t="s">
        <v>51</v>
      </c>
    </row>
    <row r="5" spans="1:12">
      <c r="B5" s="35"/>
      <c r="E5" s="1"/>
    </row>
    <row r="6" spans="1:12">
      <c r="A6" s="35" t="s">
        <v>100</v>
      </c>
      <c r="B6" s="35" t="s">
        <v>101</v>
      </c>
    </row>
  </sheetData>
  <hyperlinks>
    <hyperlink ref="F4" r:id="rId1" xr:uid="{9B28E5AA-9AB7-4B07-AA52-E71D1631E74D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9612-CCD9-4490-B7A2-F48FA158F2BC}">
  <dimension ref="A1:BJ18"/>
  <sheetViews>
    <sheetView zoomScale="70" zoomScaleNormal="70" workbookViewId="0">
      <pane xSplit="1" ySplit="1" topLeftCell="B2" activePane="bottomRight" state="frozen"/>
      <selection activeCell="R48" sqref="R48"/>
      <selection pane="topRight" activeCell="R48" sqref="R48"/>
      <selection pane="bottomLeft" activeCell="R48" sqref="R48"/>
      <selection pane="bottomRight"/>
    </sheetView>
  </sheetViews>
  <sheetFormatPr defaultColWidth="9" defaultRowHeight="14.4"/>
  <cols>
    <col min="1" max="1" width="20" style="65" customWidth="1"/>
    <col min="2" max="11" width="14" style="69" bestFit="1" customWidth="1"/>
    <col min="12" max="62" width="14" style="65" bestFit="1" customWidth="1"/>
    <col min="63" max="16384" width="9" style="65"/>
  </cols>
  <sheetData>
    <row r="1" spans="1:62">
      <c r="A1" s="66" t="s">
        <v>67</v>
      </c>
      <c r="B1" s="67">
        <v>1960</v>
      </c>
      <c r="C1" s="67">
        <v>1961</v>
      </c>
      <c r="D1" s="67">
        <v>1962</v>
      </c>
      <c r="E1" s="67">
        <v>1963</v>
      </c>
      <c r="F1" s="67">
        <v>1964</v>
      </c>
      <c r="G1" s="67">
        <v>1965</v>
      </c>
      <c r="H1" s="67">
        <v>1966</v>
      </c>
      <c r="I1" s="67">
        <v>1967</v>
      </c>
      <c r="J1" s="67">
        <v>1968</v>
      </c>
      <c r="K1" s="67">
        <v>1969</v>
      </c>
      <c r="L1" s="67">
        <v>1970</v>
      </c>
      <c r="M1" s="67">
        <v>1971</v>
      </c>
      <c r="N1" s="67">
        <v>1972</v>
      </c>
      <c r="O1" s="67">
        <v>1973</v>
      </c>
      <c r="P1" s="67">
        <v>1974</v>
      </c>
      <c r="Q1" s="67">
        <v>1975</v>
      </c>
      <c r="R1" s="67">
        <v>1976</v>
      </c>
      <c r="S1" s="67">
        <v>1977</v>
      </c>
      <c r="T1" s="67">
        <v>1978</v>
      </c>
      <c r="U1" s="67">
        <v>1979</v>
      </c>
      <c r="V1" s="67">
        <v>1980</v>
      </c>
      <c r="W1" s="67">
        <v>1981</v>
      </c>
      <c r="X1" s="67">
        <v>1982</v>
      </c>
      <c r="Y1" s="67">
        <v>1983</v>
      </c>
      <c r="Z1" s="67">
        <v>1984</v>
      </c>
      <c r="AA1" s="67">
        <v>1985</v>
      </c>
      <c r="AB1" s="67">
        <v>1986</v>
      </c>
      <c r="AC1" s="67">
        <v>1987</v>
      </c>
      <c r="AD1" s="67">
        <v>1988</v>
      </c>
      <c r="AE1" s="67">
        <v>1989</v>
      </c>
      <c r="AF1" s="67">
        <v>1990</v>
      </c>
      <c r="AG1" s="67">
        <v>1991</v>
      </c>
      <c r="AH1" s="67">
        <v>1992</v>
      </c>
      <c r="AI1" s="67">
        <v>1993</v>
      </c>
      <c r="AJ1" s="67">
        <v>1994</v>
      </c>
      <c r="AK1" s="67">
        <v>1995</v>
      </c>
      <c r="AL1" s="67">
        <v>1996</v>
      </c>
      <c r="AM1" s="67">
        <v>1997</v>
      </c>
      <c r="AN1" s="67">
        <v>1998</v>
      </c>
      <c r="AO1" s="67">
        <v>1999</v>
      </c>
      <c r="AP1" s="67">
        <v>2000</v>
      </c>
      <c r="AQ1" s="67">
        <v>2001</v>
      </c>
      <c r="AR1" s="67">
        <v>2002</v>
      </c>
      <c r="AS1" s="67">
        <v>2003</v>
      </c>
      <c r="AT1" s="67">
        <v>2004</v>
      </c>
      <c r="AU1" s="67">
        <v>2005</v>
      </c>
      <c r="AV1" s="67">
        <v>2006</v>
      </c>
      <c r="AW1" s="67">
        <v>2007</v>
      </c>
      <c r="AX1" s="67">
        <v>2008</v>
      </c>
      <c r="AY1" s="67">
        <v>2009</v>
      </c>
      <c r="AZ1" s="67">
        <v>2010</v>
      </c>
      <c r="BA1" s="67">
        <v>2011</v>
      </c>
      <c r="BB1" s="67">
        <v>2012</v>
      </c>
      <c r="BC1" s="67">
        <v>2013</v>
      </c>
      <c r="BD1" s="67">
        <v>2014</v>
      </c>
      <c r="BE1" s="67">
        <v>2015</v>
      </c>
      <c r="BF1" s="67">
        <v>2016</v>
      </c>
      <c r="BG1" s="67">
        <v>2017</v>
      </c>
      <c r="BH1" s="67">
        <v>2018</v>
      </c>
      <c r="BI1" s="67">
        <v>2019</v>
      </c>
      <c r="BJ1" s="67">
        <v>2020</v>
      </c>
    </row>
    <row r="2" spans="1:62">
      <c r="A2" s="66" t="s">
        <v>70</v>
      </c>
      <c r="B2" s="68">
        <v>1.088622</v>
      </c>
      <c r="C2" s="68">
        <v>1.1793405000000001</v>
      </c>
      <c r="D2" s="68">
        <v>1.85972925</v>
      </c>
      <c r="E2" s="68">
        <v>2.0402590649999999</v>
      </c>
      <c r="F2" s="68">
        <v>2.2035523650000002</v>
      </c>
      <c r="G2" s="68">
        <v>1.9958070000000001</v>
      </c>
      <c r="H2" s="68">
        <v>1.9958070000000001</v>
      </c>
      <c r="I2" s="68">
        <v>4.1911946999999996</v>
      </c>
      <c r="J2" s="68">
        <v>5.9874210000000003</v>
      </c>
      <c r="K2" s="68">
        <v>5.9874210000000003</v>
      </c>
      <c r="L2" s="68">
        <v>5.5882596000000007</v>
      </c>
      <c r="M2" s="68">
        <v>6.9853244999999999</v>
      </c>
      <c r="N2" s="68">
        <v>7.2030488999999998</v>
      </c>
      <c r="O2" s="68">
        <v>6.9762526500000002</v>
      </c>
      <c r="P2" s="68">
        <v>7.7473599000000002</v>
      </c>
      <c r="Q2" s="68">
        <v>7.7473599000000002</v>
      </c>
      <c r="R2" s="68">
        <v>8.1646649999999994</v>
      </c>
      <c r="S2" s="68">
        <v>8.1646649999999994</v>
      </c>
      <c r="T2" s="68">
        <v>9.5</v>
      </c>
      <c r="U2" s="68">
        <v>9.6999999999999993</v>
      </c>
      <c r="V2" s="68">
        <v>9.9</v>
      </c>
      <c r="W2" s="68">
        <v>10</v>
      </c>
      <c r="X2" s="68">
        <v>11.2</v>
      </c>
      <c r="Y2" s="68">
        <v>11.5</v>
      </c>
      <c r="Z2" s="68">
        <v>12</v>
      </c>
      <c r="AA2" s="68">
        <v>12.6</v>
      </c>
      <c r="AB2" s="68">
        <v>13.7</v>
      </c>
      <c r="AC2" s="68">
        <v>14</v>
      </c>
      <c r="AD2" s="68">
        <v>14.5</v>
      </c>
      <c r="AE2" s="68">
        <v>14.5</v>
      </c>
      <c r="AF2" s="68">
        <v>11.8</v>
      </c>
      <c r="AG2" s="68">
        <v>4.8</v>
      </c>
      <c r="AH2" s="68">
        <v>2.2999999999999998</v>
      </c>
      <c r="AI2" s="68">
        <v>2.2999999999999998</v>
      </c>
      <c r="AJ2" s="68">
        <v>1.5</v>
      </c>
      <c r="AK2" s="68">
        <v>3</v>
      </c>
      <c r="AL2" s="68">
        <v>2.4</v>
      </c>
      <c r="AM2" s="68">
        <v>2.5</v>
      </c>
      <c r="AN2" s="68">
        <v>2.5</v>
      </c>
      <c r="AO2" s="68">
        <v>1.2809999999999999</v>
      </c>
      <c r="AP2" s="68">
        <v>0</v>
      </c>
      <c r="AQ2" s="68">
        <v>0</v>
      </c>
      <c r="AR2" s="68">
        <v>0</v>
      </c>
      <c r="AS2" s="68">
        <v>0</v>
      </c>
      <c r="AT2" s="68">
        <v>0</v>
      </c>
      <c r="AU2" s="68">
        <v>0</v>
      </c>
      <c r="AV2" s="68">
        <v>0</v>
      </c>
      <c r="AW2" s="68">
        <v>0</v>
      </c>
      <c r="AX2" s="68">
        <v>0</v>
      </c>
      <c r="AY2" s="68">
        <v>0</v>
      </c>
      <c r="AZ2" s="68">
        <v>0</v>
      </c>
      <c r="BA2" s="68">
        <v>0</v>
      </c>
      <c r="BB2" s="68">
        <v>0</v>
      </c>
      <c r="BC2" s="68">
        <v>0</v>
      </c>
      <c r="BD2" s="68">
        <v>0</v>
      </c>
      <c r="BE2" s="68">
        <v>0</v>
      </c>
      <c r="BF2" s="68">
        <v>0</v>
      </c>
      <c r="BG2" s="68">
        <v>0</v>
      </c>
      <c r="BH2" s="68">
        <v>0</v>
      </c>
      <c r="BI2" s="68">
        <v>0</v>
      </c>
      <c r="BJ2" s="68">
        <v>0</v>
      </c>
    </row>
    <row r="3" spans="1:62">
      <c r="A3" s="66" t="s">
        <v>0</v>
      </c>
      <c r="B3" s="68">
        <v>11.760746339999999</v>
      </c>
      <c r="C3" s="68">
        <v>11.833321140000001</v>
      </c>
      <c r="D3" s="68">
        <v>12.869326409999999</v>
      </c>
      <c r="E3" s="68">
        <v>13.049856224999999</v>
      </c>
      <c r="F3" s="68">
        <v>14.641965899999999</v>
      </c>
      <c r="G3" s="68">
        <v>16.205952839999998</v>
      </c>
      <c r="H3" s="68">
        <v>17.025140895</v>
      </c>
      <c r="I3" s="68">
        <v>17.438817255</v>
      </c>
      <c r="J3" s="68">
        <v>18.109226969999998</v>
      </c>
      <c r="K3" s="68">
        <v>19.324854869999999</v>
      </c>
      <c r="L3" s="68">
        <v>19.23595074</v>
      </c>
      <c r="M3" s="68">
        <v>21.917589599999999</v>
      </c>
      <c r="N3" s="68">
        <v>22.693232775000002</v>
      </c>
      <c r="O3" s="68">
        <v>0.29937105000000003</v>
      </c>
      <c r="P3" s="68">
        <v>2.6036209499999998</v>
      </c>
      <c r="Q3" s="68">
        <v>2.6036209499999998</v>
      </c>
      <c r="R3" s="68">
        <v>11.793405</v>
      </c>
      <c r="S3" s="68">
        <v>10.976938500000001</v>
      </c>
      <c r="T3" s="68">
        <v>12.1</v>
      </c>
      <c r="U3" s="68">
        <v>13.2</v>
      </c>
      <c r="V3" s="68">
        <v>26.1</v>
      </c>
      <c r="W3" s="68">
        <v>27.1</v>
      </c>
      <c r="X3" s="68">
        <v>30</v>
      </c>
      <c r="Y3" s="68">
        <v>30</v>
      </c>
      <c r="Z3" s="68">
        <v>33</v>
      </c>
      <c r="AA3" s="68">
        <v>25.9</v>
      </c>
      <c r="AB3" s="68">
        <v>25.5</v>
      </c>
      <c r="AC3" s="68">
        <v>29.1</v>
      </c>
      <c r="AD3" s="68">
        <v>34.5</v>
      </c>
      <c r="AE3" s="68">
        <v>33.700000000000003</v>
      </c>
      <c r="AF3" s="68">
        <v>41</v>
      </c>
      <c r="AG3" s="68">
        <v>44.8</v>
      </c>
      <c r="AH3" s="68">
        <v>49.5</v>
      </c>
      <c r="AI3" s="68">
        <v>47.3</v>
      </c>
      <c r="AJ3" s="68">
        <v>49.561999999999998</v>
      </c>
      <c r="AK3" s="68">
        <v>53.4</v>
      </c>
      <c r="AL3" s="68">
        <v>65.400000000000006</v>
      </c>
      <c r="AM3" s="68">
        <v>73</v>
      </c>
      <c r="AN3" s="68">
        <v>70</v>
      </c>
      <c r="AO3" s="68">
        <v>77.572999999999993</v>
      </c>
      <c r="AP3" s="68">
        <v>70</v>
      </c>
      <c r="AQ3" s="68">
        <v>68.641999999999996</v>
      </c>
      <c r="AR3" s="68">
        <v>64.932000000000002</v>
      </c>
      <c r="AS3" s="68">
        <v>65.084000000000003</v>
      </c>
      <c r="AT3" s="68">
        <v>59.1</v>
      </c>
      <c r="AU3" s="68">
        <v>52.2</v>
      </c>
      <c r="AV3" s="68">
        <v>46.1</v>
      </c>
      <c r="AW3" s="68">
        <v>54.7</v>
      </c>
      <c r="AX3" s="68">
        <v>67.099999999999994</v>
      </c>
      <c r="AY3" s="68">
        <v>90.8</v>
      </c>
      <c r="AZ3" s="68">
        <v>92.2</v>
      </c>
      <c r="BA3" s="68">
        <v>92.2</v>
      </c>
      <c r="BB3" s="68">
        <v>95</v>
      </c>
      <c r="BC3" s="68">
        <v>95</v>
      </c>
      <c r="BD3" s="68">
        <v>56</v>
      </c>
      <c r="BE3" s="68">
        <v>60</v>
      </c>
      <c r="BF3" s="68">
        <v>58.558</v>
      </c>
      <c r="BG3" s="68">
        <v>65.938999999999993</v>
      </c>
      <c r="BH3" s="68">
        <v>66.688999999999993</v>
      </c>
      <c r="BI3" s="68">
        <v>68.594999999999999</v>
      </c>
      <c r="BJ3" s="68">
        <v>75.412000000000006</v>
      </c>
    </row>
    <row r="4" spans="1:62">
      <c r="A4" s="66" t="s">
        <v>71</v>
      </c>
      <c r="B4" s="68" t="s">
        <v>143</v>
      </c>
      <c r="C4" s="68" t="s">
        <v>143</v>
      </c>
      <c r="D4" s="68" t="s">
        <v>143</v>
      </c>
      <c r="E4" s="68" t="s">
        <v>143</v>
      </c>
      <c r="F4" s="68" t="s">
        <v>143</v>
      </c>
      <c r="G4" s="68" t="s">
        <v>143</v>
      </c>
      <c r="H4" s="68" t="s">
        <v>143</v>
      </c>
      <c r="I4" s="68" t="s">
        <v>143</v>
      </c>
      <c r="J4" s="68" t="s">
        <v>143</v>
      </c>
      <c r="K4" s="68">
        <v>0</v>
      </c>
      <c r="L4" s="68">
        <v>9.9790349999999997</v>
      </c>
      <c r="M4" s="68">
        <v>9.9790349999999997</v>
      </c>
      <c r="N4" s="68">
        <v>6.9853244999999999</v>
      </c>
      <c r="O4" s="68">
        <v>15.966456000000001</v>
      </c>
      <c r="P4" s="68">
        <v>15.966456000000001</v>
      </c>
      <c r="Q4" s="68">
        <v>14.968552499999999</v>
      </c>
      <c r="R4" s="68">
        <v>65.317319999999995</v>
      </c>
      <c r="S4" s="68">
        <v>55.882595999999999</v>
      </c>
      <c r="T4" s="68">
        <v>55.9</v>
      </c>
      <c r="U4" s="68">
        <v>49.3</v>
      </c>
      <c r="V4" s="68">
        <v>50</v>
      </c>
      <c r="W4" s="68">
        <v>50.6</v>
      </c>
      <c r="X4" s="68">
        <v>50</v>
      </c>
      <c r="Y4" s="68">
        <v>50.3</v>
      </c>
      <c r="Z4" s="68">
        <v>50.2</v>
      </c>
      <c r="AA4" s="68">
        <v>115.1</v>
      </c>
      <c r="AB4" s="68">
        <v>105.9</v>
      </c>
      <c r="AC4" s="68">
        <v>92.2</v>
      </c>
      <c r="AD4" s="68">
        <v>93.4</v>
      </c>
      <c r="AE4" s="68">
        <v>93.6</v>
      </c>
      <c r="AF4" s="68">
        <v>105</v>
      </c>
      <c r="AG4" s="68">
        <v>106</v>
      </c>
      <c r="AH4" s="68">
        <v>103</v>
      </c>
      <c r="AI4" s="68">
        <v>103</v>
      </c>
      <c r="AJ4" s="68">
        <v>147.6</v>
      </c>
      <c r="AK4" s="68">
        <v>154.6</v>
      </c>
      <c r="AL4" s="68">
        <v>157.30000000000001</v>
      </c>
      <c r="AM4" s="68">
        <v>142.5</v>
      </c>
      <c r="AN4" s="68">
        <v>138.4</v>
      </c>
      <c r="AO4" s="68">
        <v>143.30000000000001</v>
      </c>
      <c r="AP4" s="68">
        <v>144.69999999999999</v>
      </c>
      <c r="AQ4" s="68">
        <v>138.19999999999999</v>
      </c>
      <c r="AR4" s="68">
        <v>125.9</v>
      </c>
      <c r="AS4" s="68">
        <v>117.5</v>
      </c>
      <c r="AT4" s="68">
        <v>107</v>
      </c>
      <c r="AU4" s="68">
        <v>99.2</v>
      </c>
      <c r="AV4" s="68">
        <v>114.6</v>
      </c>
      <c r="AW4" s="68">
        <v>115</v>
      </c>
      <c r="AX4" s="68">
        <v>124.5</v>
      </c>
      <c r="AY4" s="68">
        <v>114.4</v>
      </c>
      <c r="AZ4" s="68">
        <v>118.6</v>
      </c>
      <c r="BA4" s="68">
        <v>112.9</v>
      </c>
      <c r="BB4" s="68">
        <v>118.6</v>
      </c>
      <c r="BC4" s="68">
        <v>150.6</v>
      </c>
      <c r="BD4" s="68">
        <v>143.1</v>
      </c>
      <c r="BE4" s="68">
        <v>141</v>
      </c>
      <c r="BF4" s="68">
        <v>143.80000000000001</v>
      </c>
      <c r="BG4" s="68">
        <v>126.9</v>
      </c>
      <c r="BH4" s="68">
        <v>140.5</v>
      </c>
      <c r="BI4" s="68">
        <v>139.9</v>
      </c>
      <c r="BJ4" s="68">
        <v>152</v>
      </c>
    </row>
    <row r="5" spans="1:62">
      <c r="A5" s="66" t="s">
        <v>72</v>
      </c>
      <c r="B5" s="68">
        <v>7.8426143249999996</v>
      </c>
      <c r="C5" s="68">
        <v>9.9790349999999997</v>
      </c>
      <c r="D5" s="68">
        <v>19.439160179999998</v>
      </c>
      <c r="E5" s="68">
        <v>20.522339070000001</v>
      </c>
      <c r="F5" s="68">
        <v>21.102030285000001</v>
      </c>
      <c r="G5" s="68">
        <v>25.247865734999998</v>
      </c>
      <c r="H5" s="68">
        <v>25.999922099999999</v>
      </c>
      <c r="I5" s="68">
        <v>33.520485749999999</v>
      </c>
      <c r="J5" s="68">
        <v>36.499681289999998</v>
      </c>
      <c r="K5" s="68">
        <v>39.916139999999999</v>
      </c>
      <c r="L5" s="68">
        <v>43.726317000000002</v>
      </c>
      <c r="M5" s="68">
        <v>45.359250000000003</v>
      </c>
      <c r="N5" s="68">
        <v>48.080804999999998</v>
      </c>
      <c r="O5" s="68">
        <v>52.616730000000004</v>
      </c>
      <c r="P5" s="68">
        <v>52.616730000000004</v>
      </c>
      <c r="Q5" s="68">
        <v>56.245470000000005</v>
      </c>
      <c r="R5" s="68">
        <v>54.431100000000001</v>
      </c>
      <c r="S5" s="68">
        <v>54.431100000000001</v>
      </c>
      <c r="T5" s="68">
        <v>64</v>
      </c>
      <c r="U5" s="68">
        <v>64</v>
      </c>
      <c r="V5" s="68">
        <v>64</v>
      </c>
      <c r="W5" s="68">
        <v>64</v>
      </c>
      <c r="X5" s="68">
        <v>64</v>
      </c>
      <c r="Y5" s="68">
        <v>64</v>
      </c>
      <c r="Z5" s="68">
        <v>64</v>
      </c>
      <c r="AA5" s="68">
        <v>90</v>
      </c>
      <c r="AB5" s="68">
        <v>90</v>
      </c>
      <c r="AC5" s="68">
        <v>91</v>
      </c>
      <c r="AD5" s="68">
        <v>92</v>
      </c>
      <c r="AE5" s="68">
        <v>92</v>
      </c>
      <c r="AF5" s="68">
        <v>30.3</v>
      </c>
      <c r="AG5" s="68">
        <v>27.8</v>
      </c>
      <c r="AH5" s="68">
        <v>25</v>
      </c>
      <c r="AI5" s="68">
        <v>25</v>
      </c>
      <c r="AJ5" s="68">
        <v>89.4</v>
      </c>
      <c r="AK5" s="68">
        <v>107.56</v>
      </c>
      <c r="AL5" s="68">
        <v>104.398</v>
      </c>
      <c r="AM5" s="68">
        <v>114.63</v>
      </c>
      <c r="AN5" s="68">
        <v>115</v>
      </c>
      <c r="AO5" s="68">
        <v>112</v>
      </c>
      <c r="AP5" s="68">
        <v>178</v>
      </c>
      <c r="AQ5" s="68">
        <v>157</v>
      </c>
      <c r="AR5" s="68">
        <v>182</v>
      </c>
      <c r="AS5" s="68">
        <v>215</v>
      </c>
      <c r="AT5" s="68">
        <v>227.2</v>
      </c>
      <c r="AU5" s="68">
        <v>240</v>
      </c>
      <c r="AV5" s="68">
        <v>241</v>
      </c>
      <c r="AW5" s="68">
        <v>229.1</v>
      </c>
      <c r="AX5" s="68">
        <v>278.3</v>
      </c>
      <c r="AY5" s="68">
        <v>301</v>
      </c>
      <c r="AZ5" s="68">
        <v>269</v>
      </c>
      <c r="BA5" s="68">
        <v>338</v>
      </c>
      <c r="BB5" s="68">
        <v>311</v>
      </c>
      <c r="BC5" s="68">
        <v>330</v>
      </c>
      <c r="BD5" s="68">
        <v>381</v>
      </c>
      <c r="BE5" s="68">
        <v>348.4</v>
      </c>
      <c r="BF5" s="68">
        <v>296.8</v>
      </c>
      <c r="BG5" s="68">
        <v>375.2</v>
      </c>
      <c r="BH5" s="68">
        <v>358.6</v>
      </c>
      <c r="BI5" s="68">
        <v>310.2</v>
      </c>
      <c r="BJ5" s="68">
        <v>365</v>
      </c>
    </row>
    <row r="6" spans="1:62">
      <c r="A6" s="66" t="s">
        <v>74</v>
      </c>
      <c r="B6" s="68" t="s">
        <v>143</v>
      </c>
      <c r="C6" s="68" t="s">
        <v>143</v>
      </c>
      <c r="D6" s="68" t="s">
        <v>143</v>
      </c>
      <c r="E6" s="68" t="s">
        <v>143</v>
      </c>
      <c r="F6" s="68" t="s">
        <v>143</v>
      </c>
      <c r="G6" s="68" t="s">
        <v>143</v>
      </c>
      <c r="H6" s="68" t="s">
        <v>143</v>
      </c>
      <c r="I6" s="68" t="s">
        <v>143</v>
      </c>
      <c r="J6" s="68" t="s">
        <v>143</v>
      </c>
      <c r="K6" s="68" t="s">
        <v>143</v>
      </c>
      <c r="L6" s="68" t="s">
        <v>143</v>
      </c>
      <c r="M6" s="68" t="s">
        <v>143</v>
      </c>
      <c r="N6" s="68" t="s">
        <v>143</v>
      </c>
      <c r="O6" s="68" t="s">
        <v>143</v>
      </c>
      <c r="P6" s="68" t="s">
        <v>143</v>
      </c>
      <c r="Q6" s="68" t="s">
        <v>143</v>
      </c>
      <c r="R6" s="68" t="s">
        <v>143</v>
      </c>
      <c r="S6" s="68" t="s">
        <v>143</v>
      </c>
      <c r="T6" s="68" t="s">
        <v>143</v>
      </c>
      <c r="U6" s="68" t="s">
        <v>143</v>
      </c>
      <c r="V6" s="68" t="s">
        <v>143</v>
      </c>
      <c r="W6" s="68" t="s">
        <v>143</v>
      </c>
      <c r="X6" s="68" t="s">
        <v>143</v>
      </c>
      <c r="Y6" s="68" t="s">
        <v>143</v>
      </c>
      <c r="Z6" s="68" t="s">
        <v>143</v>
      </c>
      <c r="AA6" s="68" t="s">
        <v>143</v>
      </c>
      <c r="AB6" s="68" t="s">
        <v>143</v>
      </c>
      <c r="AC6" s="68" t="s">
        <v>143</v>
      </c>
      <c r="AD6" s="68" t="s">
        <v>143</v>
      </c>
      <c r="AE6" s="68" t="s">
        <v>143</v>
      </c>
      <c r="AF6" s="68" t="s">
        <v>143</v>
      </c>
      <c r="AG6" s="68">
        <v>0</v>
      </c>
      <c r="AH6" s="68">
        <v>0</v>
      </c>
      <c r="AI6" s="68">
        <v>0.5</v>
      </c>
      <c r="AJ6" s="68">
        <v>0</v>
      </c>
      <c r="AK6" s="68">
        <v>0</v>
      </c>
      <c r="AL6" s="68">
        <v>0</v>
      </c>
      <c r="AM6" s="68">
        <v>0</v>
      </c>
      <c r="AN6" s="68">
        <v>0</v>
      </c>
      <c r="AO6" s="68">
        <v>0</v>
      </c>
      <c r="AP6" s="68">
        <v>0</v>
      </c>
      <c r="AQ6" s="68">
        <v>0</v>
      </c>
      <c r="AR6" s="68">
        <v>0</v>
      </c>
      <c r="AS6" s="68">
        <v>0</v>
      </c>
      <c r="AT6" s="68">
        <v>0</v>
      </c>
      <c r="AU6" s="68">
        <v>0</v>
      </c>
      <c r="AV6" s="68">
        <v>0</v>
      </c>
      <c r="AW6" s="68">
        <v>0</v>
      </c>
      <c r="AX6" s="68">
        <v>0</v>
      </c>
      <c r="AY6" s="68">
        <v>0</v>
      </c>
      <c r="AZ6" s="68">
        <v>0</v>
      </c>
      <c r="BA6" s="68">
        <v>0</v>
      </c>
      <c r="BB6" s="68">
        <v>0</v>
      </c>
      <c r="BC6" s="68">
        <v>0</v>
      </c>
      <c r="BD6" s="68">
        <v>0</v>
      </c>
      <c r="BE6" s="68">
        <v>0</v>
      </c>
      <c r="BF6" s="68">
        <v>0</v>
      </c>
      <c r="BG6" s="68">
        <v>0</v>
      </c>
      <c r="BH6" s="68">
        <v>0</v>
      </c>
      <c r="BI6" s="68">
        <v>0</v>
      </c>
      <c r="BJ6" s="68">
        <v>0</v>
      </c>
    </row>
    <row r="7" spans="1:62">
      <c r="A7" s="66" t="s">
        <v>77</v>
      </c>
      <c r="B7" s="68">
        <v>30.971295900000001</v>
      </c>
      <c r="C7" s="68">
        <v>34.291592999999999</v>
      </c>
      <c r="D7" s="68">
        <v>33.928718999999994</v>
      </c>
      <c r="E7" s="68">
        <v>37.796955840000003</v>
      </c>
      <c r="F7" s="68">
        <v>33.176662635</v>
      </c>
      <c r="G7" s="68">
        <v>30.522239324999997</v>
      </c>
      <c r="H7" s="68">
        <v>31.912046745000001</v>
      </c>
      <c r="I7" s="68">
        <v>34.163679915000003</v>
      </c>
      <c r="J7" s="68">
        <v>35.894588894999998</v>
      </c>
      <c r="K7" s="68">
        <v>33.876102270000004</v>
      </c>
      <c r="L7" s="68">
        <v>34.046653050000003</v>
      </c>
      <c r="M7" s="68">
        <v>32.339330879999999</v>
      </c>
      <c r="N7" s="68">
        <v>38.423820675000002</v>
      </c>
      <c r="O7" s="68">
        <v>41.581731659999996</v>
      </c>
      <c r="P7" s="68">
        <v>44.061068265000003</v>
      </c>
      <c r="Q7" s="68">
        <v>46.929587235</v>
      </c>
      <c r="R7" s="68">
        <v>55.338285000000006</v>
      </c>
      <c r="S7" s="68">
        <v>65.408038500000004</v>
      </c>
      <c r="T7" s="68">
        <v>63.7</v>
      </c>
      <c r="U7" s="68">
        <v>65.2</v>
      </c>
      <c r="V7" s="68">
        <v>59.9</v>
      </c>
      <c r="W7" s="68">
        <v>67.7</v>
      </c>
      <c r="X7" s="68">
        <v>85.4</v>
      </c>
      <c r="Y7" s="68">
        <v>82.7</v>
      </c>
      <c r="Z7" s="68">
        <v>87.3</v>
      </c>
      <c r="AA7" s="68">
        <v>80.900000000000006</v>
      </c>
      <c r="AB7" s="68">
        <v>96.5</v>
      </c>
      <c r="AC7" s="68">
        <v>89.4</v>
      </c>
      <c r="AD7" s="68">
        <v>91</v>
      </c>
      <c r="AE7" s="68">
        <v>91.5</v>
      </c>
      <c r="AF7" s="68">
        <v>102</v>
      </c>
      <c r="AG7" s="68">
        <v>102</v>
      </c>
      <c r="AH7" s="68">
        <v>123</v>
      </c>
      <c r="AI7" s="68">
        <v>119</v>
      </c>
      <c r="AJ7" s="68">
        <v>141</v>
      </c>
      <c r="AK7" s="68">
        <v>133</v>
      </c>
      <c r="AL7" s="68">
        <v>150</v>
      </c>
      <c r="AM7" s="68">
        <v>159</v>
      </c>
      <c r="AN7" s="68">
        <v>156</v>
      </c>
      <c r="AO7" s="68">
        <v>151.6</v>
      </c>
      <c r="AP7" s="68">
        <v>157.4</v>
      </c>
      <c r="AQ7" s="68">
        <v>171.3</v>
      </c>
      <c r="AR7" s="68">
        <v>162.9</v>
      </c>
      <c r="AS7" s="68">
        <v>162.6</v>
      </c>
      <c r="AT7" s="68">
        <v>168.577</v>
      </c>
      <c r="AU7" s="68">
        <v>177.20599999999999</v>
      </c>
      <c r="AV7" s="68">
        <v>192.23500000000001</v>
      </c>
      <c r="AW7" s="68">
        <v>149.20599999999999</v>
      </c>
      <c r="AX7" s="68">
        <v>174.35400000000001</v>
      </c>
      <c r="AY7" s="68">
        <v>140</v>
      </c>
      <c r="AZ7" s="68">
        <v>151</v>
      </c>
      <c r="BA7" s="68">
        <v>158</v>
      </c>
      <c r="BB7" s="68">
        <v>177</v>
      </c>
      <c r="BC7" s="68">
        <v>177</v>
      </c>
      <c r="BD7" s="68">
        <v>173</v>
      </c>
      <c r="BE7" s="68">
        <v>170.5</v>
      </c>
      <c r="BF7" s="68">
        <v>126.9</v>
      </c>
      <c r="BG7" s="68">
        <v>118.3</v>
      </c>
      <c r="BH7" s="68">
        <v>130</v>
      </c>
      <c r="BI7" s="68">
        <v>115.5</v>
      </c>
      <c r="BJ7" s="68">
        <v>137</v>
      </c>
    </row>
    <row r="8" spans="1:62">
      <c r="A8" s="66" t="s">
        <v>1</v>
      </c>
      <c r="B8" s="68" t="s">
        <v>143</v>
      </c>
      <c r="C8" s="68" t="s">
        <v>143</v>
      </c>
      <c r="D8" s="68" t="s">
        <v>143</v>
      </c>
      <c r="E8" s="68" t="s">
        <v>143</v>
      </c>
      <c r="F8" s="68" t="s">
        <v>143</v>
      </c>
      <c r="G8" s="68" t="s">
        <v>143</v>
      </c>
      <c r="H8" s="68" t="s">
        <v>143</v>
      </c>
      <c r="I8" s="68" t="s">
        <v>143</v>
      </c>
      <c r="J8" s="68" t="s">
        <v>143</v>
      </c>
      <c r="K8" s="68" t="s">
        <v>143</v>
      </c>
      <c r="L8" s="68" t="s">
        <v>143</v>
      </c>
      <c r="M8" s="68" t="s">
        <v>143</v>
      </c>
      <c r="N8" s="68" t="s">
        <v>143</v>
      </c>
      <c r="O8" s="68" t="s">
        <v>143</v>
      </c>
      <c r="P8" s="68" t="s">
        <v>143</v>
      </c>
      <c r="Q8" s="68">
        <v>0</v>
      </c>
      <c r="R8" s="68">
        <v>1.9958070000000001</v>
      </c>
      <c r="S8" s="68">
        <v>4.8080805</v>
      </c>
      <c r="T8" s="68">
        <v>6.4</v>
      </c>
      <c r="U8" s="68">
        <v>7</v>
      </c>
      <c r="V8" s="68">
        <v>7.3</v>
      </c>
      <c r="W8" s="68">
        <v>6.5</v>
      </c>
      <c r="X8" s="68">
        <v>6</v>
      </c>
      <c r="Y8" s="68">
        <v>6.3</v>
      </c>
      <c r="Z8" s="68">
        <v>6</v>
      </c>
      <c r="AA8" s="68">
        <v>7</v>
      </c>
      <c r="AB8" s="68">
        <v>6.1</v>
      </c>
      <c r="AC8" s="68">
        <v>7</v>
      </c>
      <c r="AD8" s="68">
        <v>8.5</v>
      </c>
      <c r="AE8" s="68">
        <v>8.4</v>
      </c>
      <c r="AF8" s="68">
        <v>6.6</v>
      </c>
      <c r="AG8" s="68">
        <v>5.8</v>
      </c>
      <c r="AH8" s="68">
        <v>6.1</v>
      </c>
      <c r="AI8" s="68">
        <v>5.9</v>
      </c>
      <c r="AJ8" s="68">
        <v>4.4000000000000004</v>
      </c>
      <c r="AK8" s="68">
        <v>2.58</v>
      </c>
      <c r="AL8" s="68">
        <v>2.2999999999999998</v>
      </c>
      <c r="AM8" s="68">
        <v>2.4</v>
      </c>
      <c r="AN8" s="68">
        <v>2.8</v>
      </c>
      <c r="AO8" s="68">
        <v>1</v>
      </c>
      <c r="AP8" s="68">
        <v>0</v>
      </c>
      <c r="AQ8" s="68">
        <v>0</v>
      </c>
      <c r="AR8" s="68">
        <v>0</v>
      </c>
      <c r="AS8" s="68">
        <v>0</v>
      </c>
      <c r="AT8" s="68">
        <v>0</v>
      </c>
      <c r="AU8" s="68">
        <v>0</v>
      </c>
      <c r="AV8" s="68">
        <v>0</v>
      </c>
      <c r="AW8" s="68">
        <v>0</v>
      </c>
      <c r="AX8" s="68">
        <v>0</v>
      </c>
      <c r="AY8" s="68">
        <v>0</v>
      </c>
      <c r="AZ8" s="68">
        <v>0</v>
      </c>
      <c r="BA8" s="68">
        <v>0</v>
      </c>
      <c r="BB8" s="68">
        <v>0</v>
      </c>
      <c r="BC8" s="68">
        <v>0</v>
      </c>
      <c r="BD8" s="68">
        <v>0</v>
      </c>
      <c r="BE8" s="68">
        <v>0</v>
      </c>
      <c r="BF8" s="68">
        <v>0</v>
      </c>
      <c r="BG8" s="68">
        <v>0</v>
      </c>
      <c r="BH8" s="68">
        <v>0</v>
      </c>
      <c r="BI8" s="68">
        <v>0</v>
      </c>
      <c r="BJ8" s="68">
        <v>0</v>
      </c>
    </row>
    <row r="9" spans="1:62">
      <c r="A9" s="66" t="s">
        <v>2</v>
      </c>
      <c r="B9" s="68">
        <v>340.82486857499998</v>
      </c>
      <c r="C9" s="68">
        <v>336.09027006000002</v>
      </c>
      <c r="D9" s="68">
        <v>328.19957492999998</v>
      </c>
      <c r="E9" s="68">
        <v>322.77551581500001</v>
      </c>
      <c r="F9" s="68">
        <v>356.27695068000003</v>
      </c>
      <c r="G9" s="68">
        <v>377.33997201000005</v>
      </c>
      <c r="H9" s="68">
        <v>395.32672900499995</v>
      </c>
      <c r="I9" s="68">
        <v>395.58346236</v>
      </c>
      <c r="J9" s="68">
        <v>447.31296542999996</v>
      </c>
      <c r="K9" s="68">
        <v>442.04766369000004</v>
      </c>
      <c r="L9" s="68">
        <v>91.081373999999997</v>
      </c>
      <c r="M9" s="68">
        <v>89.357722500000008</v>
      </c>
      <c r="N9" s="68">
        <v>102.30688119</v>
      </c>
      <c r="O9" s="68">
        <v>160.70872993500001</v>
      </c>
      <c r="P9" s="68">
        <v>174.02892728999998</v>
      </c>
      <c r="Q9" s="68">
        <v>168.12496731000002</v>
      </c>
      <c r="R9" s="68">
        <v>260.5</v>
      </c>
      <c r="S9" s="68">
        <v>266</v>
      </c>
      <c r="T9" s="68">
        <v>238.5</v>
      </c>
      <c r="U9" s="68">
        <v>305.3</v>
      </c>
      <c r="V9" s="68">
        <v>273.8</v>
      </c>
      <c r="W9" s="68">
        <v>251.4</v>
      </c>
      <c r="X9" s="68">
        <v>257</v>
      </c>
      <c r="Y9" s="68">
        <v>270.60000000000002</v>
      </c>
      <c r="Z9" s="68">
        <v>269</v>
      </c>
      <c r="AA9" s="68">
        <v>261</v>
      </c>
      <c r="AB9" s="68">
        <v>253.6</v>
      </c>
      <c r="AC9" s="68">
        <v>224.7</v>
      </c>
      <c r="AD9" s="68">
        <v>246.5</v>
      </c>
      <c r="AE9" s="68">
        <v>246</v>
      </c>
      <c r="AF9" s="68">
        <v>275.89999999999998</v>
      </c>
      <c r="AG9" s="68">
        <v>256</v>
      </c>
      <c r="AH9" s="68">
        <v>235</v>
      </c>
      <c r="AI9" s="68">
        <v>201</v>
      </c>
      <c r="AJ9" s="68">
        <v>292.2</v>
      </c>
      <c r="AK9" s="68">
        <v>308</v>
      </c>
      <c r="AL9" s="68">
        <v>385.4</v>
      </c>
      <c r="AM9" s="68">
        <v>349</v>
      </c>
      <c r="AN9" s="68">
        <v>338.6</v>
      </c>
      <c r="AO9" s="68">
        <v>605.79999999999995</v>
      </c>
      <c r="AP9" s="68">
        <v>571.6</v>
      </c>
      <c r="AQ9" s="68">
        <v>558.6</v>
      </c>
      <c r="AR9" s="68">
        <v>578.20000000000005</v>
      </c>
      <c r="AS9" s="68">
        <v>494.1</v>
      </c>
      <c r="AT9" s="68">
        <v>541.20000000000005</v>
      </c>
      <c r="AU9" s="68">
        <v>508.6</v>
      </c>
      <c r="AV9" s="68">
        <v>540.1</v>
      </c>
      <c r="AW9" s="68">
        <v>543.6</v>
      </c>
      <c r="AX9" s="68">
        <v>588.29999999999995</v>
      </c>
      <c r="AY9" s="68">
        <v>533.79999999999995</v>
      </c>
      <c r="AZ9" s="68">
        <v>584.70000000000005</v>
      </c>
      <c r="BA9" s="68">
        <v>547</v>
      </c>
      <c r="BB9" s="68">
        <v>534.4</v>
      </c>
      <c r="BC9" s="68">
        <v>463.8</v>
      </c>
      <c r="BD9" s="68">
        <v>528.70000000000005</v>
      </c>
      <c r="BE9" s="68">
        <v>519.70000000000005</v>
      </c>
      <c r="BF9" s="68">
        <v>501.9</v>
      </c>
      <c r="BG9" s="68">
        <v>530.9</v>
      </c>
      <c r="BH9" s="68">
        <v>468.6</v>
      </c>
      <c r="BI9" s="68">
        <v>457.9</v>
      </c>
      <c r="BJ9" s="68">
        <v>516.6</v>
      </c>
    </row>
    <row r="10" spans="1:62">
      <c r="A10" s="66" t="s">
        <v>4</v>
      </c>
      <c r="B10" s="68" t="s">
        <v>143</v>
      </c>
      <c r="C10" s="68" t="s">
        <v>143</v>
      </c>
      <c r="D10" s="68" t="s">
        <v>143</v>
      </c>
      <c r="E10" s="68" t="s">
        <v>143</v>
      </c>
      <c r="F10" s="68" t="s">
        <v>143</v>
      </c>
      <c r="G10" s="68" t="s">
        <v>143</v>
      </c>
      <c r="H10" s="68" t="s">
        <v>143</v>
      </c>
      <c r="I10" s="68" t="s">
        <v>143</v>
      </c>
      <c r="J10" s="68" t="s">
        <v>143</v>
      </c>
      <c r="K10" s="68">
        <v>0</v>
      </c>
      <c r="L10" s="68">
        <v>9.9790349999999997</v>
      </c>
      <c r="M10" s="68">
        <v>1.9958070000000001</v>
      </c>
      <c r="N10" s="68">
        <v>2.40404025</v>
      </c>
      <c r="O10" s="68">
        <v>1.1793405000000001</v>
      </c>
      <c r="P10" s="68">
        <v>1.1793405000000001</v>
      </c>
      <c r="Q10" s="68">
        <v>1.1793405000000001</v>
      </c>
      <c r="R10" s="68">
        <v>0.99790350000000005</v>
      </c>
      <c r="S10" s="68">
        <v>0.72574800000000006</v>
      </c>
      <c r="T10" s="68">
        <v>0.3</v>
      </c>
      <c r="U10" s="68">
        <v>0.1</v>
      </c>
      <c r="V10" s="68">
        <v>0.1</v>
      </c>
      <c r="W10" s="68">
        <v>0.1</v>
      </c>
      <c r="X10" s="68">
        <v>0.1</v>
      </c>
      <c r="Y10" s="68">
        <v>0.1</v>
      </c>
      <c r="Z10" s="68">
        <v>0.1</v>
      </c>
      <c r="AA10" s="68">
        <v>0.1</v>
      </c>
      <c r="AB10" s="68">
        <v>0.1</v>
      </c>
      <c r="AC10" s="68">
        <v>0.1</v>
      </c>
      <c r="AD10" s="68">
        <v>0.1</v>
      </c>
      <c r="AE10" s="68">
        <v>0.1</v>
      </c>
      <c r="AF10" s="68">
        <v>0.1</v>
      </c>
      <c r="AG10" s="68">
        <v>0.1</v>
      </c>
      <c r="AH10" s="68">
        <v>0.1</v>
      </c>
      <c r="AI10" s="68">
        <v>0.1</v>
      </c>
      <c r="AJ10" s="68">
        <v>0.1</v>
      </c>
      <c r="AK10" s="68">
        <v>0.1</v>
      </c>
      <c r="AL10" s="68">
        <v>0.1</v>
      </c>
      <c r="AM10" s="68">
        <v>0.1</v>
      </c>
      <c r="AN10" s="68">
        <v>0</v>
      </c>
      <c r="AO10" s="68">
        <v>0</v>
      </c>
      <c r="AP10" s="68">
        <v>0</v>
      </c>
      <c r="AQ10" s="68">
        <v>0</v>
      </c>
      <c r="AR10" s="68">
        <v>0</v>
      </c>
      <c r="AS10" s="68">
        <v>0</v>
      </c>
      <c r="AT10" s="68">
        <v>0</v>
      </c>
      <c r="AU10" s="68">
        <v>0</v>
      </c>
      <c r="AV10" s="68">
        <v>0</v>
      </c>
      <c r="AW10" s="68">
        <v>0</v>
      </c>
      <c r="AX10" s="68">
        <v>0</v>
      </c>
      <c r="AY10" s="68">
        <v>0</v>
      </c>
      <c r="AZ10" s="68">
        <v>0</v>
      </c>
      <c r="BA10" s="68">
        <v>0</v>
      </c>
      <c r="BB10" s="68">
        <v>0</v>
      </c>
      <c r="BC10" s="68">
        <v>0</v>
      </c>
      <c r="BD10" s="68">
        <v>0</v>
      </c>
      <c r="BE10" s="68">
        <v>0</v>
      </c>
      <c r="BF10" s="68">
        <v>0</v>
      </c>
      <c r="BG10" s="68">
        <v>0</v>
      </c>
      <c r="BH10" s="68">
        <v>0</v>
      </c>
      <c r="BI10" s="68">
        <v>0</v>
      </c>
      <c r="BJ10" s="68">
        <v>0</v>
      </c>
    </row>
    <row r="11" spans="1:62">
      <c r="A11" s="66" t="s">
        <v>8</v>
      </c>
      <c r="B11" s="68">
        <v>21.613682625000003</v>
      </c>
      <c r="C11" s="68">
        <v>21.663577799999999</v>
      </c>
      <c r="D11" s="68">
        <v>19.153396905000001</v>
      </c>
      <c r="E11" s="68">
        <v>18.197223914999999</v>
      </c>
      <c r="F11" s="68">
        <v>14.79981609</v>
      </c>
      <c r="G11" s="68">
        <v>17.499598649999999</v>
      </c>
      <c r="H11" s="68">
        <v>14.339873295</v>
      </c>
      <c r="I11" s="68">
        <v>20.296450005000001</v>
      </c>
      <c r="J11" s="68">
        <v>23.582274075000001</v>
      </c>
      <c r="K11" s="68">
        <v>27.849672314999999</v>
      </c>
      <c r="L11" s="68">
        <v>32.287621334999997</v>
      </c>
      <c r="M11" s="68">
        <v>34.462143779999998</v>
      </c>
      <c r="N11" s="68">
        <v>33.903317819999998</v>
      </c>
      <c r="O11" s="68">
        <v>34.648116705</v>
      </c>
      <c r="P11" s="68">
        <v>31.736960040000003</v>
      </c>
      <c r="Q11" s="68">
        <v>26.348281139999997</v>
      </c>
      <c r="R11" s="68">
        <v>21.228128999999999</v>
      </c>
      <c r="S11" s="68">
        <v>24.131121</v>
      </c>
      <c r="T11" s="68">
        <v>20.100000000000001</v>
      </c>
      <c r="U11" s="68">
        <v>27.3</v>
      </c>
      <c r="V11" s="68">
        <v>33.700000000000003</v>
      </c>
      <c r="W11" s="68">
        <v>32</v>
      </c>
      <c r="X11" s="68">
        <v>24.4</v>
      </c>
      <c r="Y11" s="68">
        <v>27.2</v>
      </c>
      <c r="Z11" s="68">
        <v>40</v>
      </c>
      <c r="AA11" s="68">
        <v>38.200000000000003</v>
      </c>
      <c r="AB11" s="68">
        <v>35.200000000000003</v>
      </c>
      <c r="AC11" s="68">
        <v>29.7</v>
      </c>
      <c r="AD11" s="68">
        <v>31.7</v>
      </c>
      <c r="AE11" s="68">
        <v>35</v>
      </c>
      <c r="AF11" s="68">
        <v>36.5</v>
      </c>
      <c r="AG11" s="68">
        <v>38.4</v>
      </c>
      <c r="AH11" s="68">
        <v>39.299999999999997</v>
      </c>
      <c r="AI11" s="68">
        <v>37.200000000000003</v>
      </c>
      <c r="AJ11" s="68">
        <v>39.146000000000001</v>
      </c>
      <c r="AK11" s="68">
        <v>21.146000000000001</v>
      </c>
      <c r="AL11" s="68">
        <v>35.299999999999997</v>
      </c>
      <c r="AM11" s="68">
        <v>32.6</v>
      </c>
      <c r="AN11" s="68">
        <v>31.7</v>
      </c>
      <c r="AO11" s="68">
        <v>33.262</v>
      </c>
      <c r="AP11" s="68">
        <v>27</v>
      </c>
      <c r="AQ11" s="68">
        <v>26.7</v>
      </c>
      <c r="AR11" s="68">
        <v>0</v>
      </c>
      <c r="AS11" s="68">
        <v>0</v>
      </c>
      <c r="AT11" s="68">
        <v>0</v>
      </c>
      <c r="AU11" s="68">
        <v>0</v>
      </c>
      <c r="AV11" s="68">
        <v>0</v>
      </c>
      <c r="AW11" s="68">
        <v>0</v>
      </c>
      <c r="AX11" s="68">
        <v>0</v>
      </c>
      <c r="AY11" s="68">
        <v>0</v>
      </c>
      <c r="AZ11" s="68">
        <v>0</v>
      </c>
      <c r="BA11" s="68">
        <v>0</v>
      </c>
      <c r="BB11" s="68">
        <v>0</v>
      </c>
      <c r="BC11" s="68">
        <v>0</v>
      </c>
      <c r="BD11" s="68">
        <v>0</v>
      </c>
      <c r="BE11" s="68">
        <v>0</v>
      </c>
      <c r="BF11" s="68">
        <v>0</v>
      </c>
      <c r="BG11" s="68">
        <v>0</v>
      </c>
      <c r="BH11" s="68">
        <v>0</v>
      </c>
      <c r="BI11" s="68">
        <v>0</v>
      </c>
      <c r="BJ11" s="68">
        <v>0</v>
      </c>
    </row>
    <row r="12" spans="1:62">
      <c r="A12" s="66" t="s">
        <v>9</v>
      </c>
      <c r="B12" s="68">
        <v>21.737059785</v>
      </c>
      <c r="C12" s="68">
        <v>22.229661240000002</v>
      </c>
      <c r="D12" s="68">
        <v>19.559815784999998</v>
      </c>
      <c r="E12" s="68">
        <v>51.335784780000004</v>
      </c>
      <c r="F12" s="68">
        <v>23.760082335</v>
      </c>
      <c r="G12" s="68">
        <v>26.87989155</v>
      </c>
      <c r="H12" s="68">
        <v>26.82001734</v>
      </c>
      <c r="I12" s="68">
        <v>42.199524644999997</v>
      </c>
      <c r="J12" s="68">
        <v>43.599311100000001</v>
      </c>
      <c r="K12" s="68">
        <v>54.703255499999997</v>
      </c>
      <c r="L12" s="68">
        <v>72.211926000000005</v>
      </c>
      <c r="M12" s="68">
        <v>92.714307000000005</v>
      </c>
      <c r="N12" s="68">
        <v>130.997514</v>
      </c>
      <c r="O12" s="68">
        <v>156.03582</v>
      </c>
      <c r="P12" s="68">
        <v>195.04477499999999</v>
      </c>
      <c r="Q12" s="68">
        <v>248.02437899999998</v>
      </c>
      <c r="R12" s="68">
        <v>255.10042199999998</v>
      </c>
      <c r="S12" s="68">
        <v>282.13453499999997</v>
      </c>
      <c r="T12" s="68">
        <v>337</v>
      </c>
      <c r="U12" s="68">
        <v>341</v>
      </c>
      <c r="V12" s="68">
        <v>363</v>
      </c>
      <c r="W12" s="68">
        <v>330.8</v>
      </c>
      <c r="X12" s="68">
        <v>351</v>
      </c>
      <c r="Y12" s="68">
        <v>362</v>
      </c>
      <c r="Z12" s="68">
        <v>375</v>
      </c>
      <c r="AA12" s="68">
        <v>390</v>
      </c>
      <c r="AB12" s="68">
        <v>400</v>
      </c>
      <c r="AC12" s="68">
        <v>410</v>
      </c>
      <c r="AD12" s="68">
        <v>410</v>
      </c>
      <c r="AE12" s="68">
        <v>410</v>
      </c>
      <c r="AF12" s="68">
        <v>351</v>
      </c>
      <c r="AG12" s="68">
        <v>373</v>
      </c>
      <c r="AH12" s="68">
        <v>383</v>
      </c>
      <c r="AI12" s="68">
        <v>380</v>
      </c>
      <c r="AJ12" s="68">
        <v>403.6</v>
      </c>
      <c r="AK12" s="68">
        <v>410.26</v>
      </c>
      <c r="AL12" s="68">
        <v>414.8</v>
      </c>
      <c r="AM12" s="68">
        <v>430</v>
      </c>
      <c r="AN12" s="68">
        <v>430</v>
      </c>
      <c r="AO12" s="68">
        <v>493.5</v>
      </c>
      <c r="AP12" s="68">
        <v>482.5</v>
      </c>
      <c r="AQ12" s="68">
        <v>513.79999999999995</v>
      </c>
      <c r="AR12" s="68">
        <v>541</v>
      </c>
      <c r="AS12" s="68">
        <v>515</v>
      </c>
      <c r="AT12" s="68">
        <v>575</v>
      </c>
      <c r="AU12" s="68">
        <v>557</v>
      </c>
      <c r="AV12" s="68">
        <v>525</v>
      </c>
      <c r="AW12" s="68">
        <v>478.1</v>
      </c>
      <c r="AX12" s="68">
        <v>460.8</v>
      </c>
      <c r="AY12" s="68">
        <v>496.6</v>
      </c>
      <c r="AZ12" s="68">
        <v>528.5</v>
      </c>
      <c r="BA12" s="68">
        <v>531.1</v>
      </c>
      <c r="BB12" s="68">
        <v>548.9</v>
      </c>
      <c r="BC12" s="68">
        <v>554.79999999999995</v>
      </c>
      <c r="BD12" s="68">
        <v>575.69600000000003</v>
      </c>
      <c r="BE12" s="68">
        <v>582.39800000000002</v>
      </c>
      <c r="BF12" s="68">
        <v>507.27100000000002</v>
      </c>
      <c r="BG12" s="68">
        <v>510.57299999999998</v>
      </c>
      <c r="BH12" s="68">
        <v>511.86599999999999</v>
      </c>
      <c r="BI12" s="68">
        <v>541.14599999999996</v>
      </c>
      <c r="BJ12" s="68">
        <v>532.56399999999996</v>
      </c>
    </row>
    <row r="13" spans="1:62">
      <c r="A13" s="66" t="s">
        <v>83</v>
      </c>
      <c r="B13" s="68" t="s">
        <v>143</v>
      </c>
      <c r="C13" s="68" t="s">
        <v>143</v>
      </c>
      <c r="D13" s="68" t="s">
        <v>143</v>
      </c>
      <c r="E13" s="68" t="s">
        <v>143</v>
      </c>
      <c r="F13" s="68" t="s">
        <v>143</v>
      </c>
      <c r="G13" s="68" t="s">
        <v>143</v>
      </c>
      <c r="H13" s="68" t="s">
        <v>143</v>
      </c>
      <c r="I13" s="68" t="s">
        <v>143</v>
      </c>
      <c r="J13" s="68" t="s">
        <v>143</v>
      </c>
      <c r="K13" s="68">
        <v>0</v>
      </c>
      <c r="L13" s="68">
        <v>4.0061289599999999</v>
      </c>
      <c r="M13" s="68">
        <v>4.2002665500000003</v>
      </c>
      <c r="N13" s="68">
        <v>3.8001979649999997</v>
      </c>
      <c r="O13" s="68">
        <v>3.7013148</v>
      </c>
      <c r="P13" s="68">
        <v>3.6015244499999999</v>
      </c>
      <c r="Q13" s="68">
        <v>3.9916140000000002</v>
      </c>
      <c r="R13" s="68">
        <v>2.6308365</v>
      </c>
      <c r="S13" s="68">
        <v>3.0844290000000001</v>
      </c>
      <c r="T13" s="68">
        <v>3</v>
      </c>
      <c r="U13" s="68">
        <v>3.4</v>
      </c>
      <c r="V13" s="68">
        <v>3.2</v>
      </c>
      <c r="W13" s="68">
        <v>3.5</v>
      </c>
      <c r="X13" s="68">
        <v>1.5</v>
      </c>
      <c r="Y13" s="68">
        <v>6.3</v>
      </c>
      <c r="Z13" s="68">
        <v>6</v>
      </c>
      <c r="AA13" s="68">
        <v>4.5999999999999996</v>
      </c>
      <c r="AB13" s="68">
        <v>6</v>
      </c>
      <c r="AC13" s="68">
        <v>4</v>
      </c>
      <c r="AD13" s="68">
        <v>4.5</v>
      </c>
      <c r="AE13" s="68">
        <v>2.7</v>
      </c>
      <c r="AF13" s="68">
        <v>2</v>
      </c>
      <c r="AG13" s="68">
        <v>2</v>
      </c>
      <c r="AH13" s="68">
        <v>1</v>
      </c>
      <c r="AI13" s="68">
        <v>1</v>
      </c>
      <c r="AJ13" s="68">
        <v>1</v>
      </c>
      <c r="AK13" s="68">
        <v>0</v>
      </c>
      <c r="AL13" s="68">
        <v>0</v>
      </c>
      <c r="AM13" s="68">
        <v>0</v>
      </c>
      <c r="AN13" s="68">
        <v>0</v>
      </c>
      <c r="AO13" s="68">
        <v>0</v>
      </c>
      <c r="AP13" s="68">
        <v>0</v>
      </c>
      <c r="AQ13" s="68">
        <v>0</v>
      </c>
      <c r="AR13" s="68">
        <v>0</v>
      </c>
      <c r="AS13" s="68">
        <v>0</v>
      </c>
      <c r="AT13" s="68">
        <v>0</v>
      </c>
      <c r="AU13" s="68">
        <v>0</v>
      </c>
      <c r="AV13" s="68">
        <v>0</v>
      </c>
      <c r="AW13" s="68">
        <v>0</v>
      </c>
      <c r="AX13" s="68">
        <v>0</v>
      </c>
      <c r="AY13" s="68">
        <v>0</v>
      </c>
      <c r="AZ13" s="68">
        <v>0</v>
      </c>
      <c r="BA13" s="68">
        <v>0</v>
      </c>
      <c r="BB13" s="68">
        <v>0</v>
      </c>
      <c r="BC13" s="68">
        <v>0</v>
      </c>
      <c r="BD13" s="68">
        <v>0</v>
      </c>
      <c r="BE13" s="68">
        <v>0</v>
      </c>
      <c r="BF13" s="68">
        <v>0</v>
      </c>
      <c r="BG13" s="68">
        <v>0</v>
      </c>
      <c r="BH13" s="68">
        <v>0</v>
      </c>
      <c r="BI13" s="68">
        <v>0</v>
      </c>
      <c r="BJ13" s="68">
        <v>0</v>
      </c>
    </row>
    <row r="14" spans="1:62">
      <c r="A14" s="66" t="s">
        <v>10</v>
      </c>
      <c r="B14" s="68" t="s">
        <v>143</v>
      </c>
      <c r="C14" s="68" t="s">
        <v>143</v>
      </c>
      <c r="D14" s="68" t="s">
        <v>143</v>
      </c>
      <c r="E14" s="68" t="s">
        <v>143</v>
      </c>
      <c r="F14" s="68" t="s">
        <v>143</v>
      </c>
      <c r="G14" s="68" t="s">
        <v>143</v>
      </c>
      <c r="H14" s="68" t="s">
        <v>143</v>
      </c>
      <c r="I14" s="68" t="s">
        <v>143</v>
      </c>
      <c r="J14" s="68" t="s">
        <v>143</v>
      </c>
      <c r="K14" s="68">
        <v>0</v>
      </c>
      <c r="L14" s="68">
        <v>9.9790349999999997</v>
      </c>
      <c r="M14" s="68">
        <v>10.88622</v>
      </c>
      <c r="N14" s="68">
        <v>35.017341000000002</v>
      </c>
      <c r="O14" s="68">
        <v>42.002665500000006</v>
      </c>
      <c r="P14" s="68">
        <v>49.985893499999996</v>
      </c>
      <c r="Q14" s="68">
        <v>49.985893499999996</v>
      </c>
      <c r="R14" s="68">
        <v>41.276917500000003</v>
      </c>
      <c r="S14" s="68">
        <v>41.186199000000002</v>
      </c>
      <c r="T14" s="68">
        <v>42.9</v>
      </c>
      <c r="U14" s="68">
        <v>44</v>
      </c>
      <c r="V14" s="68">
        <v>44.7</v>
      </c>
      <c r="W14" s="68">
        <v>43.4</v>
      </c>
      <c r="X14" s="68">
        <v>39</v>
      </c>
      <c r="Y14" s="68">
        <v>39</v>
      </c>
      <c r="Z14" s="68">
        <v>38</v>
      </c>
      <c r="AA14" s="68">
        <v>38</v>
      </c>
      <c r="AB14" s="68">
        <v>39</v>
      </c>
      <c r="AC14" s="68">
        <v>38</v>
      </c>
      <c r="AD14" s="68">
        <v>36</v>
      </c>
      <c r="AE14" s="68">
        <v>50</v>
      </c>
      <c r="AF14" s="68">
        <v>28.3</v>
      </c>
      <c r="AG14" s="68">
        <v>28.8</v>
      </c>
      <c r="AH14" s="68">
        <v>28.4</v>
      </c>
      <c r="AI14" s="68">
        <v>26</v>
      </c>
      <c r="AJ14" s="68">
        <v>24.4</v>
      </c>
      <c r="AK14" s="68">
        <v>24.3</v>
      </c>
      <c r="AL14" s="68">
        <v>33.6</v>
      </c>
      <c r="AM14" s="68">
        <v>26</v>
      </c>
      <c r="AN14" s="68">
        <v>26</v>
      </c>
      <c r="AO14" s="68">
        <v>26.01</v>
      </c>
      <c r="AP14" s="68">
        <v>18.428999999999998</v>
      </c>
      <c r="AQ14" s="68">
        <v>11.279</v>
      </c>
      <c r="AR14" s="68">
        <v>10.871</v>
      </c>
      <c r="AS14" s="68">
        <v>4.96</v>
      </c>
      <c r="AT14" s="68">
        <v>7.0999999999999994E-2</v>
      </c>
      <c r="AU14" s="68">
        <v>0.01</v>
      </c>
      <c r="AV14" s="68">
        <v>0.01</v>
      </c>
      <c r="AW14" s="68">
        <v>0.01</v>
      </c>
      <c r="AX14" s="68">
        <v>0</v>
      </c>
      <c r="AY14" s="68">
        <v>0</v>
      </c>
      <c r="AZ14" s="68">
        <v>0</v>
      </c>
      <c r="BA14" s="68">
        <v>0</v>
      </c>
      <c r="BB14" s="68">
        <v>0</v>
      </c>
      <c r="BC14" s="68">
        <v>0</v>
      </c>
      <c r="BD14" s="68">
        <v>0</v>
      </c>
      <c r="BE14" s="68">
        <v>0</v>
      </c>
      <c r="BF14" s="68">
        <v>0</v>
      </c>
      <c r="BG14" s="68">
        <v>0</v>
      </c>
      <c r="BH14" s="68">
        <v>0</v>
      </c>
      <c r="BI14" s="68">
        <v>0</v>
      </c>
      <c r="BJ14" s="68">
        <v>0</v>
      </c>
    </row>
    <row r="15" spans="1:62">
      <c r="A15" s="66" t="s">
        <v>84</v>
      </c>
      <c r="B15" s="68" t="s">
        <v>143</v>
      </c>
      <c r="C15" s="68" t="s">
        <v>143</v>
      </c>
      <c r="D15" s="68" t="s">
        <v>143</v>
      </c>
      <c r="E15" s="68" t="s">
        <v>143</v>
      </c>
      <c r="F15" s="68" t="s">
        <v>143</v>
      </c>
      <c r="G15" s="68" t="s">
        <v>143</v>
      </c>
      <c r="H15" s="68" t="s">
        <v>143</v>
      </c>
      <c r="I15" s="68" t="s">
        <v>143</v>
      </c>
      <c r="J15" s="68">
        <v>70.053732885000002</v>
      </c>
      <c r="K15" s="68">
        <v>82.002266520000006</v>
      </c>
      <c r="L15" s="68">
        <v>105.90114815999999</v>
      </c>
      <c r="M15" s="68">
        <v>111.30434201999999</v>
      </c>
      <c r="N15" s="68">
        <v>131.26966949999999</v>
      </c>
      <c r="O15" s="68">
        <v>160.02471244500001</v>
      </c>
      <c r="P15" s="68">
        <v>176.958227655</v>
      </c>
      <c r="Q15" s="68">
        <v>161.99965419</v>
      </c>
      <c r="R15" s="68">
        <v>148.86905850000002</v>
      </c>
      <c r="S15" s="68">
        <v>150.41127299999999</v>
      </c>
      <c r="T15" s="68">
        <v>195.2</v>
      </c>
      <c r="U15" s="68">
        <v>180</v>
      </c>
      <c r="V15" s="68">
        <v>93.8</v>
      </c>
      <c r="W15" s="68">
        <v>92.5</v>
      </c>
      <c r="X15" s="68">
        <v>94</v>
      </c>
      <c r="Y15" s="68">
        <v>119.3</v>
      </c>
      <c r="Z15" s="68">
        <v>120</v>
      </c>
      <c r="AA15" s="68">
        <v>189.2</v>
      </c>
      <c r="AB15" s="68">
        <v>227.9</v>
      </c>
      <c r="AC15" s="68">
        <v>165.8</v>
      </c>
      <c r="AD15" s="68">
        <v>172</v>
      </c>
      <c r="AE15" s="68">
        <v>175</v>
      </c>
      <c r="AF15" s="68">
        <v>174</v>
      </c>
      <c r="AG15" s="68">
        <v>155</v>
      </c>
      <c r="AH15" s="68">
        <v>128</v>
      </c>
      <c r="AI15" s="68">
        <v>57.4</v>
      </c>
      <c r="AJ15" s="68">
        <v>86.4</v>
      </c>
      <c r="AK15" s="68">
        <v>87.41</v>
      </c>
      <c r="AL15" s="68">
        <v>125.227</v>
      </c>
      <c r="AM15" s="68">
        <v>120</v>
      </c>
      <c r="AN15" s="68">
        <v>115</v>
      </c>
      <c r="AO15" s="68">
        <v>58</v>
      </c>
      <c r="AP15" s="68">
        <v>48</v>
      </c>
      <c r="AQ15" s="68">
        <v>38</v>
      </c>
      <c r="AR15" s="68">
        <v>40</v>
      </c>
      <c r="AS15" s="68">
        <v>15</v>
      </c>
      <c r="AT15" s="68">
        <v>15</v>
      </c>
      <c r="AU15" s="68">
        <v>31</v>
      </c>
      <c r="AV15" s="68">
        <v>81</v>
      </c>
      <c r="AW15" s="68">
        <v>41</v>
      </c>
      <c r="AX15" s="68">
        <v>47.8</v>
      </c>
      <c r="AY15" s="68">
        <v>23</v>
      </c>
      <c r="AZ15" s="68">
        <v>24</v>
      </c>
      <c r="BA15" s="68">
        <v>28</v>
      </c>
      <c r="BB15" s="68">
        <v>34</v>
      </c>
      <c r="BC15" s="68">
        <v>34</v>
      </c>
      <c r="BD15" s="68">
        <v>33.200000000000003</v>
      </c>
      <c r="BE15" s="68">
        <v>44</v>
      </c>
      <c r="BF15" s="68">
        <v>62</v>
      </c>
      <c r="BG15" s="68">
        <v>69.2</v>
      </c>
      <c r="BH15" s="68">
        <v>76</v>
      </c>
      <c r="BI15" s="68">
        <v>74</v>
      </c>
      <c r="BJ15" s="68">
        <v>290</v>
      </c>
    </row>
    <row r="16" spans="1:62">
      <c r="A16" s="66" t="s">
        <v>19</v>
      </c>
      <c r="B16" s="68" t="s">
        <v>143</v>
      </c>
      <c r="C16" s="68" t="s">
        <v>143</v>
      </c>
      <c r="D16" s="68" t="s">
        <v>143</v>
      </c>
      <c r="E16" s="68" t="s">
        <v>143</v>
      </c>
      <c r="F16" s="68" t="s">
        <v>143</v>
      </c>
      <c r="G16" s="68" t="s">
        <v>143</v>
      </c>
      <c r="H16" s="68" t="s">
        <v>143</v>
      </c>
      <c r="I16" s="68">
        <v>11.07672885</v>
      </c>
      <c r="J16" s="68">
        <v>11.753488859999999</v>
      </c>
      <c r="K16" s="68">
        <v>12.156279</v>
      </c>
      <c r="L16" s="68">
        <v>3.9916140000000002</v>
      </c>
      <c r="M16" s="68">
        <v>4.5359249999999998</v>
      </c>
      <c r="N16" s="68">
        <v>4.8080805</v>
      </c>
      <c r="O16" s="68">
        <v>6.9853244999999999</v>
      </c>
      <c r="P16" s="68">
        <v>5.9874210000000003</v>
      </c>
      <c r="Q16" s="68">
        <v>5.9874210000000003</v>
      </c>
      <c r="R16" s="68">
        <v>9.0718499999999995</v>
      </c>
      <c r="S16" s="68">
        <v>9.0718499999999995</v>
      </c>
      <c r="T16" s="68">
        <v>10</v>
      </c>
      <c r="U16" s="68">
        <v>10</v>
      </c>
      <c r="V16" s="68">
        <v>10</v>
      </c>
      <c r="W16" s="68">
        <v>9.8000000000000007</v>
      </c>
      <c r="X16" s="68">
        <v>9.8000000000000007</v>
      </c>
      <c r="Y16" s="68">
        <v>9.8000000000000007</v>
      </c>
      <c r="Z16" s="68">
        <v>9.8000000000000007</v>
      </c>
      <c r="AA16" s="68">
        <v>26.5</v>
      </c>
      <c r="AB16" s="68">
        <v>26.2</v>
      </c>
      <c r="AC16" s="68">
        <v>27.2</v>
      </c>
      <c r="AD16" s="68">
        <v>27.1</v>
      </c>
      <c r="AE16" s="68">
        <v>27</v>
      </c>
      <c r="AF16" s="68">
        <v>8.1999999999999993</v>
      </c>
      <c r="AG16" s="68">
        <v>8</v>
      </c>
      <c r="AH16" s="68">
        <v>8</v>
      </c>
      <c r="AI16" s="68">
        <v>3</v>
      </c>
      <c r="AJ16" s="68">
        <v>3</v>
      </c>
      <c r="AK16" s="68">
        <v>3</v>
      </c>
      <c r="AL16" s="68">
        <v>3</v>
      </c>
      <c r="AM16" s="68">
        <v>3</v>
      </c>
      <c r="AN16" s="68">
        <v>3</v>
      </c>
      <c r="AO16" s="68">
        <v>10</v>
      </c>
      <c r="AP16" s="68">
        <v>0</v>
      </c>
      <c r="AQ16" s="68">
        <v>0</v>
      </c>
      <c r="AR16" s="68">
        <v>0</v>
      </c>
      <c r="AS16" s="68">
        <v>0</v>
      </c>
      <c r="AT16" s="68">
        <v>13.3</v>
      </c>
      <c r="AU16" s="68">
        <v>15.5</v>
      </c>
      <c r="AV16" s="68">
        <v>22</v>
      </c>
      <c r="AW16" s="68">
        <v>20.6</v>
      </c>
      <c r="AX16" s="68">
        <v>27.5</v>
      </c>
      <c r="AY16" s="68">
        <v>34.200000000000003</v>
      </c>
      <c r="AZ16" s="68">
        <v>46.5</v>
      </c>
      <c r="BA16" s="68">
        <v>48.8</v>
      </c>
      <c r="BB16" s="68">
        <v>41.7</v>
      </c>
      <c r="BC16" s="68">
        <v>18.5</v>
      </c>
      <c r="BD16" s="68">
        <v>11.4</v>
      </c>
      <c r="BE16" s="68">
        <v>11.4</v>
      </c>
      <c r="BF16" s="68">
        <v>42.691000000000003</v>
      </c>
      <c r="BG16" s="68">
        <v>48.152000000000001</v>
      </c>
      <c r="BH16" s="68">
        <v>38.378999999999998</v>
      </c>
      <c r="BI16" s="68">
        <v>51.795999999999999</v>
      </c>
      <c r="BJ16" s="68">
        <v>55.316000000000003</v>
      </c>
    </row>
    <row r="17" spans="1:62">
      <c r="A17" s="66" t="s">
        <v>11</v>
      </c>
      <c r="B17" s="68">
        <v>8.2018595849999993</v>
      </c>
      <c r="C17" s="68">
        <v>12.160814925</v>
      </c>
      <c r="D17" s="68">
        <v>20.246554830000001</v>
      </c>
      <c r="E17" s="68">
        <v>23.513328014999999</v>
      </c>
      <c r="F17" s="68">
        <v>21.405030074999999</v>
      </c>
      <c r="G17" s="68">
        <v>30.065018084999998</v>
      </c>
      <c r="H17" s="68">
        <v>18.772379205</v>
      </c>
      <c r="I17" s="68">
        <v>28.994539785000001</v>
      </c>
      <c r="J17" s="68">
        <v>45.643198904999998</v>
      </c>
      <c r="K17" s="68">
        <v>37.619147579999996</v>
      </c>
      <c r="L17" s="68">
        <v>55.070665425000001</v>
      </c>
      <c r="M17" s="68">
        <v>66.267142695000004</v>
      </c>
      <c r="N17" s="68">
        <v>88.91229466499999</v>
      </c>
      <c r="O17" s="68">
        <v>94.784503169999994</v>
      </c>
      <c r="P17" s="68">
        <v>129.22215295499998</v>
      </c>
      <c r="Q17" s="68">
        <v>142.79999085</v>
      </c>
      <c r="R17" s="68">
        <v>102.0583125</v>
      </c>
      <c r="S17" s="68">
        <v>106.59423750000001</v>
      </c>
      <c r="T17" s="68">
        <v>112.5</v>
      </c>
      <c r="U17" s="68">
        <v>108.3</v>
      </c>
      <c r="V17" s="68">
        <v>103.1</v>
      </c>
      <c r="W17" s="68">
        <v>107.9</v>
      </c>
      <c r="X17" s="68">
        <v>135</v>
      </c>
      <c r="Y17" s="68">
        <v>118</v>
      </c>
      <c r="Z17" s="68">
        <v>120</v>
      </c>
      <c r="AA17" s="68">
        <v>120.5</v>
      </c>
      <c r="AB17" s="68">
        <v>135.19999999999999</v>
      </c>
      <c r="AC17" s="68">
        <v>142.6</v>
      </c>
      <c r="AD17" s="68">
        <v>145.6</v>
      </c>
      <c r="AE17" s="68">
        <v>152.30000000000001</v>
      </c>
      <c r="AF17" s="68">
        <v>150</v>
      </c>
      <c r="AG17" s="68">
        <v>149</v>
      </c>
      <c r="AH17" s="68">
        <v>150</v>
      </c>
      <c r="AI17" s="68">
        <v>173</v>
      </c>
      <c r="AJ17" s="68">
        <v>176.7</v>
      </c>
      <c r="AK17" s="68">
        <v>159</v>
      </c>
      <c r="AL17" s="68">
        <v>270.89999999999998</v>
      </c>
      <c r="AM17" s="68">
        <v>312.7</v>
      </c>
      <c r="AN17" s="68">
        <v>315</v>
      </c>
      <c r="AO17" s="68">
        <v>317.8</v>
      </c>
      <c r="AP17" s="68">
        <v>289.89999999999998</v>
      </c>
      <c r="AQ17" s="68">
        <v>279.89999999999998</v>
      </c>
      <c r="AR17" s="68">
        <v>298</v>
      </c>
      <c r="AS17" s="68">
        <v>290</v>
      </c>
      <c r="AT17" s="68">
        <v>224.3</v>
      </c>
      <c r="AU17" s="68">
        <v>284.2</v>
      </c>
      <c r="AV17" s="68">
        <v>269.58199999999999</v>
      </c>
      <c r="AW17" s="68">
        <v>256.10000000000002</v>
      </c>
      <c r="AX17" s="68">
        <v>259.89999999999998</v>
      </c>
      <c r="AY17" s="68">
        <v>270</v>
      </c>
      <c r="AZ17" s="68">
        <v>255</v>
      </c>
      <c r="BA17" s="68">
        <v>253</v>
      </c>
      <c r="BB17" s="68">
        <v>295</v>
      </c>
      <c r="BC17" s="68">
        <v>226</v>
      </c>
      <c r="BD17" s="68">
        <v>294.10000000000002</v>
      </c>
      <c r="BE17" s="68">
        <v>293.2</v>
      </c>
      <c r="BF17" s="68">
        <v>296.89999999999998</v>
      </c>
      <c r="BG17" s="68">
        <v>283.10000000000002</v>
      </c>
      <c r="BH17" s="68">
        <v>295.39999999999998</v>
      </c>
      <c r="BI17" s="68">
        <v>272</v>
      </c>
      <c r="BJ17" s="68">
        <v>275.89999999999998</v>
      </c>
    </row>
    <row r="18" spans="1:62">
      <c r="A18" s="66" t="s">
        <v>12</v>
      </c>
      <c r="B18" s="68">
        <v>21.706215495000002</v>
      </c>
      <c r="C18" s="68">
        <v>20.70377607</v>
      </c>
      <c r="D18" s="68">
        <v>22.770343499999999</v>
      </c>
      <c r="E18" s="68">
        <v>29.075279250000001</v>
      </c>
      <c r="F18" s="68">
        <v>28.698797474999999</v>
      </c>
      <c r="G18" s="68">
        <v>31.090137134999999</v>
      </c>
      <c r="H18" s="68">
        <v>31.749660629999997</v>
      </c>
      <c r="I18" s="68">
        <v>47.690715450000006</v>
      </c>
      <c r="J18" s="68">
        <v>46.700069430000006</v>
      </c>
      <c r="K18" s="68">
        <v>51.8002635</v>
      </c>
      <c r="L18" s="68">
        <v>36.661160219999999</v>
      </c>
      <c r="M18" s="68">
        <v>40.823324999999997</v>
      </c>
      <c r="N18" s="68">
        <v>39.008955</v>
      </c>
      <c r="O18" s="68">
        <v>44.338666875000001</v>
      </c>
      <c r="P18" s="68">
        <v>40.936723125</v>
      </c>
      <c r="Q18" s="68">
        <v>41.547258629999995</v>
      </c>
      <c r="R18" s="68">
        <v>56.245470000000005</v>
      </c>
      <c r="S18" s="68">
        <v>55.973314500000001</v>
      </c>
      <c r="T18" s="68">
        <v>67</v>
      </c>
      <c r="U18" s="68">
        <v>64.599999999999994</v>
      </c>
      <c r="V18" s="68">
        <v>56.4</v>
      </c>
      <c r="W18" s="68">
        <v>73.8</v>
      </c>
      <c r="X18" s="68">
        <v>89.9</v>
      </c>
      <c r="Y18" s="68">
        <v>101.8</v>
      </c>
      <c r="Z18" s="68">
        <v>102.7</v>
      </c>
      <c r="AA18" s="68">
        <v>100.7</v>
      </c>
      <c r="AB18" s="68">
        <v>102.5</v>
      </c>
      <c r="AC18" s="68">
        <v>105.6</v>
      </c>
      <c r="AD18" s="68">
        <v>115.9</v>
      </c>
      <c r="AE18" s="68">
        <v>120</v>
      </c>
      <c r="AF18" s="68">
        <v>108</v>
      </c>
      <c r="AG18" s="68">
        <v>97.5</v>
      </c>
      <c r="AH18" s="68">
        <v>98.4</v>
      </c>
      <c r="AI18" s="68">
        <v>98.4</v>
      </c>
      <c r="AJ18" s="68">
        <v>98.7</v>
      </c>
      <c r="AK18" s="68">
        <v>105</v>
      </c>
      <c r="AL18" s="68">
        <v>125</v>
      </c>
      <c r="AM18" s="68">
        <v>125</v>
      </c>
      <c r="AN18" s="68">
        <v>125</v>
      </c>
      <c r="AO18" s="68">
        <v>115</v>
      </c>
      <c r="AP18" s="68">
        <v>130</v>
      </c>
      <c r="AQ18" s="68">
        <v>208</v>
      </c>
      <c r="AR18" s="68">
        <v>223</v>
      </c>
      <c r="AS18" s="68">
        <v>215</v>
      </c>
      <c r="AT18" s="68">
        <v>236</v>
      </c>
      <c r="AU18" s="68">
        <v>247</v>
      </c>
      <c r="AV18" s="68">
        <v>258.2</v>
      </c>
      <c r="AW18" s="68">
        <v>258.10700000000003</v>
      </c>
      <c r="AX18" s="68">
        <v>225</v>
      </c>
      <c r="AY18" s="68">
        <v>184</v>
      </c>
      <c r="AZ18" s="68">
        <v>182</v>
      </c>
      <c r="BA18" s="68">
        <v>207</v>
      </c>
      <c r="BB18" s="68">
        <v>207</v>
      </c>
      <c r="BC18" s="68">
        <v>199</v>
      </c>
      <c r="BD18" s="68">
        <v>210.5</v>
      </c>
      <c r="BE18" s="68">
        <v>199.2</v>
      </c>
      <c r="BF18" s="68">
        <v>193.7</v>
      </c>
      <c r="BG18" s="68">
        <v>210</v>
      </c>
      <c r="BH18" s="68">
        <v>217.3</v>
      </c>
      <c r="BI18" s="68">
        <v>195.9</v>
      </c>
      <c r="BJ18" s="68">
        <v>224.6</v>
      </c>
    </row>
  </sheetData>
  <autoFilter ref="A1:BJ18" xr:uid="{00000000-0001-0000-0100-000000000000}"/>
  <pageMargins left="0.75" right="0.75" top="1" bottom="1" header="0.5" footer="0.5"/>
  <pageSetup paperSize="9" firstPageNumber="21474836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STEEL</vt:lpstr>
      <vt:lpstr>STEEL_PRIM</vt:lpstr>
      <vt:lpstr>STEEL_SEC</vt:lpstr>
      <vt:lpstr>Info_steel</vt:lpstr>
      <vt:lpstr>ALU_PRIM</vt:lpstr>
      <vt:lpstr>Info_alu_prim</vt:lpstr>
      <vt:lpstr>ALU_SEC</vt:lpstr>
      <vt:lpstr>Info_alu_sec</vt:lpstr>
      <vt:lpstr>Copper</vt:lpstr>
      <vt:lpstr>COPPER_PRIM</vt:lpstr>
      <vt:lpstr>COPPER_SEC</vt:lpstr>
      <vt:lpstr>Info_copper</vt:lpstr>
      <vt:lpstr>PAPER</vt:lpstr>
      <vt:lpstr>Info_paper</vt:lpstr>
      <vt:lpstr>GLASS</vt:lpstr>
      <vt:lpstr>Info_glass</vt:lpstr>
      <vt:lpstr>Glass_2007_per_process</vt:lpstr>
      <vt:lpstr>CEMENT</vt:lpstr>
      <vt:lpstr>Info_cement</vt:lpstr>
      <vt:lpstr>CHLORINE</vt:lpstr>
      <vt:lpstr>Info_chlorine</vt:lpstr>
      <vt:lpstr>Chlorine_capacity</vt:lpstr>
      <vt:lpstr>AMMONIA</vt:lpstr>
      <vt:lpstr>Info_ammonia</vt:lpstr>
      <vt:lpstr>Ammonia_orig</vt:lpstr>
      <vt:lpstr>METHANOL</vt:lpstr>
      <vt:lpstr>Info_methanol</vt:lpstr>
      <vt:lpstr>Methanol_orig</vt:lpstr>
      <vt:lpstr>ETHYLENE</vt:lpstr>
      <vt:lpstr>Info_ethylene</vt:lpstr>
      <vt:lpstr>Ethylene_orig</vt:lpstr>
      <vt:lpstr>PROPYLENE</vt:lpstr>
      <vt:lpstr>Info_propylene</vt:lpstr>
      <vt:lpstr>Propylene_orig</vt:lpstr>
      <vt:lpstr>AROMATICS</vt:lpstr>
      <vt:lpstr>Info_aromatics</vt:lpstr>
      <vt:lpstr>benzene_orig</vt:lpstr>
      <vt:lpstr>benzene_as</vt:lpstr>
      <vt:lpstr>toluene_orig</vt:lpstr>
      <vt:lpstr>toluene_as</vt:lpstr>
      <vt:lpstr>o-xylene_orig</vt:lpstr>
      <vt:lpstr>o-xylene_as</vt:lpstr>
      <vt:lpstr>p-xylene_orig</vt:lpstr>
      <vt:lpstr>p-xylene_as</vt:lpstr>
      <vt:lpstr>m-xylene_orig</vt:lpstr>
      <vt:lpstr>m-xylene_as</vt:lpstr>
      <vt:lpstr>b,t,x_orig</vt:lpstr>
      <vt:lpstr>b,t,x_as</vt:lpstr>
      <vt:lpstr>BTX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Amadu Epishev</cp:lastModifiedBy>
  <cp:revision>7</cp:revision>
  <dcterms:created xsi:type="dcterms:W3CDTF">2015-06-05T18:17:00Z</dcterms:created>
  <dcterms:modified xsi:type="dcterms:W3CDTF">2024-12-12T13:51:28Z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6ED52A55F4B8443FBE4AAD17EB624FC6</vt:lpwstr>
  </property>
  <property fmtid="{D5CDD505-2E9C-101B-9397-08002B2CF9AE}" pid="3" name="KSOProductBuildVer">
    <vt:lpwstr>2052-11.1.0.12598</vt:lpwstr>
  </property>
</Properties>
</file>