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ish\PycharmProjects\endemo-endemo-v2\input (structure)\Historical_data\IND\"/>
    </mc:Choice>
  </mc:AlternateContent>
  <xr:revisionPtr revIDLastSave="0" documentId="13_ncr:1_{1A6ABFD9-C00B-4345-9D77-9189BDA7F0B9}" xr6:coauthVersionLast="47" xr6:coauthVersionMax="47" xr10:uidLastSave="{00000000-0000-0000-0000-000000000000}"/>
  <bookViews>
    <workbookView xWindow="-108" yWindow="-108" windowWidth="23256" windowHeight="12456" firstSheet="1" activeTab="6" xr2:uid="{00000000-000D-0000-FFFF-FFFF00000000}"/>
  </bookViews>
  <sheets>
    <sheet name="STEEL_GEN" sheetId="1" r:id="rId1"/>
    <sheet name="STEEL_PRIM_BOF" sheetId="2" r:id="rId2"/>
    <sheet name="STEEL_PRIM_DRI" sheetId="3" r:id="rId3"/>
    <sheet name="STEEL_SEC_EAF" sheetId="4" r:id="rId4"/>
    <sheet name="ALU_PRIM" sheetId="5" r:id="rId5"/>
    <sheet name="ALU_SEC" sheetId="6" r:id="rId6"/>
    <sheet name="COPPER_PRIM" sheetId="7" r:id="rId7"/>
    <sheet name="COPPER_SEC" sheetId="8" r:id="rId8"/>
    <sheet name="PAPER" sheetId="9" r:id="rId9"/>
    <sheet name="CEMENT" sheetId="11" r:id="rId10"/>
    <sheet name="GLASS" sheetId="10" r:id="rId11"/>
    <sheet name="CHLORINE" sheetId="12" r:id="rId12"/>
    <sheet name="AMMONIA_L_CARB" sheetId="13" r:id="rId13"/>
    <sheet name="AMMONIA_CONV" sheetId="14" r:id="rId14"/>
    <sheet name="METHANOL_L_CARB" sheetId="15" r:id="rId15"/>
    <sheet name="METHANOL_CONV" sheetId="16" r:id="rId16"/>
    <sheet name="ETHYLENE_L_CARB" sheetId="17" r:id="rId17"/>
    <sheet name="ETHYLENE_CONV" sheetId="18" r:id="rId18"/>
    <sheet name="PROPYLENE_L_CARB" sheetId="19" r:id="rId19"/>
    <sheet name="PROPYLENE_CONV" sheetId="20" r:id="rId20"/>
    <sheet name="AROMATICS_L_CARB" sheetId="21" r:id="rId21"/>
    <sheet name="AROMATICS_CONV" sheetId="22" r:id="rId22"/>
    <sheet name="Info" sheetId="23" r:id="rId23"/>
  </sheets>
  <definedNames>
    <definedName name="_xlnm._FilterDatabase" localSheetId="9" hidden="1">CEMENT!$A$1:$S$1</definedName>
    <definedName name="_xlnm._FilterDatabase" localSheetId="10" hidden="1">GLASS!$A$1:$AA$107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7" l="1"/>
  <c r="D14" i="7"/>
  <c r="D25" i="3"/>
  <c r="D24" i="3"/>
  <c r="D25" i="2"/>
  <c r="D24" i="2"/>
  <c r="D16" i="3"/>
  <c r="D14" i="3"/>
  <c r="D15" i="2"/>
  <c r="D14" i="2"/>
  <c r="D5" i="21"/>
  <c r="D3" i="21"/>
  <c r="D4" i="20"/>
  <c r="D5" i="19"/>
  <c r="D3" i="19"/>
  <c r="D4" i="18"/>
  <c r="D5" i="17"/>
  <c r="D3" i="17"/>
  <c r="D4" i="16"/>
  <c r="D5" i="15"/>
  <c r="D4" i="14"/>
  <c r="D5" i="13"/>
  <c r="D3" i="13"/>
  <c r="D4" i="11"/>
  <c r="D3" i="11"/>
  <c r="D2" i="10"/>
  <c r="D4" i="9"/>
  <c r="D3" i="9"/>
  <c r="D4" i="8"/>
  <c r="D3" i="8"/>
  <c r="D4" i="7"/>
  <c r="D3" i="7"/>
  <c r="D4" i="4"/>
  <c r="D3" i="4"/>
  <c r="D5" i="3"/>
  <c r="D3" i="3"/>
  <c r="D4" i="2"/>
  <c r="D3" i="2"/>
</calcChain>
</file>

<file path=xl/sharedStrings.xml><?xml version="1.0" encoding="utf-8"?>
<sst xmlns="http://schemas.openxmlformats.org/spreadsheetml/2006/main" count="1501" uniqueCount="213">
  <si>
    <t>Region</t>
  </si>
  <si>
    <t>Type</t>
  </si>
  <si>
    <t>Temp_level</t>
  </si>
  <si>
    <t>2018</t>
  </si>
  <si>
    <t>default</t>
  </si>
  <si>
    <t>TOTAL [GJ/t]</t>
  </si>
  <si>
    <t>ELEC [GJ/t]</t>
  </si>
  <si>
    <t>HEAT [GJ/t]</t>
  </si>
  <si>
    <t>H2 [GJ/t]</t>
  </si>
  <si>
    <t>HEAT [%]</t>
  </si>
  <si>
    <t>HEAT.by_H2_max [%]</t>
  </si>
  <si>
    <t>Comment for max. subst.</t>
  </si>
  <si>
    <t>Q1</t>
  </si>
  <si>
    <t>Q2</t>
  </si>
  <si>
    <t>Q3</t>
  </si>
  <si>
    <t>Q4</t>
  </si>
  <si>
    <t>Q5</t>
  </si>
  <si>
    <t>Assumption</t>
  </si>
  <si>
    <t>Unnamed: 1</t>
  </si>
  <si>
    <t>Description</t>
  </si>
  <si>
    <t>Value</t>
  </si>
  <si>
    <t>Web</t>
  </si>
  <si>
    <t>Publisher</t>
  </si>
  <si>
    <t>Title</t>
  </si>
  <si>
    <t>Page</t>
  </si>
  <si>
    <t>Year</t>
  </si>
  <si>
    <t>Accessed</t>
  </si>
  <si>
    <t>Author</t>
  </si>
  <si>
    <t>[1]</t>
  </si>
  <si>
    <t>oxygen steel "usully" in DE, spec fuel and electricity consumption</t>
  </si>
  <si>
    <t xml:space="preserve">fuel 18,13 GJ/t
elec  0,39 MWh (=1,4 GJ/t) </t>
  </si>
  <si>
    <t>https://www.bmwi.de/Redaktion/DE/Downloads/E/energiewende-in-der-industrie-ap2a-branchensteckbrief-stahl.pdf?__blob=publicationFile&amp;v=4</t>
  </si>
  <si>
    <t>Navigant Energy Germany GmbH, Institut für Energiewirtschaft und Rationelle Energieanwendung, Forschungsgesellschaft für Energiewirtschaft, BBG und Partner</t>
  </si>
  <si>
    <t>Energiewende in der Industrie: Branchensteckbrief der Eisen- und Stahlindustrie</t>
  </si>
  <si>
    <t>p. 7</t>
  </si>
  <si>
    <t>02.11.2023</t>
  </si>
  <si>
    <t>A1</t>
  </si>
  <si>
    <t>Since primary and seconday steel are together observed, the specific consumption only of the primary steel (without additional consumption) is considered.</t>
  </si>
  <si>
    <t>F1</t>
  </si>
  <si>
    <t>Specific energy consumption in different European countries</t>
  </si>
  <si>
    <t>https://d-nb.info/1049260554/34</t>
  </si>
  <si>
    <t>Fig. 3-17</t>
  </si>
  <si>
    <t>fuel 18,13 + 1.26 GJ/t (0,35 MWh/t) Gas for warm rolling = 19.39 GJ/t
elec  0,39 MWh (=1,4 GJ/t) + 0.42 GJ/t (0,117 MWh/t) for warm rolling = 1.82 GJ/t</t>
  </si>
  <si>
    <t>p. 7,12</t>
  </si>
  <si>
    <t>Specific primary energy consumption</t>
  </si>
  <si>
    <t>17.41 or 19.23 GJ/t (crude steel or steel products)</t>
  </si>
  <si>
    <t>https://issuu.com/stahlonline/docs/fakten_stahlindustrie_2014-04_6</t>
  </si>
  <si>
    <t>https://www.stahl-online.de/wp-content/uploads/2013/12/Fakten_Stahlindustrie_2014-04_6.pdf</t>
  </si>
  <si>
    <t>F2</t>
  </si>
  <si>
    <t>Generally - Facts regarding steel industry in Germany</t>
  </si>
  <si>
    <t>https://www.stahl-online.de/wp-content/uploads/WV-Stahl_Fakten-2020_rz_neu_Web1.pdf</t>
  </si>
  <si>
    <t>F3</t>
  </si>
  <si>
    <t>Ca. 20GJ/t</t>
  </si>
  <si>
    <t>https://eneff-industrie.info/quickinfos/energieintensive-branchen/daten-zu-besonders-energiehungrigen-produktionsbereichen/</t>
  </si>
  <si>
    <t>F4</t>
  </si>
  <si>
    <t>"Rohstoffeinsatz 2016" feedstock deployment 2016</t>
  </si>
  <si>
    <t>Mainly coking coal</t>
  </si>
  <si>
    <t>https://issuu.com/stahlonline/docs/fakten_stahlindustrie_2017_rz_web_faa65d6cfd2e15</t>
  </si>
  <si>
    <t>https://www.stahl-online.de/wp-content/uploads/2017/12/Fakten_Stahlindustrie_2017_rz_web.pdf</t>
  </si>
  <si>
    <t>F5</t>
  </si>
  <si>
    <t xml:space="preserve">Energy flows </t>
  </si>
  <si>
    <t>https://www.bmu.de/fileadmin/Daten_BMU/Pools/Forschungsdatenbank/fkz_3712_12_102_energieeffizienzma%C3%9Fnahmen_bewertung_bf.pdf</t>
  </si>
  <si>
    <t>F6</t>
  </si>
  <si>
    <t>https://www.umweltbundesamt.de/sites/default/files/medien/367/dokumente/bvt-merkblatt_eisen-_und_stahlerzeugung_endfassung.pdf</t>
  </si>
  <si>
    <t>fuel  191 (Kohlenstoffträger)+50 (Erdgas-Sauerstoffbrenner ) kWh / t = 0.86 GJ/t + 1.26 GJ/t (0,35 MWh/t) Gas for warm rolling = 2.12 GJ/t
elec  0,530 MWh/t = 1.908 GJ/t + 0.42 GJ/t (0,117 MWh/t) for warm rolling = 2.33 GJ/t</t>
  </si>
  <si>
    <t>p. 10,12</t>
  </si>
  <si>
    <t>Direct reduction steel</t>
  </si>
  <si>
    <t>635 m³ H2 (53,4kg) / t = 53.4kg*33.33kWh/kg = 6.4 GJ/t
0,23 MWh/t elec for preheating = 0.828 GJ/t
0,08 MWh/t elec for mechanical work = 0.288 GJ/t</t>
  </si>
  <si>
    <t>https://germany.arcelormittal.com/icc/arcelor/med/b8e/b8e0c15a-102c-d51d-b2a9-147d7b2f25d3,11111111-1111-1111-1111-111111111111.pdf</t>
  </si>
  <si>
    <t>Stahl und Eisen, Vol. 137, Nr. 6</t>
  </si>
  <si>
    <t>Bewertung der Herstellung von Eisenschwamm unter Verwendung von Wasserstoff.pdf</t>
  </si>
  <si>
    <t>Hölling, Marc; Weng, Matthias; Gellert, Sebastian</t>
  </si>
  <si>
    <t>Process heat</t>
  </si>
  <si>
    <t>https://www.dena.de/fileadmin/dena/Publikationen/PDFs/2019/Factsheet_PowerFuels_Stahlproduktion_Industrielle_Prozesswaerme.pdf</t>
  </si>
  <si>
    <t>US energy comparison</t>
  </si>
  <si>
    <t>https://www.hydrogen.energy.gov/pdfs/review19/sa172_elgowainy_2019_o.pdf</t>
  </si>
  <si>
    <t>p. 25</t>
  </si>
  <si>
    <t xml:space="preserve">Electricity and fuel demand </t>
  </si>
  <si>
    <t>elec: 14,5 MWh/t = 52,2 GJ/t
fuel: 4,78 MWh/t * 19% = 3.27 GJ/t (81% fuel demand for the anode)</t>
  </si>
  <si>
    <t>https://www.bmwk.de/Redaktion/DE/Downloads/E/energiewende-in-der-industrie-ap2a-branchensteckbrief-metall.pdf?__blob=publicationFile&amp;v=4</t>
  </si>
  <si>
    <t>Energiewende in der Industrie: Branchensteckbrief der NE-Metallindustrie</t>
  </si>
  <si>
    <t>Based on F2, fuel demand in [1] is considered as a process heat demand</t>
  </si>
  <si>
    <t>Fuel: Further processing and anode production
Elec: electrolysis and further processing (alloying)</t>
  </si>
  <si>
    <t>fuel: 1.28+0.4 = 1.64 GJ/t
elec: (13.9MWh/t = )50GJ/t + (126 kWh/t =)0.45 GJ/t + 2 GJ/t = 52.45</t>
  </si>
  <si>
    <t xml:space="preserve">Electricity and process heat demand </t>
  </si>
  <si>
    <t xml:space="preserve">elec: 48.2 GJ/t
process heat: 3.8 GJ/t </t>
  </si>
  <si>
    <t>https://www.umweltbundesamt.at/fileadmin/site/publikationen/REP0303.pdf</t>
  </si>
  <si>
    <t>p. 34 Table: "Input bei der Primäraluminium-Herstellung durch Schmelzflusselektrolyse pro Tonne Aluminium (GEMIS)"</t>
  </si>
  <si>
    <t>elec: 0,5 MWh/t = 1.8 GJ/t
fuel: 2,5 MWh/t = 9 GJ/t</t>
  </si>
  <si>
    <t>Fuel for smelting and total energy demand</t>
  </si>
  <si>
    <t>fuel: 5,9 GJ/t for smelting
total: 11.2 GJ/t</t>
  </si>
  <si>
    <t>Fuel and electricity demand</t>
  </si>
  <si>
    <t>fuel (4,4–4,7GJ/t) or (2,5–4,3GJ/t)
Gas 3,53GJ/t or 3,81GJ/t
elec: 0.4-0.9 GJ/t</t>
  </si>
  <si>
    <t>Für die Primärkupferherstellung werden ab dem Kupferwerk etwa
0,77 MWh/t (Strom) verwendet.
Herstellung von Primärkupfer fällt ab dem Kupferwerk bis zur Kathode</t>
  </si>
  <si>
    <t>elec: 0,77 MWh/t/1000*3600 = 2,77 GJ/t 
fuel: 2,2 MWh/t /1000*3600 = 7,92 GJ/t</t>
  </si>
  <si>
    <t xml:space="preserve">Der spezifische Strombedarf für die NE-Metallgießereien beträgt etwa 1,5 MWh/t.
Insgesamt ergibt sich für die NE-Metallgießereien ein spezifischer Energieverbrauch von 3,6 MWh/t. </t>
  </si>
  <si>
    <t>elec: 1,5/1000*3600 = 5,4 GJ/t for casting
fuel: (3,6-1,5)/1000*3600 = 7,56 GJ/t for casting</t>
  </si>
  <si>
    <t>from flotation till processing
processing</t>
  </si>
  <si>
    <t>total: 8.54 GJ/t (Germany) or 10.29 (EU)
+ processing: 5.8 GJ/t</t>
  </si>
  <si>
    <t>Row ore and concentrate processing
from flotation till processing</t>
  </si>
  <si>
    <t>elec 3,54 GJ/t, Diesel 2.7 GJ/t
elec: 4.4 GJ/t, fuel: 6.3 GJ/t</t>
  </si>
  <si>
    <t>p. 44</t>
  </si>
  <si>
    <t>Sekundärkupfer ähnlich hoher spezifischer Stromverbrauch  0,64 MWh/t .
In der Sekundärkupferproduktion sind lediglich etwa 50 Prozent des Brennstoffbedarfs der Primärkupferherstellung erforderlich (1,1 MWh/t)</t>
  </si>
  <si>
    <t>elec: 0,64/1000*3600 = 2,30 GJ/t
fuel: 1,1MWh/1000*3600 = 3,96 GJ/t</t>
  </si>
  <si>
    <t>total: 6.3 GJ/t (Germany) or 6.5 (EU)
+ processing: 5.8 GJ/t</t>
  </si>
  <si>
    <t>from flotation till processing</t>
  </si>
  <si>
    <t>elec 2.16GJ/t, fuel (Gas) 4.6 GJ/t</t>
  </si>
  <si>
    <t>p. 47</t>
  </si>
  <si>
    <t>Der spezifische  Energieverbrauch  des  Membranverfahrens  ist  mit  9,2-9,8GJ/t  am  geringsten. Davon  entfallen  0,6GJ/t  auf  den  Dampfbedarf  zur  Eindampfung  und  auf Konzentration der Lauge.</t>
  </si>
  <si>
    <t>Institut für Energiewirtschaft und Rationelle Energieanwendung, Stuttgart</t>
  </si>
  <si>
    <t>Energieeffizienz in der Industrie: Modellgestützte Analyse des effizienten Energieeinsatzes in der EU-27 mit Fokus auf den Industriesektor</t>
  </si>
  <si>
    <t>p.75</t>
  </si>
  <si>
    <t>Kuder, Ralf</t>
  </si>
  <si>
    <t xml:space="preserve">Based on trend in capacity - membrance cell technique is the one staying in the future. </t>
  </si>
  <si>
    <t>https://eippcb.jrc.ec.europa.eu/sites/default/files/2019-11/CAK_BREF_102014.pdf</t>
  </si>
  <si>
    <t>Publications Office of the European Union</t>
  </si>
  <si>
    <t>Best Available Techniques (BAT)
Reference Document for the Production of Chlor-alkali</t>
  </si>
  <si>
    <t>p. 6 (30)</t>
  </si>
  <si>
    <t>Brinkmann T; Giner Santonja G; Schorcht F; Roudier S; Delgado Sancho L</t>
  </si>
  <si>
    <t>A2</t>
  </si>
  <si>
    <t>Average value for electricity consumption taken</t>
  </si>
  <si>
    <t>German electricity and process heat consumption as well as production amounts 2017</t>
  </si>
  <si>
    <t>elec: 3.8*3600/34000= 0.402
heat: 26.9*3600/34000 = 2.848</t>
  </si>
  <si>
    <t>https://www.bmwk.de/Redaktion/DE/Downloads/E/energiewende-in-der-industrie-ap2a-branchensteckbrief-zement.pdf?__blob=publicationFile&amp;v=4</t>
  </si>
  <si>
    <t>Energiewende in der Industrie: Branchensteckbrief der Zement- und Kalkindustrie</t>
  </si>
  <si>
    <t>[2]</t>
  </si>
  <si>
    <t>Specific energy consumption of selected countries 2010</t>
  </si>
  <si>
    <t>p. 78 (120)</t>
  </si>
  <si>
    <t>German distribution of electricity and heat applied to all countries</t>
  </si>
  <si>
    <t>elec: 0.402/(0.402+2.848) = 12.38%
heat: 2.848/(0.402+2.848) = 87.62%</t>
  </si>
  <si>
    <t>For countries not specified in [2] EU average taken</t>
  </si>
  <si>
    <t>Glass specific consumption per subsector
Distribution on electricity and heat</t>
  </si>
  <si>
    <t>Table 4
Table 3</t>
  </si>
  <si>
    <t>https://doi.org/10.1016/j.enpol.2010.09.022</t>
  </si>
  <si>
    <t>Energy Policy</t>
  </si>
  <si>
    <t>Energy consumption and CO2 emissions of the European glass industry</t>
  </si>
  <si>
    <t>Schmitz, Andreas; Kamiński, Jacek; Maria Scalet, Bianca; Soria, Antonio</t>
  </si>
  <si>
    <t>Production amounts per subsector</t>
  </si>
  <si>
    <t>see Production_Glass.xlsx</t>
  </si>
  <si>
    <t>C1</t>
  </si>
  <si>
    <t>average specific energy (electricity or heat) consumption is obtained by weightening the specific consumptions of the subsectors based on their production amounts</t>
  </si>
  <si>
    <t>see calculation for Germany as an exampel</t>
  </si>
  <si>
    <t>Average paper consumption in Germany (with distribution of electricity and heat)</t>
  </si>
  <si>
    <t>https://www.bmwk.de/Redaktion/DE/Downloads/E/energiewende-in-der-industrie-ap2a-branchensteckbrief-papier.pdf?__blob=publicationFile&amp;v=4</t>
  </si>
  <si>
    <t>Energiewende in der Industrie: Branchensteckbrief der Papierindustrie</t>
  </si>
  <si>
    <t>Table 1, see C1 and C2</t>
  </si>
  <si>
    <t>All countries as Germany</t>
  </si>
  <si>
    <t>elec: 18,8*3600/22,6/1000=2,9947 GJ/t</t>
  </si>
  <si>
    <t>C2</t>
  </si>
  <si>
    <t>fuel: (65,7-18,8)*3600/22,6/1000 = 7,4708 GJ/t</t>
  </si>
  <si>
    <t>Specific demand for other Europenian countries</t>
  </si>
  <si>
    <t>p. 85 (127)</t>
  </si>
  <si>
    <t>Energy demand</t>
  </si>
  <si>
    <t>https://dechema.de/dechema_media/Downloads/Positionspapiere/Technology_study_Low_carbon_energy_and_feedstock_for_the_European_chemical_industry.pdf</t>
  </si>
  <si>
    <t>The European Chemical Industry Council</t>
  </si>
  <si>
    <t>Low carbon energy and feedstock for the European chemical industry</t>
  </si>
  <si>
    <t>Table 11</t>
  </si>
  <si>
    <t>Bazzanella, Alexis Michael, Ausfelder, Florian</t>
  </si>
  <si>
    <t>H2: 178 kg_h2/ t * 33,33 kWh/kg = 178*33,33/1000000*3600 = 21,3579 GJ/t</t>
  </si>
  <si>
    <t>elec: 5+1,19 = 6,19 GJ/t</t>
  </si>
  <si>
    <t>Table 14</t>
  </si>
  <si>
    <t>elec:  5,4 GJ/t</t>
  </si>
  <si>
    <t>H2:  189 kg_H2/t * 33,33 kWh/kg = 189*33,33*3600/1000000 = 22,6777 GJ H2 / t_methanol</t>
  </si>
  <si>
    <t>Chemicals, steel, cement production with green hydrogen</t>
  </si>
  <si>
    <t>https://static.agora-energiewende.de/fileadmin/Projekte/2018/Dekarbonisierung_Industrie/166_A-EW_Klimaneutrale_Industrie_Ausfuehrliche-Darstellung_WEB.pdf</t>
  </si>
  <si>
    <t>189 tonns of H2 for 1 ton of methanol</t>
  </si>
  <si>
    <t>https://www.isi.fraunhofer.de/content/dam/isi/dokumente/cce/2020/6-110-20_Neuwirth.pdf</t>
  </si>
  <si>
    <t xml:space="preserve">4.5.1 Conventional ethylene and propylene production </t>
  </si>
  <si>
    <t>16.5 GJ/t</t>
  </si>
  <si>
    <t>Distribution of electricity and fuel demand as for methanol</t>
  </si>
  <si>
    <t>fuel: (13.9-2)/(13.9-2+0.6)*16.5 = 15.7 GJ/t</t>
  </si>
  <si>
    <t>Energy demand for HVC</t>
  </si>
  <si>
    <t>15,3 GJ/t in Europe; 15,6 GJ/t in Germany</t>
  </si>
  <si>
    <t>12.2 GJ/t
older sources 14-17 GJ/t</t>
  </si>
  <si>
    <t>https://www.bmwk.de/Redaktion/DE/Downloads/E/energiewende-in-der-industrie-ap2a-branchensteckbrief-chemie.pdf?__blob=publicationFile&amp;v=4</t>
  </si>
  <si>
    <t>4.6.1 Conventional production of BTX [TRL9]</t>
  </si>
  <si>
    <t>7 GJ/t</t>
  </si>
  <si>
    <t>fuel: (13.9-2)/(13.9-2+0.6)*7 = 6.66 GJ/t</t>
  </si>
  <si>
    <t xml:space="preserve">see Energy demand for HVC in ethylene-, propylene- (olefins)-classic </t>
  </si>
  <si>
    <t>(Tian et al. 2015) in Agora 2018</t>
  </si>
  <si>
    <t>2.67 t methanol for 1t ethylene or propylene</t>
  </si>
  <si>
    <t>(Dechema 2017)</t>
  </si>
  <si>
    <t>2.8 t methanol</t>
  </si>
  <si>
    <t>Dechema 2017</t>
  </si>
  <si>
    <t xml:space="preserve">	• MTO route stoichiometrically requires 2.28 t methanol/t propylene. 
	Stoichiometrically, 2.28 tons of methanol are required per ton of ethylene or propylene. 
	[…]
	plus the emissions caused by production of 2.83 t methanol stoichiometrically required as feed in the MTO process (??)</t>
  </si>
  <si>
    <t xml:space="preserve"> 4.3 tons of methanol per ton of BTX</t>
  </si>
  <si>
    <t>p. 71</t>
  </si>
  <si>
    <t>Belgium</t>
  </si>
  <si>
    <t>Bulgaria</t>
  </si>
  <si>
    <t>Denmark</t>
  </si>
  <si>
    <t>Germany</t>
  </si>
  <si>
    <t>Ireland</t>
  </si>
  <si>
    <t>Greece</t>
  </si>
  <si>
    <t>Spain</t>
  </si>
  <si>
    <t>France</t>
  </si>
  <si>
    <t>Croatia</t>
  </si>
  <si>
    <t>Italy</t>
  </si>
  <si>
    <t>Latvia</t>
  </si>
  <si>
    <t>Lithuania</t>
  </si>
  <si>
    <t>Estonia</t>
  </si>
  <si>
    <t>Hungary</t>
  </si>
  <si>
    <t>Poland</t>
  </si>
  <si>
    <t>Portugal</t>
  </si>
  <si>
    <t>Romania</t>
  </si>
  <si>
    <t>Slovenia</t>
  </si>
  <si>
    <t>Slovakia</t>
  </si>
  <si>
    <t>Finland</t>
  </si>
  <si>
    <t>Sweden</t>
  </si>
  <si>
    <t>United Kingdom</t>
  </si>
  <si>
    <t>Serbia</t>
  </si>
  <si>
    <t>Austria</t>
  </si>
  <si>
    <t>Czechia</t>
  </si>
  <si>
    <t xml:space="preserve">Germany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</si>
</sst>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2" fontId="0" fillId="0" borderId="0" xfId="0" applyNumberFormat="1"/>
    <xf numFmtId="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3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hydrogen.energy.gov/pdfs/review19/sa172_elgowainy_2019_o.pdf" TargetMode="External"/><Relationship Id="rId18" Type="http://schemas.openxmlformats.org/officeDocument/2006/relationships/hyperlink" Target="https://d-nb.info/1049260554/34" TargetMode="External"/><Relationship Id="rId26" Type="http://schemas.openxmlformats.org/officeDocument/2006/relationships/hyperlink" Target="https://d-nb.info/1049260554/34" TargetMode="External"/><Relationship Id="rId39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21" Type="http://schemas.openxmlformats.org/officeDocument/2006/relationships/hyperlink" Target="https://d-nb.info/1049260554/34" TargetMode="External"/><Relationship Id="rId34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42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47" Type="http://schemas.openxmlformats.org/officeDocument/2006/relationships/hyperlink" Target="https://www.stahl-online.de/wp-content/uploads/2013/12/Fakten_Stahlindustrie_2014-04_6.pdf" TargetMode="External"/><Relationship Id="rId7" Type="http://schemas.openxmlformats.org/officeDocument/2006/relationships/hyperlink" Target="https://issuu.com/stahlonline/docs/fakten_stahlindustrie_2017_rz_web_faa65d6cfd2e15" TargetMode="External"/><Relationship Id="rId2" Type="http://schemas.openxmlformats.org/officeDocument/2006/relationships/hyperlink" Target="https://d-nb.info/1049260554/34" TargetMode="External"/><Relationship Id="rId16" Type="http://schemas.openxmlformats.org/officeDocument/2006/relationships/hyperlink" Target="https://www.umweltbundesamt.at/fileadmin/site/publikationen/REP0303.pdf" TargetMode="External"/><Relationship Id="rId29" Type="http://schemas.openxmlformats.org/officeDocument/2006/relationships/hyperlink" Target="https://d-nb.info/1049260554/34" TargetMode="External"/><Relationship Id="rId1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6" Type="http://schemas.openxmlformats.org/officeDocument/2006/relationships/hyperlink" Target="https://eneff-industrie.info/quickinfos/energieintensive-branchen/daten-zu-besonders-energiehungrigen-produktionsbereichen/" TargetMode="External"/><Relationship Id="rId11" Type="http://schemas.openxmlformats.org/officeDocument/2006/relationships/hyperlink" Target="https://germany.arcelormittal.com/icc/arcelor/med/b8e/b8e0c15a-102c-d51d-b2a9-147d7b2f25d3,11111111-1111-1111-1111-111111111111.pdf" TargetMode="External"/><Relationship Id="rId24" Type="http://schemas.openxmlformats.org/officeDocument/2006/relationships/hyperlink" Target="https://d-nb.info/1049260554/34" TargetMode="External"/><Relationship Id="rId32" Type="http://schemas.openxmlformats.org/officeDocument/2006/relationships/hyperlink" Target="https://d-nb.info/1049260554/34" TargetMode="External"/><Relationship Id="rId37" Type="http://schemas.openxmlformats.org/officeDocument/2006/relationships/hyperlink" Target="https://static.agora-energiewende.de/fileadmin/Projekte/2018/Dekarbonisierung_Industrie/166_A-EW_Klimaneutrale_Industrie_Ausfuehrliche-Darstellung_WEB.pdf" TargetMode="External"/><Relationship Id="rId40" Type="http://schemas.openxmlformats.org/officeDocument/2006/relationships/hyperlink" Target="https://d-nb.info/1049260554/34" TargetMode="External"/><Relationship Id="rId45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5" Type="http://schemas.openxmlformats.org/officeDocument/2006/relationships/hyperlink" Target="https://www.stahl-online.de/wp-content/uploads/WV-Stahl_Fakten-2020_rz_neu_Web1.pdf" TargetMode="External"/><Relationship Id="rId15" Type="http://schemas.openxmlformats.org/officeDocument/2006/relationships/hyperlink" Target="https://d-nb.info/1049260554/34" TargetMode="External"/><Relationship Id="rId23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28" Type="http://schemas.openxmlformats.org/officeDocument/2006/relationships/hyperlink" Target="https://www.bmwk.de/Redaktion/DE/Downloads/E/energiewende-in-der-industrie-ap2a-branchensteckbrief-zement.pdf?__blob=publicationFile&amp;v=4" TargetMode="External"/><Relationship Id="rId36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10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19" Type="http://schemas.openxmlformats.org/officeDocument/2006/relationships/hyperlink" Target="https://www.umweltbundesamt.at/fileadmin/site/publikationen/REP0303.pdf" TargetMode="External"/><Relationship Id="rId31" Type="http://schemas.openxmlformats.org/officeDocument/2006/relationships/hyperlink" Target="https://www.bmwk.de/Redaktion/DE/Downloads/E/energiewende-in-der-industrie-ap2a-branchensteckbrief-papier.pdf?__blob=publicationFile&amp;v=4" TargetMode="External"/><Relationship Id="rId44" Type="http://schemas.openxmlformats.org/officeDocument/2006/relationships/hyperlink" Target="https://www.isi.fraunhofer.de/content/dam/isi/dokumente/cce/2020/6-110-20_Neuwirth.pdf" TargetMode="External"/><Relationship Id="rId4" Type="http://schemas.openxmlformats.org/officeDocument/2006/relationships/hyperlink" Target="https://issuu.com/stahlonline/docs/fakten_stahlindustrie_2014-04_6" TargetMode="External"/><Relationship Id="rId9" Type="http://schemas.openxmlformats.org/officeDocument/2006/relationships/hyperlink" Target="https://www.umweltbundesamt.de/sites/default/files/medien/367/dokumente/bvt-merkblatt_eisen-_und_stahlerzeugung_endfassung.pdf" TargetMode="External"/><Relationship Id="rId14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22" Type="http://schemas.openxmlformats.org/officeDocument/2006/relationships/hyperlink" Target="https://www.umweltbundesamt.at/fileadmin/site/publikationen/REP0303.pdf" TargetMode="External"/><Relationship Id="rId27" Type="http://schemas.openxmlformats.org/officeDocument/2006/relationships/hyperlink" Target="https://eippcb.jrc.ec.europa.eu/sites/default/files/2019-11/CAK_BREF_102014.pdf" TargetMode="External"/><Relationship Id="rId30" Type="http://schemas.openxmlformats.org/officeDocument/2006/relationships/hyperlink" Target="https://doi.org/10.1016/j.enpol.2010.09.022" TargetMode="External"/><Relationship Id="rId35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43" Type="http://schemas.openxmlformats.org/officeDocument/2006/relationships/hyperlink" Target="https://static.agora-energiewende.de/fileadmin/Projekte/2018/Dekarbonisierung_Industrie/166_A-EW_Klimaneutrale_Industrie_Ausfuehrliche-Darstellung_WEB.pdf" TargetMode="External"/><Relationship Id="rId48" Type="http://schemas.openxmlformats.org/officeDocument/2006/relationships/hyperlink" Target="https://www.stahl-online.de/wp-content/uploads/2017/12/Fakten_Stahlindustrie_2017_rz_web.pdf" TargetMode="External"/><Relationship Id="rId8" Type="http://schemas.openxmlformats.org/officeDocument/2006/relationships/hyperlink" Target="https://www.bmu.de/fileadmin/Daten_BMU/Pools/Forschungsdatenbank/fkz_3712_12_102_energieeffizienzma%C3%9Fnahmen_bewertung_bf.pdf" TargetMode="External"/><Relationship Id="rId3" Type="http://schemas.openxmlformats.org/officeDocument/2006/relationships/hyperlink" Target="https://www.bmwi.de/Redaktion/DE/Downloads/E/energiewende-in-der-industrie-ap2a-branchensteckbrief-stahl.pdf?__blob=publicationFile&amp;v=4" TargetMode="External"/><Relationship Id="rId12" Type="http://schemas.openxmlformats.org/officeDocument/2006/relationships/hyperlink" Target="https://www.dena.de/fileadmin/dena/Publikationen/PDFs/2019/Factsheet_PowerFuels_Stahlproduktion_Industrielle_Prozesswaerme.pdf" TargetMode="External"/><Relationship Id="rId17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25" Type="http://schemas.openxmlformats.org/officeDocument/2006/relationships/hyperlink" Target="https://www.umweltbundesamt.at/fileadmin/site/publikationen/REP0303.pdf" TargetMode="External"/><Relationship Id="rId33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38" Type="http://schemas.openxmlformats.org/officeDocument/2006/relationships/hyperlink" Target="https://www.isi.fraunhofer.de/content/dam/isi/dokumente/cce/2020/6-110-20_Neuwirth.pdf" TargetMode="External"/><Relationship Id="rId46" Type="http://schemas.openxmlformats.org/officeDocument/2006/relationships/hyperlink" Target="https://dechema.de/dechema_media/Downloads/Positionspapiere/Technology_study_Low_carbon_energy_and_feedstock_for_the_European_chemical_industry.pdf" TargetMode="External"/><Relationship Id="rId20" Type="http://schemas.openxmlformats.org/officeDocument/2006/relationships/hyperlink" Target="https://www.bmwk.de/Redaktion/DE/Downloads/E/energiewende-in-der-industrie-ap2a-branchensteckbrief-metall.pdf?__blob=publicationFile&amp;v=4" TargetMode="External"/><Relationship Id="rId41" Type="http://schemas.openxmlformats.org/officeDocument/2006/relationships/hyperlink" Target="https://www.bmwk.de/Redaktion/DE/Downloads/E/energiewende-in-der-industrie-ap2a-branchensteckbrief-chemie.pdf?__blob=publicationFile&amp;v=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workbookViewId="0">
      <selection activeCell="D5" sqref="D5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19.53</v>
      </c>
    </row>
    <row r="3" spans="1:4" x14ac:dyDescent="0.3">
      <c r="A3" t="s">
        <v>4</v>
      </c>
      <c r="B3" t="s">
        <v>6</v>
      </c>
      <c r="D3">
        <v>1.4</v>
      </c>
    </row>
    <row r="4" spans="1:4" x14ac:dyDescent="0.3">
      <c r="A4" t="s">
        <v>4</v>
      </c>
      <c r="B4" t="s">
        <v>7</v>
      </c>
      <c r="D4">
        <v>18.13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2.7152501985702941</v>
      </c>
    </row>
    <row r="7" spans="1:4" x14ac:dyDescent="0.3">
      <c r="A7" t="s">
        <v>4</v>
      </c>
      <c r="B7" t="s">
        <v>9</v>
      </c>
      <c r="C7" t="s">
        <v>13</v>
      </c>
      <c r="D7">
        <v>3.2847498014297059</v>
      </c>
    </row>
    <row r="8" spans="1:4" x14ac:dyDescent="0.3">
      <c r="A8" t="s">
        <v>4</v>
      </c>
      <c r="B8" t="s">
        <v>9</v>
      </c>
      <c r="C8" t="s">
        <v>14</v>
      </c>
      <c r="D8">
        <v>19</v>
      </c>
    </row>
    <row r="9" spans="1:4" x14ac:dyDescent="0.3">
      <c r="A9" t="s">
        <v>4</v>
      </c>
      <c r="B9" t="s">
        <v>9</v>
      </c>
      <c r="C9" t="s">
        <v>15</v>
      </c>
      <c r="D9">
        <v>5</v>
      </c>
    </row>
    <row r="10" spans="1:4" x14ac:dyDescent="0.3">
      <c r="A10" t="s">
        <v>4</v>
      </c>
      <c r="B10" t="s">
        <v>9</v>
      </c>
      <c r="C10" t="s">
        <v>16</v>
      </c>
      <c r="D10">
        <v>70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2"/>
  <sheetViews>
    <sheetView topLeftCell="A11" workbookViewId="0">
      <selection activeCell="D32" sqref="A23:D32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21.21</v>
      </c>
    </row>
    <row r="3" spans="1:4" x14ac:dyDescent="0.3">
      <c r="A3" t="s">
        <v>4</v>
      </c>
      <c r="B3" t="s">
        <v>6</v>
      </c>
      <c r="D3">
        <f>1.4+0.42</f>
        <v>1.8199999999999998</v>
      </c>
    </row>
    <row r="4" spans="1:4" x14ac:dyDescent="0.3">
      <c r="A4" t="s">
        <v>4</v>
      </c>
      <c r="B4" t="s">
        <v>7</v>
      </c>
      <c r="D4">
        <f>18.13+1.26</f>
        <v>19.39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2.7152501985702941</v>
      </c>
    </row>
    <row r="7" spans="1:4" x14ac:dyDescent="0.3">
      <c r="A7" t="s">
        <v>4</v>
      </c>
      <c r="B7" t="s">
        <v>9</v>
      </c>
      <c r="C7" t="s">
        <v>13</v>
      </c>
      <c r="D7">
        <v>3.2847498014297059</v>
      </c>
    </row>
    <row r="8" spans="1:4" x14ac:dyDescent="0.3">
      <c r="A8" t="s">
        <v>4</v>
      </c>
      <c r="B8" t="s">
        <v>9</v>
      </c>
      <c r="C8" t="s">
        <v>14</v>
      </c>
      <c r="D8">
        <v>19</v>
      </c>
    </row>
    <row r="9" spans="1:4" x14ac:dyDescent="0.3">
      <c r="A9" t="s">
        <v>4</v>
      </c>
      <c r="B9" t="s">
        <v>9</v>
      </c>
      <c r="C9" t="s">
        <v>15</v>
      </c>
      <c r="D9">
        <v>5</v>
      </c>
    </row>
    <row r="10" spans="1:4" x14ac:dyDescent="0.3">
      <c r="A10" t="s">
        <v>4</v>
      </c>
      <c r="B10" t="s">
        <v>9</v>
      </c>
      <c r="C10" t="s">
        <v>16</v>
      </c>
      <c r="D10">
        <v>70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  <row r="13" spans="1:4" x14ac:dyDescent="0.3">
      <c r="A13" t="s">
        <v>187</v>
      </c>
      <c r="B13" t="s">
        <v>5</v>
      </c>
      <c r="D13">
        <v>21.21</v>
      </c>
    </row>
    <row r="14" spans="1:4" x14ac:dyDescent="0.3">
      <c r="A14" t="s">
        <v>187</v>
      </c>
      <c r="B14" t="s">
        <v>6</v>
      </c>
      <c r="D14">
        <f>1.4+0.42</f>
        <v>1.8199999999999998</v>
      </c>
    </row>
    <row r="15" spans="1:4" x14ac:dyDescent="0.3">
      <c r="A15" t="s">
        <v>187</v>
      </c>
      <c r="B15" t="s">
        <v>7</v>
      </c>
      <c r="D15">
        <f>18.13+1.26</f>
        <v>19.39</v>
      </c>
    </row>
    <row r="16" spans="1:4" x14ac:dyDescent="0.3">
      <c r="A16" t="s">
        <v>187</v>
      </c>
      <c r="B16" t="s">
        <v>8</v>
      </c>
      <c r="D16">
        <v>0</v>
      </c>
    </row>
    <row r="17" spans="1:4" x14ac:dyDescent="0.3">
      <c r="A17" t="s">
        <v>187</v>
      </c>
      <c r="B17" t="s">
        <v>9</v>
      </c>
      <c r="C17" t="s">
        <v>12</v>
      </c>
      <c r="D17">
        <v>2.7152501985702941</v>
      </c>
    </row>
    <row r="18" spans="1:4" x14ac:dyDescent="0.3">
      <c r="A18" t="s">
        <v>187</v>
      </c>
      <c r="B18" t="s">
        <v>9</v>
      </c>
      <c r="C18" t="s">
        <v>13</v>
      </c>
      <c r="D18">
        <v>3.2847498014297059</v>
      </c>
    </row>
    <row r="19" spans="1:4" x14ac:dyDescent="0.3">
      <c r="A19" t="s">
        <v>187</v>
      </c>
      <c r="B19" t="s">
        <v>9</v>
      </c>
      <c r="C19" t="s">
        <v>14</v>
      </c>
      <c r="D19">
        <v>19</v>
      </c>
    </row>
    <row r="20" spans="1:4" x14ac:dyDescent="0.3">
      <c r="A20" t="s">
        <v>187</v>
      </c>
      <c r="B20" t="s">
        <v>9</v>
      </c>
      <c r="C20" t="s">
        <v>15</v>
      </c>
      <c r="D20">
        <v>5</v>
      </c>
    </row>
    <row r="21" spans="1:4" x14ac:dyDescent="0.3">
      <c r="A21" t="s">
        <v>187</v>
      </c>
      <c r="B21" t="s">
        <v>9</v>
      </c>
      <c r="C21" t="s">
        <v>16</v>
      </c>
      <c r="D21">
        <v>70</v>
      </c>
    </row>
    <row r="22" spans="1:4" x14ac:dyDescent="0.3">
      <c r="A22" t="s">
        <v>187</v>
      </c>
      <c r="B22" t="s">
        <v>10</v>
      </c>
      <c r="D22">
        <v>0</v>
      </c>
    </row>
    <row r="23" spans="1:4" x14ac:dyDescent="0.3">
      <c r="A23" t="s">
        <v>212</v>
      </c>
      <c r="B23" t="s">
        <v>5</v>
      </c>
      <c r="D23">
        <v>21.21</v>
      </c>
    </row>
    <row r="24" spans="1:4" x14ac:dyDescent="0.3">
      <c r="A24" t="s">
        <v>212</v>
      </c>
      <c r="B24" t="s">
        <v>6</v>
      </c>
      <c r="D24">
        <f>1.4+0.42</f>
        <v>1.8199999999999998</v>
      </c>
    </row>
    <row r="25" spans="1:4" x14ac:dyDescent="0.3">
      <c r="A25" t="s">
        <v>212</v>
      </c>
      <c r="B25" t="s">
        <v>7</v>
      </c>
      <c r="D25">
        <f>18.13+1.26</f>
        <v>19.39</v>
      </c>
    </row>
    <row r="26" spans="1:4" x14ac:dyDescent="0.3">
      <c r="A26" t="s">
        <v>212</v>
      </c>
      <c r="B26" t="s">
        <v>8</v>
      </c>
      <c r="D26">
        <v>0</v>
      </c>
    </row>
    <row r="27" spans="1:4" x14ac:dyDescent="0.3">
      <c r="A27" t="s">
        <v>212</v>
      </c>
      <c r="B27" t="s">
        <v>9</v>
      </c>
      <c r="C27" t="s">
        <v>12</v>
      </c>
      <c r="D27">
        <v>2.7152501985702941</v>
      </c>
    </row>
    <row r="28" spans="1:4" x14ac:dyDescent="0.3">
      <c r="A28" t="s">
        <v>212</v>
      </c>
      <c r="B28" t="s">
        <v>9</v>
      </c>
      <c r="C28" t="s">
        <v>13</v>
      </c>
      <c r="D28">
        <v>3.2847498014297059</v>
      </c>
    </row>
    <row r="29" spans="1:4" x14ac:dyDescent="0.3">
      <c r="A29" t="s">
        <v>212</v>
      </c>
      <c r="B29" t="s">
        <v>9</v>
      </c>
      <c r="C29" t="s">
        <v>14</v>
      </c>
      <c r="D29">
        <v>19</v>
      </c>
    </row>
    <row r="30" spans="1:4" x14ac:dyDescent="0.3">
      <c r="A30" t="s">
        <v>212</v>
      </c>
      <c r="B30" t="s">
        <v>9</v>
      </c>
      <c r="C30" t="s">
        <v>15</v>
      </c>
      <c r="D30">
        <v>5</v>
      </c>
    </row>
    <row r="31" spans="1:4" x14ac:dyDescent="0.3">
      <c r="A31" t="s">
        <v>212</v>
      </c>
      <c r="B31" t="s">
        <v>9</v>
      </c>
      <c r="C31" t="s">
        <v>16</v>
      </c>
      <c r="D31">
        <v>70</v>
      </c>
    </row>
    <row r="32" spans="1:4" x14ac:dyDescent="0.3">
      <c r="A32" t="s">
        <v>212</v>
      </c>
      <c r="B32" t="s">
        <v>10</v>
      </c>
      <c r="D3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2"/>
  <sheetViews>
    <sheetView workbookViewId="0">
      <selection activeCell="F16" sqref="F16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7.5233591999999998</v>
      </c>
    </row>
    <row r="3" spans="1:4" x14ac:dyDescent="0.3">
      <c r="A3" t="s">
        <v>4</v>
      </c>
      <c r="B3" t="s">
        <v>6</v>
      </c>
      <c r="D3">
        <f>0.828+0.288</f>
        <v>1.1159999999999999</v>
      </c>
    </row>
    <row r="4" spans="1:4" x14ac:dyDescent="0.3">
      <c r="A4" t="s">
        <v>4</v>
      </c>
      <c r="B4" t="s">
        <v>7</v>
      </c>
      <c r="D4">
        <v>0</v>
      </c>
    </row>
    <row r="5" spans="1:4" x14ac:dyDescent="0.3">
      <c r="A5" t="s">
        <v>4</v>
      </c>
      <c r="B5" t="s">
        <v>8</v>
      </c>
      <c r="D5">
        <f>53.4*33.33*3.6/1000</f>
        <v>6.4073592000000001</v>
      </c>
    </row>
    <row r="6" spans="1:4" x14ac:dyDescent="0.3">
      <c r="A6" t="s">
        <v>4</v>
      </c>
      <c r="B6" t="s">
        <v>9</v>
      </c>
      <c r="C6" t="s">
        <v>12</v>
      </c>
      <c r="D6">
        <v>2.7152501985702941</v>
      </c>
    </row>
    <row r="7" spans="1:4" x14ac:dyDescent="0.3">
      <c r="A7" t="s">
        <v>4</v>
      </c>
      <c r="B7" t="s">
        <v>9</v>
      </c>
      <c r="C7" t="s">
        <v>13</v>
      </c>
      <c r="D7">
        <v>3.2847498014297059</v>
      </c>
    </row>
    <row r="8" spans="1:4" x14ac:dyDescent="0.3">
      <c r="A8" t="s">
        <v>4</v>
      </c>
      <c r="B8" t="s">
        <v>9</v>
      </c>
      <c r="C8" t="s">
        <v>14</v>
      </c>
      <c r="D8">
        <v>19</v>
      </c>
    </row>
    <row r="9" spans="1:4" x14ac:dyDescent="0.3">
      <c r="A9" t="s">
        <v>4</v>
      </c>
      <c r="B9" t="s">
        <v>9</v>
      </c>
      <c r="C9" t="s">
        <v>15</v>
      </c>
      <c r="D9">
        <v>5</v>
      </c>
    </row>
    <row r="10" spans="1:4" x14ac:dyDescent="0.3">
      <c r="A10" t="s">
        <v>4</v>
      </c>
      <c r="B10" t="s">
        <v>9</v>
      </c>
      <c r="C10" t="s">
        <v>16</v>
      </c>
      <c r="D10">
        <v>70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  <row r="13" spans="1:4" x14ac:dyDescent="0.3">
      <c r="A13" t="s">
        <v>187</v>
      </c>
      <c r="B13" t="s">
        <v>5</v>
      </c>
      <c r="D13">
        <v>7.5233591999999998</v>
      </c>
    </row>
    <row r="14" spans="1:4" x14ac:dyDescent="0.3">
      <c r="A14" t="s">
        <v>187</v>
      </c>
      <c r="B14" t="s">
        <v>6</v>
      </c>
      <c r="D14">
        <f>0.828+0.288</f>
        <v>1.1159999999999999</v>
      </c>
    </row>
    <row r="15" spans="1:4" x14ac:dyDescent="0.3">
      <c r="A15" t="s">
        <v>187</v>
      </c>
      <c r="B15" t="s">
        <v>7</v>
      </c>
      <c r="D15">
        <v>0</v>
      </c>
    </row>
    <row r="16" spans="1:4" x14ac:dyDescent="0.3">
      <c r="A16" t="s">
        <v>187</v>
      </c>
      <c r="B16" t="s">
        <v>8</v>
      </c>
      <c r="D16">
        <f>53.4*33.33*3.6/1000</f>
        <v>6.4073592000000001</v>
      </c>
    </row>
    <row r="17" spans="1:4" x14ac:dyDescent="0.3">
      <c r="A17" t="s">
        <v>187</v>
      </c>
      <c r="B17" t="s">
        <v>9</v>
      </c>
      <c r="C17" t="s">
        <v>12</v>
      </c>
      <c r="D17">
        <v>2.7152501985702941</v>
      </c>
    </row>
    <row r="18" spans="1:4" x14ac:dyDescent="0.3">
      <c r="A18" t="s">
        <v>187</v>
      </c>
      <c r="B18" t="s">
        <v>9</v>
      </c>
      <c r="C18" t="s">
        <v>13</v>
      </c>
      <c r="D18">
        <v>3.2847498014297059</v>
      </c>
    </row>
    <row r="19" spans="1:4" x14ac:dyDescent="0.3">
      <c r="A19" t="s">
        <v>187</v>
      </c>
      <c r="B19" t="s">
        <v>9</v>
      </c>
      <c r="C19" t="s">
        <v>14</v>
      </c>
      <c r="D19">
        <v>19</v>
      </c>
    </row>
    <row r="20" spans="1:4" x14ac:dyDescent="0.3">
      <c r="A20" t="s">
        <v>187</v>
      </c>
      <c r="B20" t="s">
        <v>9</v>
      </c>
      <c r="C20" t="s">
        <v>15</v>
      </c>
      <c r="D20">
        <v>5</v>
      </c>
    </row>
    <row r="21" spans="1:4" x14ac:dyDescent="0.3">
      <c r="A21" t="s">
        <v>187</v>
      </c>
      <c r="B21" t="s">
        <v>9</v>
      </c>
      <c r="C21" t="s">
        <v>16</v>
      </c>
      <c r="D21">
        <v>70</v>
      </c>
    </row>
    <row r="22" spans="1:4" x14ac:dyDescent="0.3">
      <c r="A22" t="s">
        <v>187</v>
      </c>
      <c r="B22" t="s">
        <v>10</v>
      </c>
      <c r="D22">
        <v>0</v>
      </c>
    </row>
    <row r="23" spans="1:4" x14ac:dyDescent="0.3">
      <c r="A23" t="s">
        <v>212</v>
      </c>
      <c r="B23" t="s">
        <v>5</v>
      </c>
      <c r="D23">
        <v>21.21</v>
      </c>
    </row>
    <row r="24" spans="1:4" x14ac:dyDescent="0.3">
      <c r="A24" t="s">
        <v>212</v>
      </c>
      <c r="B24" t="s">
        <v>6</v>
      </c>
      <c r="D24">
        <f>1.4+0.42</f>
        <v>1.8199999999999998</v>
      </c>
    </row>
    <row r="25" spans="1:4" x14ac:dyDescent="0.3">
      <c r="A25" t="s">
        <v>212</v>
      </c>
      <c r="B25" t="s">
        <v>7</v>
      </c>
      <c r="D25">
        <f>18.13+1.26</f>
        <v>19.39</v>
      </c>
    </row>
    <row r="26" spans="1:4" x14ac:dyDescent="0.3">
      <c r="A26" t="s">
        <v>212</v>
      </c>
      <c r="B26" t="s">
        <v>8</v>
      </c>
      <c r="D26">
        <v>0</v>
      </c>
    </row>
    <row r="27" spans="1:4" x14ac:dyDescent="0.3">
      <c r="A27" t="s">
        <v>212</v>
      </c>
      <c r="B27" t="s">
        <v>9</v>
      </c>
      <c r="C27" t="s">
        <v>12</v>
      </c>
      <c r="D27">
        <v>2.7152501985702941</v>
      </c>
    </row>
    <row r="28" spans="1:4" x14ac:dyDescent="0.3">
      <c r="A28" t="s">
        <v>212</v>
      </c>
      <c r="B28" t="s">
        <v>9</v>
      </c>
      <c r="C28" t="s">
        <v>13</v>
      </c>
      <c r="D28">
        <v>3.2847498014297059</v>
      </c>
    </row>
    <row r="29" spans="1:4" x14ac:dyDescent="0.3">
      <c r="A29" t="s">
        <v>212</v>
      </c>
      <c r="B29" t="s">
        <v>9</v>
      </c>
      <c r="C29" t="s">
        <v>14</v>
      </c>
      <c r="D29">
        <v>19</v>
      </c>
    </row>
    <row r="30" spans="1:4" x14ac:dyDescent="0.3">
      <c r="A30" t="s">
        <v>212</v>
      </c>
      <c r="B30" t="s">
        <v>9</v>
      </c>
      <c r="C30" t="s">
        <v>15</v>
      </c>
      <c r="D30">
        <v>5</v>
      </c>
    </row>
    <row r="31" spans="1:4" x14ac:dyDescent="0.3">
      <c r="A31" t="s">
        <v>212</v>
      </c>
      <c r="B31" t="s">
        <v>9</v>
      </c>
      <c r="C31" t="s">
        <v>16</v>
      </c>
      <c r="D31">
        <v>70</v>
      </c>
    </row>
    <row r="32" spans="1:4" x14ac:dyDescent="0.3">
      <c r="A32" t="s">
        <v>212</v>
      </c>
      <c r="B32" t="s">
        <v>10</v>
      </c>
      <c r="D3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workbookViewId="0">
      <selection activeCell="D4" sqref="D4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4.45</v>
      </c>
    </row>
    <row r="3" spans="1:4" x14ac:dyDescent="0.3">
      <c r="A3" t="s">
        <v>4</v>
      </c>
      <c r="B3" t="s">
        <v>6</v>
      </c>
      <c r="D3">
        <f xml:space="preserve"> 1.91+0.42</f>
        <v>2.33</v>
      </c>
    </row>
    <row r="4" spans="1:4" x14ac:dyDescent="0.3">
      <c r="A4" t="s">
        <v>4</v>
      </c>
      <c r="B4" t="s">
        <v>7</v>
      </c>
      <c r="D4">
        <f>0.86+1.26</f>
        <v>2.12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2.7152501985702941</v>
      </c>
    </row>
    <row r="7" spans="1:4" x14ac:dyDescent="0.3">
      <c r="A7" t="s">
        <v>4</v>
      </c>
      <c r="B7" t="s">
        <v>9</v>
      </c>
      <c r="C7" t="s">
        <v>13</v>
      </c>
      <c r="D7">
        <v>3.2847498014297059</v>
      </c>
    </row>
    <row r="8" spans="1:4" x14ac:dyDescent="0.3">
      <c r="A8" t="s">
        <v>4</v>
      </c>
      <c r="B8" t="s">
        <v>9</v>
      </c>
      <c r="C8" t="s">
        <v>14</v>
      </c>
      <c r="D8">
        <v>19</v>
      </c>
    </row>
    <row r="9" spans="1:4" x14ac:dyDescent="0.3">
      <c r="A9" t="s">
        <v>4</v>
      </c>
      <c r="B9" t="s">
        <v>9</v>
      </c>
      <c r="C9" t="s">
        <v>15</v>
      </c>
      <c r="D9">
        <v>5</v>
      </c>
    </row>
    <row r="10" spans="1:4" x14ac:dyDescent="0.3">
      <c r="A10" t="s">
        <v>4</v>
      </c>
      <c r="B10" t="s">
        <v>9</v>
      </c>
      <c r="C10" t="s">
        <v>16</v>
      </c>
      <c r="D10">
        <v>70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12"/>
  <sheetViews>
    <sheetView workbookViewId="0">
      <selection activeCell="F25" sqref="F25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55.470000000000013</v>
      </c>
    </row>
    <row r="3" spans="1:4" x14ac:dyDescent="0.3">
      <c r="A3" t="s">
        <v>4</v>
      </c>
      <c r="B3" t="s">
        <v>6</v>
      </c>
      <c r="D3">
        <v>52.2</v>
      </c>
    </row>
    <row r="4" spans="1:4" x14ac:dyDescent="0.3">
      <c r="A4" t="s">
        <v>4</v>
      </c>
      <c r="B4" t="s">
        <v>7</v>
      </c>
      <c r="D4">
        <v>3.27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18.101667990468631</v>
      </c>
    </row>
    <row r="7" spans="1:4" x14ac:dyDescent="0.3">
      <c r="A7" t="s">
        <v>4</v>
      </c>
      <c r="B7" t="s">
        <v>9</v>
      </c>
      <c r="C7" t="s">
        <v>13</v>
      </c>
      <c r="D7">
        <v>5.8983320095313738</v>
      </c>
    </row>
    <row r="8" spans="1:4" x14ac:dyDescent="0.3">
      <c r="A8" t="s">
        <v>4</v>
      </c>
      <c r="B8" t="s">
        <v>9</v>
      </c>
      <c r="C8" t="s">
        <v>14</v>
      </c>
      <c r="D8">
        <v>4</v>
      </c>
    </row>
    <row r="9" spans="1:4" x14ac:dyDescent="0.3">
      <c r="A9" t="s">
        <v>4</v>
      </c>
      <c r="B9" t="s">
        <v>9</v>
      </c>
      <c r="C9" t="s">
        <v>15</v>
      </c>
      <c r="D9">
        <v>15</v>
      </c>
    </row>
    <row r="10" spans="1:4" x14ac:dyDescent="0.3">
      <c r="A10" t="s">
        <v>4</v>
      </c>
      <c r="B10" t="s">
        <v>9</v>
      </c>
      <c r="C10" t="s">
        <v>16</v>
      </c>
      <c r="D10">
        <v>57</v>
      </c>
    </row>
    <row r="11" spans="1:4" x14ac:dyDescent="0.3">
      <c r="A11" t="s">
        <v>4</v>
      </c>
      <c r="B11" t="s">
        <v>10</v>
      </c>
      <c r="D11">
        <v>20</v>
      </c>
    </row>
    <row r="12" spans="1:4" x14ac:dyDescent="0.3">
      <c r="A12" t="s">
        <v>4</v>
      </c>
      <c r="B12" t="s">
        <v>11</v>
      </c>
      <c r="D12" t="s">
        <v>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2"/>
  <sheetViews>
    <sheetView workbookViewId="0">
      <selection activeCell="C1" sqref="C1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10.8</v>
      </c>
    </row>
    <row r="3" spans="1:4" x14ac:dyDescent="0.3">
      <c r="A3" t="s">
        <v>4</v>
      </c>
      <c r="B3" t="s">
        <v>6</v>
      </c>
      <c r="D3">
        <v>1.8</v>
      </c>
    </row>
    <row r="4" spans="1:4" x14ac:dyDescent="0.3">
      <c r="A4" t="s">
        <v>4</v>
      </c>
      <c r="B4" t="s">
        <v>7</v>
      </c>
      <c r="D4">
        <v>9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18.101667990468631</v>
      </c>
    </row>
    <row r="7" spans="1:4" x14ac:dyDescent="0.3">
      <c r="A7" t="s">
        <v>4</v>
      </c>
      <c r="B7" t="s">
        <v>9</v>
      </c>
      <c r="C7" t="s">
        <v>13</v>
      </c>
      <c r="D7">
        <v>5.8983320095313738</v>
      </c>
    </row>
    <row r="8" spans="1:4" x14ac:dyDescent="0.3">
      <c r="A8" t="s">
        <v>4</v>
      </c>
      <c r="B8" t="s">
        <v>9</v>
      </c>
      <c r="C8" t="s">
        <v>14</v>
      </c>
      <c r="D8">
        <v>4</v>
      </c>
    </row>
    <row r="9" spans="1:4" x14ac:dyDescent="0.3">
      <c r="A9" t="s">
        <v>4</v>
      </c>
      <c r="B9" t="s">
        <v>9</v>
      </c>
      <c r="C9" t="s">
        <v>15</v>
      </c>
      <c r="D9">
        <v>15</v>
      </c>
    </row>
    <row r="10" spans="1:4" x14ac:dyDescent="0.3">
      <c r="A10" t="s">
        <v>4</v>
      </c>
      <c r="B10" t="s">
        <v>9</v>
      </c>
      <c r="C10" t="s">
        <v>16</v>
      </c>
      <c r="D10">
        <v>57</v>
      </c>
    </row>
    <row r="11" spans="1:4" x14ac:dyDescent="0.3">
      <c r="A11" t="s">
        <v>4</v>
      </c>
      <c r="B11" t="s">
        <v>10</v>
      </c>
      <c r="D11">
        <v>20</v>
      </c>
    </row>
    <row r="12" spans="1:4" x14ac:dyDescent="0.3">
      <c r="A12" t="s">
        <v>4</v>
      </c>
      <c r="B12" t="s">
        <v>11</v>
      </c>
      <c r="D12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2"/>
  <sheetViews>
    <sheetView tabSelected="1" workbookViewId="0">
      <selection activeCell="K31" sqref="K31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23.65</v>
      </c>
    </row>
    <row r="3" spans="1:4" x14ac:dyDescent="0.3">
      <c r="A3" t="s">
        <v>4</v>
      </c>
      <c r="B3" t="s">
        <v>6</v>
      </c>
      <c r="D3">
        <f>2.77+5.4</f>
        <v>8.17</v>
      </c>
    </row>
    <row r="4" spans="1:4" x14ac:dyDescent="0.3">
      <c r="A4" t="s">
        <v>4</v>
      </c>
      <c r="B4" t="s">
        <v>7</v>
      </c>
      <c r="D4">
        <f>7.92+7.56</f>
        <v>15.48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18.101667990468631</v>
      </c>
    </row>
    <row r="7" spans="1:4" x14ac:dyDescent="0.3">
      <c r="A7" t="s">
        <v>4</v>
      </c>
      <c r="B7" t="s">
        <v>9</v>
      </c>
      <c r="C7" t="s">
        <v>13</v>
      </c>
      <c r="D7">
        <v>5.8983320095313738</v>
      </c>
    </row>
    <row r="8" spans="1:4" x14ac:dyDescent="0.3">
      <c r="A8" t="s">
        <v>4</v>
      </c>
      <c r="B8" t="s">
        <v>9</v>
      </c>
      <c r="C8" t="s">
        <v>14</v>
      </c>
      <c r="D8">
        <v>4</v>
      </c>
    </row>
    <row r="9" spans="1:4" x14ac:dyDescent="0.3">
      <c r="A9" t="s">
        <v>4</v>
      </c>
      <c r="B9" t="s">
        <v>9</v>
      </c>
      <c r="C9" t="s">
        <v>15</v>
      </c>
      <c r="D9">
        <v>15</v>
      </c>
    </row>
    <row r="10" spans="1:4" x14ac:dyDescent="0.3">
      <c r="A10" t="s">
        <v>4</v>
      </c>
      <c r="B10" t="s">
        <v>9</v>
      </c>
      <c r="C10" t="s">
        <v>16</v>
      </c>
      <c r="D10">
        <v>57</v>
      </c>
    </row>
    <row r="11" spans="1:4" x14ac:dyDescent="0.3">
      <c r="A11" t="s">
        <v>4</v>
      </c>
      <c r="B11" t="s">
        <v>10</v>
      </c>
      <c r="D11">
        <v>20</v>
      </c>
    </row>
    <row r="12" spans="1:4" x14ac:dyDescent="0.3">
      <c r="A12" t="s">
        <v>4</v>
      </c>
      <c r="B12" t="s">
        <v>11</v>
      </c>
      <c r="D12" t="s">
        <v>17</v>
      </c>
    </row>
    <row r="13" spans="1:4" x14ac:dyDescent="0.3">
      <c r="A13" t="s">
        <v>212</v>
      </c>
      <c r="B13" t="s">
        <v>5</v>
      </c>
      <c r="D13">
        <v>23.65</v>
      </c>
    </row>
    <row r="14" spans="1:4" x14ac:dyDescent="0.3">
      <c r="A14" t="s">
        <v>212</v>
      </c>
      <c r="B14" t="s">
        <v>6</v>
      </c>
      <c r="D14">
        <f>2.77+5.4</f>
        <v>8.17</v>
      </c>
    </row>
    <row r="15" spans="1:4" x14ac:dyDescent="0.3">
      <c r="A15" t="s">
        <v>212</v>
      </c>
      <c r="B15" t="s">
        <v>7</v>
      </c>
      <c r="D15">
        <f>7.92+7.56</f>
        <v>15.48</v>
      </c>
    </row>
    <row r="16" spans="1:4" x14ac:dyDescent="0.3">
      <c r="A16" t="s">
        <v>212</v>
      </c>
      <c r="B16" t="s">
        <v>8</v>
      </c>
      <c r="D16">
        <v>0</v>
      </c>
    </row>
    <row r="17" spans="1:4" x14ac:dyDescent="0.3">
      <c r="A17" t="s">
        <v>212</v>
      </c>
      <c r="B17" t="s">
        <v>9</v>
      </c>
      <c r="C17" t="s">
        <v>12</v>
      </c>
      <c r="D17">
        <v>18.101667990468631</v>
      </c>
    </row>
    <row r="18" spans="1:4" x14ac:dyDescent="0.3">
      <c r="A18" t="s">
        <v>212</v>
      </c>
      <c r="B18" t="s">
        <v>9</v>
      </c>
      <c r="C18" t="s">
        <v>13</v>
      </c>
      <c r="D18">
        <v>5.8983320095313738</v>
      </c>
    </row>
    <row r="19" spans="1:4" x14ac:dyDescent="0.3">
      <c r="A19" t="s">
        <v>212</v>
      </c>
      <c r="B19" t="s">
        <v>9</v>
      </c>
      <c r="C19" t="s">
        <v>14</v>
      </c>
      <c r="D19">
        <v>4</v>
      </c>
    </row>
    <row r="20" spans="1:4" x14ac:dyDescent="0.3">
      <c r="A20" t="s">
        <v>212</v>
      </c>
      <c r="B20" t="s">
        <v>9</v>
      </c>
      <c r="C20" t="s">
        <v>15</v>
      </c>
      <c r="D20">
        <v>15</v>
      </c>
    </row>
    <row r="21" spans="1:4" x14ac:dyDescent="0.3">
      <c r="A21" t="s">
        <v>212</v>
      </c>
      <c r="B21" t="s">
        <v>9</v>
      </c>
      <c r="C21" t="s">
        <v>16</v>
      </c>
      <c r="D21">
        <v>57</v>
      </c>
    </row>
    <row r="22" spans="1:4" x14ac:dyDescent="0.3">
      <c r="A22" t="s">
        <v>212</v>
      </c>
      <c r="B22" t="s">
        <v>10</v>
      </c>
      <c r="D22">
        <v>20</v>
      </c>
    </row>
    <row r="23" spans="1:4" x14ac:dyDescent="0.3">
      <c r="A23" t="s">
        <v>187</v>
      </c>
      <c r="B23" t="s">
        <v>5</v>
      </c>
      <c r="D23">
        <v>22</v>
      </c>
    </row>
    <row r="24" spans="1:4" x14ac:dyDescent="0.3">
      <c r="A24" t="s">
        <v>187</v>
      </c>
      <c r="B24" t="s">
        <v>6</v>
      </c>
      <c r="D24">
        <v>5</v>
      </c>
    </row>
    <row r="25" spans="1:4" x14ac:dyDescent="0.3">
      <c r="A25" t="s">
        <v>187</v>
      </c>
      <c r="B25" t="s">
        <v>7</v>
      </c>
      <c r="D25">
        <v>10</v>
      </c>
    </row>
    <row r="26" spans="1:4" x14ac:dyDescent="0.3">
      <c r="A26" t="s">
        <v>187</v>
      </c>
      <c r="B26" t="s">
        <v>8</v>
      </c>
      <c r="D26">
        <v>0</v>
      </c>
    </row>
    <row r="27" spans="1:4" x14ac:dyDescent="0.3">
      <c r="A27" t="s">
        <v>187</v>
      </c>
      <c r="B27" t="s">
        <v>9</v>
      </c>
      <c r="C27" t="s">
        <v>12</v>
      </c>
      <c r="D27">
        <v>12</v>
      </c>
    </row>
    <row r="28" spans="1:4" x14ac:dyDescent="0.3">
      <c r="A28" t="s">
        <v>187</v>
      </c>
      <c r="B28" t="s">
        <v>9</v>
      </c>
      <c r="C28" t="s">
        <v>13</v>
      </c>
      <c r="D28">
        <v>12</v>
      </c>
    </row>
    <row r="29" spans="1:4" x14ac:dyDescent="0.3">
      <c r="A29" t="s">
        <v>187</v>
      </c>
      <c r="B29" t="s">
        <v>9</v>
      </c>
      <c r="C29" t="s">
        <v>14</v>
      </c>
      <c r="D29">
        <v>4</v>
      </c>
    </row>
    <row r="30" spans="1:4" x14ac:dyDescent="0.3">
      <c r="A30" t="s">
        <v>187</v>
      </c>
      <c r="B30" t="s">
        <v>9</v>
      </c>
      <c r="C30" t="s">
        <v>15</v>
      </c>
      <c r="D30">
        <v>45</v>
      </c>
    </row>
    <row r="31" spans="1:4" x14ac:dyDescent="0.3">
      <c r="A31" t="s">
        <v>187</v>
      </c>
      <c r="B31" t="s">
        <v>9</v>
      </c>
      <c r="C31" t="s">
        <v>16</v>
      </c>
      <c r="D31">
        <v>14</v>
      </c>
    </row>
    <row r="32" spans="1:4" x14ac:dyDescent="0.3">
      <c r="A32" t="s">
        <v>187</v>
      </c>
      <c r="B32" t="s">
        <v>10</v>
      </c>
      <c r="D32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D4" sqref="D4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19.22</v>
      </c>
    </row>
    <row r="3" spans="1:4" x14ac:dyDescent="0.3">
      <c r="A3" t="s">
        <v>4</v>
      </c>
      <c r="B3" t="s">
        <v>6</v>
      </c>
      <c r="D3">
        <f>2.3+5.4</f>
        <v>7.7</v>
      </c>
    </row>
    <row r="4" spans="1:4" x14ac:dyDescent="0.3">
      <c r="A4" t="s">
        <v>4</v>
      </c>
      <c r="B4" t="s">
        <v>7</v>
      </c>
      <c r="D4">
        <f>3.96+7.56</f>
        <v>11.52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18.101667990468631</v>
      </c>
    </row>
    <row r="7" spans="1:4" x14ac:dyDescent="0.3">
      <c r="A7" t="s">
        <v>4</v>
      </c>
      <c r="B7" t="s">
        <v>9</v>
      </c>
      <c r="C7" t="s">
        <v>13</v>
      </c>
      <c r="D7">
        <v>5.8983320095313738</v>
      </c>
    </row>
    <row r="8" spans="1:4" x14ac:dyDescent="0.3">
      <c r="A8" t="s">
        <v>4</v>
      </c>
      <c r="B8" t="s">
        <v>9</v>
      </c>
      <c r="C8" t="s">
        <v>14</v>
      </c>
      <c r="D8">
        <v>4</v>
      </c>
    </row>
    <row r="9" spans="1:4" x14ac:dyDescent="0.3">
      <c r="A9" t="s">
        <v>4</v>
      </c>
      <c r="B9" t="s">
        <v>9</v>
      </c>
      <c r="C9" t="s">
        <v>15</v>
      </c>
      <c r="D9">
        <v>15</v>
      </c>
    </row>
    <row r="10" spans="1:4" x14ac:dyDescent="0.3">
      <c r="A10" t="s">
        <v>4</v>
      </c>
      <c r="B10" t="s">
        <v>9</v>
      </c>
      <c r="C10" t="s">
        <v>16</v>
      </c>
      <c r="D10">
        <v>57</v>
      </c>
    </row>
    <row r="11" spans="1:4" x14ac:dyDescent="0.3">
      <c r="A11" t="s">
        <v>4</v>
      </c>
      <c r="B11" t="s">
        <v>10</v>
      </c>
      <c r="D11">
        <v>20</v>
      </c>
    </row>
    <row r="12" spans="1:4" x14ac:dyDescent="0.3">
      <c r="A12" t="s">
        <v>4</v>
      </c>
      <c r="B12" t="s">
        <v>11</v>
      </c>
      <c r="D12" t="s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12"/>
  <sheetViews>
    <sheetView workbookViewId="0">
      <selection activeCell="D4" sqref="D4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10.46548672566372</v>
      </c>
    </row>
    <row r="3" spans="1:4" x14ac:dyDescent="0.3">
      <c r="A3" t="s">
        <v>4</v>
      </c>
      <c r="B3" t="s">
        <v>6</v>
      </c>
      <c r="D3" s="3">
        <f>188*3600/226/1000</f>
        <v>2.9946902654867258</v>
      </c>
    </row>
    <row r="4" spans="1:4" x14ac:dyDescent="0.3">
      <c r="A4" t="s">
        <v>4</v>
      </c>
      <c r="B4" t="s">
        <v>7</v>
      </c>
      <c r="D4" s="4">
        <f>(65.7-18.8)*3600/22.6/1000</f>
        <v>7.4707964601769916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13.57625099285147</v>
      </c>
    </row>
    <row r="7" spans="1:4" x14ac:dyDescent="0.3">
      <c r="A7" t="s">
        <v>4</v>
      </c>
      <c r="B7" t="s">
        <v>9</v>
      </c>
      <c r="C7" t="s">
        <v>13</v>
      </c>
      <c r="D7">
        <v>21.42374900714853</v>
      </c>
    </row>
    <row r="8" spans="1:4" x14ac:dyDescent="0.3">
      <c r="A8" t="s">
        <v>4</v>
      </c>
      <c r="B8" t="s">
        <v>9</v>
      </c>
      <c r="C8" t="s">
        <v>14</v>
      </c>
      <c r="D8">
        <v>65</v>
      </c>
    </row>
    <row r="9" spans="1:4" x14ac:dyDescent="0.3">
      <c r="A9" t="s">
        <v>4</v>
      </c>
      <c r="B9" t="s">
        <v>9</v>
      </c>
      <c r="C9" t="s">
        <v>15</v>
      </c>
      <c r="D9">
        <v>0</v>
      </c>
    </row>
    <row r="10" spans="1:4" x14ac:dyDescent="0.3">
      <c r="A10" t="s">
        <v>4</v>
      </c>
      <c r="B10" t="s">
        <v>9</v>
      </c>
      <c r="C10" t="s">
        <v>16</v>
      </c>
      <c r="D10">
        <v>0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72"/>
  <sheetViews>
    <sheetView topLeftCell="A19" workbookViewId="0">
      <selection activeCell="H21" sqref="H21"/>
    </sheetView>
  </sheetViews>
  <sheetFormatPr defaultColWidth="9.109375" defaultRowHeight="14.4" x14ac:dyDescent="0.3"/>
  <cols>
    <col min="2" max="2" width="23.44140625" bestFit="1" customWidth="1"/>
    <col min="3" max="3" width="16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3.4</v>
      </c>
    </row>
    <row r="3" spans="1:4" x14ac:dyDescent="0.3">
      <c r="A3" t="s">
        <v>4</v>
      </c>
      <c r="B3" t="s">
        <v>6</v>
      </c>
      <c r="D3">
        <f>12.38/100*D2</f>
        <v>0.42092000000000002</v>
      </c>
    </row>
    <row r="4" spans="1:4" x14ac:dyDescent="0.3">
      <c r="A4" t="s">
        <v>4</v>
      </c>
      <c r="B4" t="s">
        <v>7</v>
      </c>
      <c r="D4">
        <f>87.62/100*D2</f>
        <v>2.9790800000000002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3.6203335980937248</v>
      </c>
    </row>
    <row r="7" spans="1:4" x14ac:dyDescent="0.3">
      <c r="A7" t="s">
        <v>4</v>
      </c>
      <c r="B7" t="s">
        <v>9</v>
      </c>
      <c r="C7" t="s">
        <v>13</v>
      </c>
      <c r="D7">
        <v>0.37966640190627482</v>
      </c>
    </row>
    <row r="8" spans="1:4" x14ac:dyDescent="0.3">
      <c r="A8" t="s">
        <v>4</v>
      </c>
      <c r="B8" t="s">
        <v>9</v>
      </c>
      <c r="C8" t="s">
        <v>14</v>
      </c>
      <c r="D8">
        <v>5</v>
      </c>
    </row>
    <row r="9" spans="1:4" x14ac:dyDescent="0.3">
      <c r="A9" t="s">
        <v>4</v>
      </c>
      <c r="B9" t="s">
        <v>9</v>
      </c>
      <c r="C9" t="s">
        <v>15</v>
      </c>
      <c r="D9">
        <v>1</v>
      </c>
    </row>
    <row r="10" spans="1:4" x14ac:dyDescent="0.3">
      <c r="A10" t="s">
        <v>4</v>
      </c>
      <c r="B10" t="s">
        <v>9</v>
      </c>
      <c r="C10" t="s">
        <v>16</v>
      </c>
      <c r="D10">
        <v>90</v>
      </c>
    </row>
    <row r="11" spans="1:4" x14ac:dyDescent="0.3">
      <c r="A11" t="s">
        <v>4</v>
      </c>
      <c r="B11" t="s">
        <v>10</v>
      </c>
      <c r="D11">
        <v>34</v>
      </c>
    </row>
    <row r="12" spans="1:4" x14ac:dyDescent="0.3">
      <c r="A12" t="s">
        <v>4</v>
      </c>
      <c r="B12" t="s">
        <v>11</v>
      </c>
      <c r="D12" t="s">
        <v>17</v>
      </c>
    </row>
    <row r="13" spans="1:4" x14ac:dyDescent="0.3">
      <c r="A13" t="s">
        <v>210</v>
      </c>
      <c r="B13" t="s">
        <v>5</v>
      </c>
      <c r="D13">
        <v>3.05</v>
      </c>
    </row>
    <row r="14" spans="1:4" x14ac:dyDescent="0.3">
      <c r="A14" t="s">
        <v>210</v>
      </c>
      <c r="B14" t="s">
        <v>6</v>
      </c>
      <c r="D14">
        <v>0.37758999999999998</v>
      </c>
    </row>
    <row r="15" spans="1:4" x14ac:dyDescent="0.3">
      <c r="A15" t="s">
        <v>210</v>
      </c>
      <c r="B15" t="s">
        <v>7</v>
      </c>
      <c r="D15">
        <v>2.6724100000000002</v>
      </c>
    </row>
    <row r="16" spans="1:4" x14ac:dyDescent="0.3">
      <c r="A16" t="s">
        <v>210</v>
      </c>
      <c r="B16" t="s">
        <v>8</v>
      </c>
      <c r="D16">
        <v>0</v>
      </c>
    </row>
    <row r="17" spans="1:4" x14ac:dyDescent="0.3">
      <c r="A17" t="s">
        <v>187</v>
      </c>
      <c r="B17" t="s">
        <v>5</v>
      </c>
      <c r="D17">
        <v>3.4</v>
      </c>
    </row>
    <row r="18" spans="1:4" x14ac:dyDescent="0.3">
      <c r="A18" t="s">
        <v>187</v>
      </c>
      <c r="B18" t="s">
        <v>6</v>
      </c>
      <c r="D18">
        <v>0.42092000000000002</v>
      </c>
    </row>
    <row r="19" spans="1:4" x14ac:dyDescent="0.3">
      <c r="A19" t="s">
        <v>187</v>
      </c>
      <c r="B19" t="s">
        <v>7</v>
      </c>
      <c r="D19">
        <v>2.9790800000000002</v>
      </c>
    </row>
    <row r="20" spans="1:4" x14ac:dyDescent="0.3">
      <c r="A20" t="s">
        <v>187</v>
      </c>
      <c r="B20" t="s">
        <v>8</v>
      </c>
      <c r="D20">
        <v>0</v>
      </c>
    </row>
    <row r="21" spans="1:4" x14ac:dyDescent="0.3">
      <c r="A21" t="s">
        <v>188</v>
      </c>
      <c r="B21" t="s">
        <v>5</v>
      </c>
      <c r="D21">
        <v>3.4</v>
      </c>
    </row>
    <row r="22" spans="1:4" x14ac:dyDescent="0.3">
      <c r="A22" t="s">
        <v>188</v>
      </c>
      <c r="B22" t="s">
        <v>6</v>
      </c>
      <c r="D22">
        <v>0.42092000000000002</v>
      </c>
    </row>
    <row r="23" spans="1:4" x14ac:dyDescent="0.3">
      <c r="A23" t="s">
        <v>188</v>
      </c>
      <c r="B23" t="s">
        <v>7</v>
      </c>
      <c r="D23">
        <v>2.9790800000000002</v>
      </c>
    </row>
    <row r="24" spans="1:4" x14ac:dyDescent="0.3">
      <c r="A24" t="s">
        <v>188</v>
      </c>
      <c r="B24" t="s">
        <v>8</v>
      </c>
      <c r="D24">
        <v>0</v>
      </c>
    </row>
    <row r="25" spans="1:4" x14ac:dyDescent="0.3">
      <c r="A25" t="s">
        <v>211</v>
      </c>
      <c r="B25" t="s">
        <v>5</v>
      </c>
      <c r="D25">
        <v>3.25</v>
      </c>
    </row>
    <row r="26" spans="1:4" x14ac:dyDescent="0.3">
      <c r="A26" t="s">
        <v>211</v>
      </c>
      <c r="B26" t="s">
        <v>6</v>
      </c>
      <c r="D26">
        <v>0.40235000000000004</v>
      </c>
    </row>
    <row r="27" spans="1:4" x14ac:dyDescent="0.3">
      <c r="A27" t="s">
        <v>211</v>
      </c>
      <c r="B27" t="s">
        <v>7</v>
      </c>
      <c r="D27">
        <v>2.8476500000000002</v>
      </c>
    </row>
    <row r="28" spans="1:4" x14ac:dyDescent="0.3">
      <c r="A28" t="s">
        <v>211</v>
      </c>
      <c r="B28" t="s">
        <v>8</v>
      </c>
      <c r="D28">
        <v>0</v>
      </c>
    </row>
    <row r="29" spans="1:4" x14ac:dyDescent="0.3">
      <c r="A29" t="s">
        <v>206</v>
      </c>
      <c r="B29" t="s">
        <v>5</v>
      </c>
      <c r="D29">
        <v>3.4</v>
      </c>
    </row>
    <row r="30" spans="1:4" x14ac:dyDescent="0.3">
      <c r="A30" t="s">
        <v>206</v>
      </c>
      <c r="B30" t="s">
        <v>6</v>
      </c>
      <c r="D30">
        <v>0.42092000000000002</v>
      </c>
    </row>
    <row r="31" spans="1:4" x14ac:dyDescent="0.3">
      <c r="A31" t="s">
        <v>206</v>
      </c>
      <c r="B31" t="s">
        <v>7</v>
      </c>
      <c r="D31">
        <v>2.9790800000000002</v>
      </c>
    </row>
    <row r="32" spans="1:4" x14ac:dyDescent="0.3">
      <c r="A32" t="s">
        <v>206</v>
      </c>
      <c r="B32" t="s">
        <v>8</v>
      </c>
      <c r="D32">
        <v>0</v>
      </c>
    </row>
    <row r="33" spans="1:4" x14ac:dyDescent="0.3">
      <c r="A33" t="s">
        <v>194</v>
      </c>
      <c r="B33" t="s">
        <v>5</v>
      </c>
      <c r="D33">
        <v>3.4</v>
      </c>
    </row>
    <row r="34" spans="1:4" x14ac:dyDescent="0.3">
      <c r="A34" t="s">
        <v>194</v>
      </c>
      <c r="B34" t="s">
        <v>6</v>
      </c>
      <c r="D34">
        <v>0.42092000000000002</v>
      </c>
    </row>
    <row r="35" spans="1:4" x14ac:dyDescent="0.3">
      <c r="A35" t="s">
        <v>194</v>
      </c>
      <c r="B35" t="s">
        <v>7</v>
      </c>
      <c r="D35">
        <v>2.9790800000000002</v>
      </c>
    </row>
    <row r="36" spans="1:4" x14ac:dyDescent="0.3">
      <c r="A36" t="s">
        <v>194</v>
      </c>
      <c r="B36" t="s">
        <v>8</v>
      </c>
      <c r="D36">
        <v>0</v>
      </c>
    </row>
    <row r="37" spans="1:4" x14ac:dyDescent="0.3">
      <c r="A37" t="s">
        <v>190</v>
      </c>
      <c r="B37" t="s">
        <v>5</v>
      </c>
      <c r="D37">
        <v>3.3</v>
      </c>
    </row>
    <row r="38" spans="1:4" x14ac:dyDescent="0.3">
      <c r="A38" t="s">
        <v>190</v>
      </c>
      <c r="B38" t="s">
        <v>6</v>
      </c>
      <c r="D38">
        <v>0.40235294117647058</v>
      </c>
    </row>
    <row r="39" spans="1:4" x14ac:dyDescent="0.3">
      <c r="A39" t="s">
        <v>190</v>
      </c>
      <c r="B39" t="s">
        <v>7</v>
      </c>
      <c r="D39">
        <v>2.848235294117647</v>
      </c>
    </row>
    <row r="40" spans="1:4" x14ac:dyDescent="0.3">
      <c r="A40" t="s">
        <v>190</v>
      </c>
      <c r="B40" t="s">
        <v>8</v>
      </c>
      <c r="D40">
        <v>0</v>
      </c>
    </row>
    <row r="41" spans="1:4" x14ac:dyDescent="0.3">
      <c r="A41" t="s">
        <v>196</v>
      </c>
      <c r="B41" t="s">
        <v>5</v>
      </c>
      <c r="D41">
        <v>3.25</v>
      </c>
    </row>
    <row r="42" spans="1:4" x14ac:dyDescent="0.3">
      <c r="A42" t="s">
        <v>196</v>
      </c>
      <c r="B42" t="s">
        <v>6</v>
      </c>
      <c r="D42">
        <v>0.40235000000000004</v>
      </c>
    </row>
    <row r="43" spans="1:4" x14ac:dyDescent="0.3">
      <c r="A43" t="s">
        <v>196</v>
      </c>
      <c r="B43" t="s">
        <v>7</v>
      </c>
      <c r="D43">
        <v>2.8476500000000002</v>
      </c>
    </row>
    <row r="44" spans="1:4" x14ac:dyDescent="0.3">
      <c r="A44" t="s">
        <v>196</v>
      </c>
      <c r="B44" t="s">
        <v>8</v>
      </c>
      <c r="D44">
        <v>0</v>
      </c>
    </row>
    <row r="45" spans="1:4" x14ac:dyDescent="0.3">
      <c r="A45" t="s">
        <v>201</v>
      </c>
      <c r="B45" t="s">
        <v>5</v>
      </c>
      <c r="D45">
        <v>3.1</v>
      </c>
    </row>
    <row r="46" spans="1:4" x14ac:dyDescent="0.3">
      <c r="A46" t="s">
        <v>201</v>
      </c>
      <c r="B46" t="s">
        <v>6</v>
      </c>
      <c r="D46">
        <v>0.38378000000000001</v>
      </c>
    </row>
    <row r="47" spans="1:4" x14ac:dyDescent="0.3">
      <c r="A47" t="s">
        <v>201</v>
      </c>
      <c r="B47" t="s">
        <v>7</v>
      </c>
      <c r="D47">
        <v>2.7162200000000003</v>
      </c>
    </row>
    <row r="48" spans="1:4" x14ac:dyDescent="0.3">
      <c r="A48" t="s">
        <v>201</v>
      </c>
      <c r="B48" t="s">
        <v>8</v>
      </c>
      <c r="D48">
        <v>0</v>
      </c>
    </row>
    <row r="49" spans="1:4" x14ac:dyDescent="0.3">
      <c r="A49" t="s">
        <v>202</v>
      </c>
      <c r="B49" t="s">
        <v>5</v>
      </c>
      <c r="D49">
        <v>3.4</v>
      </c>
    </row>
    <row r="50" spans="1:4" x14ac:dyDescent="0.3">
      <c r="A50" t="s">
        <v>202</v>
      </c>
      <c r="B50" t="s">
        <v>6</v>
      </c>
      <c r="D50">
        <v>0.42092000000000002</v>
      </c>
    </row>
    <row r="51" spans="1:4" x14ac:dyDescent="0.3">
      <c r="A51" t="s">
        <v>202</v>
      </c>
      <c r="B51" t="s">
        <v>7</v>
      </c>
      <c r="D51">
        <v>2.9790800000000002</v>
      </c>
    </row>
    <row r="52" spans="1:4" x14ac:dyDescent="0.3">
      <c r="A52" t="s">
        <v>202</v>
      </c>
      <c r="B52" t="s">
        <v>8</v>
      </c>
      <c r="D52">
        <v>0</v>
      </c>
    </row>
    <row r="53" spans="1:4" x14ac:dyDescent="0.3">
      <c r="A53" t="s">
        <v>203</v>
      </c>
      <c r="B53" t="s">
        <v>5</v>
      </c>
      <c r="D53">
        <v>3.4</v>
      </c>
    </row>
    <row r="54" spans="1:4" x14ac:dyDescent="0.3">
      <c r="A54" t="s">
        <v>203</v>
      </c>
      <c r="B54" t="s">
        <v>6</v>
      </c>
      <c r="D54">
        <v>0.42092000000000002</v>
      </c>
    </row>
    <row r="55" spans="1:4" x14ac:dyDescent="0.3">
      <c r="A55" t="s">
        <v>203</v>
      </c>
      <c r="B55" t="s">
        <v>7</v>
      </c>
      <c r="D55">
        <v>2.9790800000000002</v>
      </c>
    </row>
    <row r="56" spans="1:4" x14ac:dyDescent="0.3">
      <c r="A56" t="s">
        <v>203</v>
      </c>
      <c r="B56" t="s">
        <v>8</v>
      </c>
      <c r="D56">
        <v>0</v>
      </c>
    </row>
    <row r="57" spans="1:4" x14ac:dyDescent="0.3">
      <c r="A57" t="s">
        <v>205</v>
      </c>
      <c r="B57" t="s">
        <v>5</v>
      </c>
      <c r="D57">
        <v>3.4</v>
      </c>
    </row>
    <row r="58" spans="1:4" x14ac:dyDescent="0.3">
      <c r="A58" t="s">
        <v>205</v>
      </c>
      <c r="B58" t="s">
        <v>6</v>
      </c>
      <c r="D58">
        <v>0.42092000000000002</v>
      </c>
    </row>
    <row r="59" spans="1:4" x14ac:dyDescent="0.3">
      <c r="A59" t="s">
        <v>205</v>
      </c>
      <c r="B59" t="s">
        <v>7</v>
      </c>
      <c r="D59">
        <v>2.9790800000000002</v>
      </c>
    </row>
    <row r="60" spans="1:4" x14ac:dyDescent="0.3">
      <c r="A60" t="s">
        <v>205</v>
      </c>
      <c r="B60" t="s">
        <v>8</v>
      </c>
      <c r="D60">
        <v>0</v>
      </c>
    </row>
    <row r="61" spans="1:4" x14ac:dyDescent="0.3">
      <c r="A61" t="s">
        <v>204</v>
      </c>
      <c r="B61" t="s">
        <v>5</v>
      </c>
      <c r="D61">
        <v>3.4</v>
      </c>
    </row>
    <row r="62" spans="1:4" x14ac:dyDescent="0.3">
      <c r="A62" t="s">
        <v>204</v>
      </c>
      <c r="B62" t="s">
        <v>6</v>
      </c>
      <c r="D62">
        <v>0.42092000000000002</v>
      </c>
    </row>
    <row r="63" spans="1:4" x14ac:dyDescent="0.3">
      <c r="A63" t="s">
        <v>204</v>
      </c>
      <c r="B63" t="s">
        <v>7</v>
      </c>
      <c r="D63">
        <v>2.9790800000000002</v>
      </c>
    </row>
    <row r="64" spans="1:4" x14ac:dyDescent="0.3">
      <c r="A64" t="s">
        <v>204</v>
      </c>
      <c r="B64" t="s">
        <v>8</v>
      </c>
      <c r="D64">
        <v>0</v>
      </c>
    </row>
    <row r="65" spans="1:4" x14ac:dyDescent="0.3">
      <c r="A65" t="s">
        <v>193</v>
      </c>
      <c r="B65" t="s">
        <v>5</v>
      </c>
      <c r="D65">
        <v>3.75</v>
      </c>
    </row>
    <row r="66" spans="1:4" x14ac:dyDescent="0.3">
      <c r="A66" t="s">
        <v>193</v>
      </c>
      <c r="B66" t="s">
        <v>6</v>
      </c>
      <c r="D66">
        <v>0.46425000000000005</v>
      </c>
    </row>
    <row r="67" spans="1:4" x14ac:dyDescent="0.3">
      <c r="A67" t="s">
        <v>193</v>
      </c>
      <c r="B67" t="s">
        <v>7</v>
      </c>
      <c r="D67">
        <v>3.2857500000000002</v>
      </c>
    </row>
    <row r="68" spans="1:4" x14ac:dyDescent="0.3">
      <c r="A68" t="s">
        <v>193</v>
      </c>
      <c r="B68" t="s">
        <v>8</v>
      </c>
      <c r="D68">
        <v>0</v>
      </c>
    </row>
    <row r="69" spans="1:4" x14ac:dyDescent="0.3">
      <c r="A69" t="s">
        <v>208</v>
      </c>
      <c r="B69" t="s">
        <v>5</v>
      </c>
      <c r="D69">
        <v>3.2</v>
      </c>
    </row>
    <row r="70" spans="1:4" x14ac:dyDescent="0.3">
      <c r="A70" t="s">
        <v>208</v>
      </c>
      <c r="B70" t="s">
        <v>6</v>
      </c>
      <c r="D70">
        <v>0.39616000000000007</v>
      </c>
    </row>
    <row r="71" spans="1:4" x14ac:dyDescent="0.3">
      <c r="A71" t="s">
        <v>208</v>
      </c>
      <c r="B71" t="s">
        <v>7</v>
      </c>
      <c r="D71">
        <v>2.8038400000000006</v>
      </c>
    </row>
    <row r="72" spans="1:4" x14ac:dyDescent="0.3">
      <c r="A72" t="s">
        <v>208</v>
      </c>
      <c r="B72" t="s">
        <v>8</v>
      </c>
      <c r="D72">
        <v>0</v>
      </c>
    </row>
  </sheetData>
  <autoFilter ref="A1:S1" xr:uid="{00000000-0001-0000-0A00-000000000000}">
    <sortState xmlns:xlrd2="http://schemas.microsoft.com/office/spreadsheetml/2017/richdata2" ref="A2:S72">
      <sortCondition ref="A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07"/>
  <sheetViews>
    <sheetView topLeftCell="A10" zoomScaleNormal="100" workbookViewId="0">
      <selection activeCell="A36" sqref="A36:XFD36"/>
    </sheetView>
  </sheetViews>
  <sheetFormatPr defaultColWidth="9.109375" defaultRowHeight="14.4" x14ac:dyDescent="0.3"/>
  <cols>
    <col min="1" max="1" width="15.33203125" bestFit="1" customWidth="1"/>
    <col min="2" max="2" width="23.44140625" bestFit="1" customWidth="1"/>
    <col min="3" max="3" width="16" bestFit="1" customWidth="1"/>
    <col min="4" max="4" width="1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f>D3+D4+D5</f>
        <v>7.5230587222362084</v>
      </c>
    </row>
    <row r="3" spans="1:4" x14ac:dyDescent="0.3">
      <c r="A3" t="s">
        <v>4</v>
      </c>
      <c r="B3" t="s">
        <v>6</v>
      </c>
      <c r="D3">
        <v>1.389896080003405</v>
      </c>
    </row>
    <row r="4" spans="1:4" x14ac:dyDescent="0.3">
      <c r="A4" t="s">
        <v>4</v>
      </c>
      <c r="B4" t="s">
        <v>7</v>
      </c>
      <c r="D4">
        <v>6.1331626422328034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3.6203335980937248</v>
      </c>
    </row>
    <row r="7" spans="1:4" x14ac:dyDescent="0.3">
      <c r="A7" t="s">
        <v>4</v>
      </c>
      <c r="B7" t="s">
        <v>9</v>
      </c>
      <c r="C7" t="s">
        <v>13</v>
      </c>
      <c r="D7">
        <v>3.3796664019062752</v>
      </c>
    </row>
    <row r="8" spans="1:4" x14ac:dyDescent="0.3">
      <c r="A8" t="s">
        <v>4</v>
      </c>
      <c r="B8" t="s">
        <v>9</v>
      </c>
      <c r="C8" t="s">
        <v>14</v>
      </c>
      <c r="D8">
        <v>0</v>
      </c>
    </row>
    <row r="9" spans="1:4" x14ac:dyDescent="0.3">
      <c r="A9" t="s">
        <v>4</v>
      </c>
      <c r="B9" t="s">
        <v>9</v>
      </c>
      <c r="C9" t="s">
        <v>15</v>
      </c>
      <c r="D9">
        <v>4</v>
      </c>
    </row>
    <row r="10" spans="1:4" x14ac:dyDescent="0.3">
      <c r="A10" t="s">
        <v>4</v>
      </c>
      <c r="B10" t="s">
        <v>9</v>
      </c>
      <c r="C10" t="s">
        <v>16</v>
      </c>
      <c r="D10">
        <v>89</v>
      </c>
    </row>
    <row r="11" spans="1:4" x14ac:dyDescent="0.3">
      <c r="A11" t="s">
        <v>4</v>
      </c>
      <c r="B11" t="s">
        <v>10</v>
      </c>
      <c r="D11">
        <v>20</v>
      </c>
    </row>
    <row r="12" spans="1:4" x14ac:dyDescent="0.3">
      <c r="A12" t="s">
        <v>4</v>
      </c>
      <c r="B12" t="s">
        <v>11</v>
      </c>
      <c r="D12" t="s">
        <v>17</v>
      </c>
    </row>
    <row r="13" spans="1:4" x14ac:dyDescent="0.3">
      <c r="A13" t="s">
        <v>187</v>
      </c>
      <c r="B13" t="s">
        <v>5</v>
      </c>
      <c r="D13">
        <v>9.0660859663798394</v>
      </c>
    </row>
    <row r="14" spans="1:4" x14ac:dyDescent="0.3">
      <c r="A14" t="s">
        <v>187</v>
      </c>
      <c r="B14" t="s">
        <v>6</v>
      </c>
      <c r="D14">
        <v>1.5833107034555201</v>
      </c>
    </row>
    <row r="15" spans="1:4" x14ac:dyDescent="0.3">
      <c r="A15" t="s">
        <v>187</v>
      </c>
      <c r="B15" t="s">
        <v>7</v>
      </c>
      <c r="D15">
        <v>7.482775262924326</v>
      </c>
    </row>
    <row r="16" spans="1:4" x14ac:dyDescent="0.3">
      <c r="A16" t="s">
        <v>187</v>
      </c>
      <c r="B16" t="s">
        <v>8</v>
      </c>
      <c r="D16">
        <v>0</v>
      </c>
    </row>
    <row r="17" spans="1:4" x14ac:dyDescent="0.3">
      <c r="A17" t="s">
        <v>187</v>
      </c>
      <c r="B17" t="s">
        <v>6</v>
      </c>
      <c r="D17">
        <v>1.5833107034555201</v>
      </c>
    </row>
    <row r="18" spans="1:4" x14ac:dyDescent="0.3">
      <c r="A18" t="s">
        <v>187</v>
      </c>
      <c r="B18" t="s">
        <v>7</v>
      </c>
      <c r="D18">
        <v>7.482775262924326</v>
      </c>
    </row>
    <row r="19" spans="1:4" x14ac:dyDescent="0.3">
      <c r="A19" t="s">
        <v>187</v>
      </c>
      <c r="B19" t="s">
        <v>8</v>
      </c>
      <c r="D19">
        <v>0</v>
      </c>
    </row>
    <row r="20" spans="1:4" x14ac:dyDescent="0.3">
      <c r="A20" t="s">
        <v>188</v>
      </c>
      <c r="B20" t="s">
        <v>5</v>
      </c>
      <c r="D20">
        <v>9.7237367878319159</v>
      </c>
    </row>
    <row r="21" spans="1:4" x14ac:dyDescent="0.3">
      <c r="A21" t="s">
        <v>188</v>
      </c>
      <c r="B21" t="s">
        <v>6</v>
      </c>
      <c r="D21">
        <v>1.380685253931426</v>
      </c>
    </row>
    <row r="22" spans="1:4" x14ac:dyDescent="0.3">
      <c r="A22" t="s">
        <v>188</v>
      </c>
      <c r="B22" t="s">
        <v>7</v>
      </c>
      <c r="D22">
        <v>8.3430515339004891</v>
      </c>
    </row>
    <row r="23" spans="1:4" x14ac:dyDescent="0.3">
      <c r="A23" t="s">
        <v>188</v>
      </c>
      <c r="B23" t="s">
        <v>8</v>
      </c>
      <c r="D23">
        <v>0</v>
      </c>
    </row>
    <row r="24" spans="1:4" x14ac:dyDescent="0.3">
      <c r="A24" t="s">
        <v>195</v>
      </c>
      <c r="B24" t="s">
        <v>5</v>
      </c>
      <c r="D24">
        <v>9.974738004657695</v>
      </c>
    </row>
    <row r="25" spans="1:4" x14ac:dyDescent="0.3">
      <c r="A25" t="s">
        <v>195</v>
      </c>
      <c r="B25" t="s">
        <v>6</v>
      </c>
      <c r="D25">
        <v>2.1473226309310052</v>
      </c>
    </row>
    <row r="26" spans="1:4" x14ac:dyDescent="0.3">
      <c r="A26" t="s">
        <v>195</v>
      </c>
      <c r="B26" t="s">
        <v>7</v>
      </c>
      <c r="D26">
        <v>7.8274153737266872</v>
      </c>
    </row>
    <row r="27" spans="1:4" x14ac:dyDescent="0.3">
      <c r="A27" t="s">
        <v>195</v>
      </c>
      <c r="B27" t="s">
        <v>8</v>
      </c>
      <c r="D27">
        <v>0</v>
      </c>
    </row>
    <row r="28" spans="1:4" x14ac:dyDescent="0.3">
      <c r="A28" t="s">
        <v>189</v>
      </c>
      <c r="B28" t="s">
        <v>5</v>
      </c>
      <c r="D28">
        <v>7.0720665531551461</v>
      </c>
    </row>
    <row r="29" spans="1:4" x14ac:dyDescent="0.3">
      <c r="A29" t="s">
        <v>189</v>
      </c>
      <c r="B29" t="s">
        <v>6</v>
      </c>
      <c r="D29">
        <v>2.4479405419715552</v>
      </c>
    </row>
    <row r="30" spans="1:4" x14ac:dyDescent="0.3">
      <c r="A30" t="s">
        <v>189</v>
      </c>
      <c r="B30" t="s">
        <v>7</v>
      </c>
      <c r="D30">
        <v>4.6241260111835896</v>
      </c>
    </row>
    <row r="31" spans="1:4" x14ac:dyDescent="0.3">
      <c r="A31" t="s">
        <v>189</v>
      </c>
      <c r="B31" t="s">
        <v>8</v>
      </c>
      <c r="D31">
        <v>0</v>
      </c>
    </row>
    <row r="32" spans="1:4" x14ac:dyDescent="0.3">
      <c r="A32" t="s">
        <v>199</v>
      </c>
      <c r="B32" t="s">
        <v>5</v>
      </c>
      <c r="D32">
        <v>6.4</v>
      </c>
    </row>
    <row r="33" spans="1:4" x14ac:dyDescent="0.3">
      <c r="A33" t="s">
        <v>199</v>
      </c>
      <c r="B33" t="s">
        <v>6</v>
      </c>
      <c r="D33">
        <v>0.99199999999999999</v>
      </c>
    </row>
    <row r="34" spans="1:4" x14ac:dyDescent="0.3">
      <c r="A34" t="s">
        <v>199</v>
      </c>
      <c r="B34" t="s">
        <v>7</v>
      </c>
      <c r="D34">
        <v>5.4080000000000004</v>
      </c>
    </row>
    <row r="35" spans="1:4" x14ac:dyDescent="0.3">
      <c r="A35" t="s">
        <v>199</v>
      </c>
      <c r="B35" t="s">
        <v>8</v>
      </c>
      <c r="D35">
        <v>0</v>
      </c>
    </row>
    <row r="36" spans="1:4" x14ac:dyDescent="0.3">
      <c r="A36" t="s">
        <v>206</v>
      </c>
      <c r="B36" t="s">
        <v>5</v>
      </c>
      <c r="D36">
        <v>8.6475104362617365</v>
      </c>
    </row>
    <row r="37" spans="1:4" x14ac:dyDescent="0.3">
      <c r="A37" t="s">
        <v>206</v>
      </c>
      <c r="B37" t="s">
        <v>6</v>
      </c>
      <c r="D37">
        <v>2.2486530696171441</v>
      </c>
    </row>
    <row r="38" spans="1:4" x14ac:dyDescent="0.3">
      <c r="A38" t="s">
        <v>206</v>
      </c>
      <c r="B38" t="s">
        <v>7</v>
      </c>
      <c r="D38">
        <v>6.3988573666445934</v>
      </c>
    </row>
    <row r="39" spans="1:4" x14ac:dyDescent="0.3">
      <c r="A39" t="s">
        <v>206</v>
      </c>
      <c r="B39" t="s">
        <v>8</v>
      </c>
      <c r="D39">
        <v>0</v>
      </c>
    </row>
    <row r="40" spans="1:4" x14ac:dyDescent="0.3">
      <c r="A40" t="s">
        <v>194</v>
      </c>
      <c r="B40" t="s">
        <v>5</v>
      </c>
      <c r="D40">
        <v>8.1921937844927015</v>
      </c>
    </row>
    <row r="41" spans="1:4" x14ac:dyDescent="0.3">
      <c r="A41" t="s">
        <v>194</v>
      </c>
      <c r="B41" t="s">
        <v>6</v>
      </c>
      <c r="D41">
        <v>1.4449081059447679</v>
      </c>
    </row>
    <row r="42" spans="1:4" x14ac:dyDescent="0.3">
      <c r="A42" t="s">
        <v>194</v>
      </c>
      <c r="B42" t="s">
        <v>7</v>
      </c>
      <c r="D42">
        <v>6.7472856785479358</v>
      </c>
    </row>
    <row r="43" spans="1:4" x14ac:dyDescent="0.3">
      <c r="A43" t="s">
        <v>194</v>
      </c>
      <c r="B43" t="s">
        <v>8</v>
      </c>
      <c r="D43">
        <v>0</v>
      </c>
    </row>
    <row r="44" spans="1:4" x14ac:dyDescent="0.3">
      <c r="A44" t="s">
        <v>190</v>
      </c>
      <c r="B44" t="s">
        <v>5</v>
      </c>
      <c r="D44">
        <v>7.5230587222362084</v>
      </c>
    </row>
    <row r="45" spans="1:4" x14ac:dyDescent="0.3">
      <c r="A45" t="s">
        <v>190</v>
      </c>
      <c r="B45" t="s">
        <v>6</v>
      </c>
      <c r="D45">
        <v>1.389896080003405</v>
      </c>
    </row>
    <row r="46" spans="1:4" x14ac:dyDescent="0.3">
      <c r="A46" t="s">
        <v>190</v>
      </c>
      <c r="B46" t="s">
        <v>7</v>
      </c>
      <c r="D46">
        <v>6.1331626422328034</v>
      </c>
    </row>
    <row r="47" spans="1:4" x14ac:dyDescent="0.3">
      <c r="A47" t="s">
        <v>190</v>
      </c>
      <c r="B47" t="s">
        <v>8</v>
      </c>
      <c r="D47">
        <v>0</v>
      </c>
    </row>
    <row r="48" spans="1:4" x14ac:dyDescent="0.3">
      <c r="A48" t="s">
        <v>192</v>
      </c>
      <c r="B48" t="s">
        <v>5</v>
      </c>
      <c r="D48">
        <v>7.0439687205015487</v>
      </c>
    </row>
    <row r="49" spans="1:4" x14ac:dyDescent="0.3">
      <c r="A49" t="s">
        <v>192</v>
      </c>
      <c r="B49" t="s">
        <v>6</v>
      </c>
      <c r="D49">
        <v>1.3377337885316221</v>
      </c>
    </row>
    <row r="50" spans="1:4" x14ac:dyDescent="0.3">
      <c r="A50" t="s">
        <v>192</v>
      </c>
      <c r="B50" t="s">
        <v>7</v>
      </c>
      <c r="D50">
        <v>5.7062349319699264</v>
      </c>
    </row>
    <row r="51" spans="1:4" x14ac:dyDescent="0.3">
      <c r="A51" t="s">
        <v>192</v>
      </c>
      <c r="B51" t="s">
        <v>8</v>
      </c>
      <c r="D51">
        <v>0</v>
      </c>
    </row>
    <row r="52" spans="1:4" x14ac:dyDescent="0.3">
      <c r="A52" t="s">
        <v>200</v>
      </c>
      <c r="B52" t="s">
        <v>5</v>
      </c>
      <c r="D52">
        <v>8.92406441312548</v>
      </c>
    </row>
    <row r="53" spans="1:4" x14ac:dyDescent="0.3">
      <c r="A53" t="s">
        <v>200</v>
      </c>
      <c r="B53" t="s">
        <v>6</v>
      </c>
      <c r="D53">
        <v>1.902495800482382</v>
      </c>
    </row>
    <row r="54" spans="1:4" x14ac:dyDescent="0.3">
      <c r="A54" t="s">
        <v>200</v>
      </c>
      <c r="B54" t="s">
        <v>7</v>
      </c>
      <c r="D54">
        <v>7.0215686126430992</v>
      </c>
    </row>
    <row r="55" spans="1:4" x14ac:dyDescent="0.3">
      <c r="A55" t="s">
        <v>200</v>
      </c>
      <c r="B55" t="s">
        <v>8</v>
      </c>
      <c r="D55">
        <v>0</v>
      </c>
    </row>
    <row r="56" spans="1:4" x14ac:dyDescent="0.3">
      <c r="A56" t="s">
        <v>191</v>
      </c>
      <c r="B56" t="s">
        <v>5</v>
      </c>
      <c r="D56">
        <v>11.901192052187749</v>
      </c>
    </row>
    <row r="57" spans="1:4" x14ac:dyDescent="0.3">
      <c r="A57" t="s">
        <v>191</v>
      </c>
      <c r="B57" t="s">
        <v>6</v>
      </c>
      <c r="D57">
        <v>2.9658266763981702</v>
      </c>
    </row>
    <row r="58" spans="1:4" x14ac:dyDescent="0.3">
      <c r="A58" t="s">
        <v>191</v>
      </c>
      <c r="B58" t="s">
        <v>7</v>
      </c>
      <c r="D58">
        <v>8.9353653757895817</v>
      </c>
    </row>
    <row r="59" spans="1:4" x14ac:dyDescent="0.3">
      <c r="A59" t="s">
        <v>191</v>
      </c>
      <c r="B59" t="s">
        <v>8</v>
      </c>
      <c r="D59">
        <v>0</v>
      </c>
    </row>
    <row r="60" spans="1:4" x14ac:dyDescent="0.3">
      <c r="A60" t="s">
        <v>196</v>
      </c>
      <c r="B60" t="s">
        <v>5</v>
      </c>
      <c r="D60">
        <v>7.1144662893787514</v>
      </c>
    </row>
    <row r="61" spans="1:4" x14ac:dyDescent="0.3">
      <c r="A61" t="s">
        <v>196</v>
      </c>
      <c r="B61" t="s">
        <v>6</v>
      </c>
      <c r="D61">
        <v>1.126689552739994</v>
      </c>
    </row>
    <row r="62" spans="1:4" x14ac:dyDescent="0.3">
      <c r="A62" t="s">
        <v>196</v>
      </c>
      <c r="B62" t="s">
        <v>7</v>
      </c>
      <c r="D62">
        <v>5.9877767366387573</v>
      </c>
    </row>
    <row r="63" spans="1:4" x14ac:dyDescent="0.3">
      <c r="A63" t="s">
        <v>196</v>
      </c>
      <c r="B63" t="s">
        <v>8</v>
      </c>
      <c r="D63">
        <v>0</v>
      </c>
    </row>
    <row r="64" spans="1:4" x14ac:dyDescent="0.3">
      <c r="A64" t="s">
        <v>197</v>
      </c>
      <c r="B64" t="s">
        <v>5</v>
      </c>
      <c r="D64">
        <v>13.7</v>
      </c>
    </row>
    <row r="65" spans="1:4" x14ac:dyDescent="0.3">
      <c r="A65" t="s">
        <v>197</v>
      </c>
      <c r="B65" t="s">
        <v>6</v>
      </c>
      <c r="D65">
        <v>3.3839000000000001</v>
      </c>
    </row>
    <row r="66" spans="1:4" x14ac:dyDescent="0.3">
      <c r="A66" t="s">
        <v>197</v>
      </c>
      <c r="B66" t="s">
        <v>7</v>
      </c>
      <c r="D66">
        <v>10.3161</v>
      </c>
    </row>
    <row r="67" spans="1:4" x14ac:dyDescent="0.3">
      <c r="A67" t="s">
        <v>197</v>
      </c>
      <c r="B67" t="s">
        <v>8</v>
      </c>
      <c r="D67">
        <v>0</v>
      </c>
    </row>
    <row r="68" spans="1:4" x14ac:dyDescent="0.3">
      <c r="A68" t="s">
        <v>198</v>
      </c>
      <c r="B68" t="s">
        <v>5</v>
      </c>
      <c r="D68">
        <v>7.5</v>
      </c>
    </row>
    <row r="69" spans="1:4" x14ac:dyDescent="0.3">
      <c r="A69" t="s">
        <v>198</v>
      </c>
      <c r="B69" t="s">
        <v>6</v>
      </c>
      <c r="D69">
        <v>3.375</v>
      </c>
    </row>
    <row r="70" spans="1:4" x14ac:dyDescent="0.3">
      <c r="A70" t="s">
        <v>198</v>
      </c>
      <c r="B70" t="s">
        <v>7</v>
      </c>
      <c r="D70">
        <v>4.125</v>
      </c>
    </row>
    <row r="71" spans="1:4" x14ac:dyDescent="0.3">
      <c r="A71" t="s">
        <v>198</v>
      </c>
      <c r="B71" t="s">
        <v>8</v>
      </c>
      <c r="D71">
        <v>0</v>
      </c>
    </row>
    <row r="72" spans="1:4" x14ac:dyDescent="0.3">
      <c r="A72" t="s">
        <v>201</v>
      </c>
      <c r="B72" t="s">
        <v>5</v>
      </c>
      <c r="D72">
        <v>7.9022755064403132</v>
      </c>
    </row>
    <row r="73" spans="1:4" x14ac:dyDescent="0.3">
      <c r="A73" t="s">
        <v>201</v>
      </c>
      <c r="B73" t="s">
        <v>6</v>
      </c>
      <c r="D73">
        <v>1.6852027607039981</v>
      </c>
    </row>
    <row r="74" spans="1:4" x14ac:dyDescent="0.3">
      <c r="A74" t="s">
        <v>201</v>
      </c>
      <c r="B74" t="s">
        <v>7</v>
      </c>
      <c r="D74">
        <v>6.2170727457363153</v>
      </c>
    </row>
    <row r="75" spans="1:4" x14ac:dyDescent="0.3">
      <c r="A75" t="s">
        <v>201</v>
      </c>
      <c r="B75" t="s">
        <v>8</v>
      </c>
      <c r="D75">
        <v>0</v>
      </c>
    </row>
    <row r="76" spans="1:4" x14ac:dyDescent="0.3">
      <c r="A76" t="s">
        <v>202</v>
      </c>
      <c r="B76" t="s">
        <v>5</v>
      </c>
      <c r="D76">
        <v>6.8439162245219309</v>
      </c>
    </row>
    <row r="77" spans="1:4" x14ac:dyDescent="0.3">
      <c r="A77" t="s">
        <v>202</v>
      </c>
      <c r="B77" t="s">
        <v>6</v>
      </c>
      <c r="D77">
        <v>1.1037901930135849</v>
      </c>
    </row>
    <row r="78" spans="1:4" x14ac:dyDescent="0.3">
      <c r="A78" t="s">
        <v>202</v>
      </c>
      <c r="B78" t="s">
        <v>7</v>
      </c>
      <c r="D78">
        <v>5.7401260315083462</v>
      </c>
    </row>
    <row r="79" spans="1:4" x14ac:dyDescent="0.3">
      <c r="A79" t="s">
        <v>202</v>
      </c>
      <c r="B79" t="s">
        <v>8</v>
      </c>
      <c r="D79">
        <v>0</v>
      </c>
    </row>
    <row r="80" spans="1:4" x14ac:dyDescent="0.3">
      <c r="A80" t="s">
        <v>203</v>
      </c>
      <c r="B80" t="s">
        <v>5</v>
      </c>
      <c r="D80">
        <v>8.3327287347608117</v>
      </c>
    </row>
    <row r="81" spans="1:4" x14ac:dyDescent="0.3">
      <c r="A81" t="s">
        <v>203</v>
      </c>
      <c r="B81" t="s">
        <v>6</v>
      </c>
      <c r="D81">
        <v>1.176503121178871</v>
      </c>
    </row>
    <row r="82" spans="1:4" x14ac:dyDescent="0.3">
      <c r="A82" t="s">
        <v>203</v>
      </c>
      <c r="B82" t="s">
        <v>7</v>
      </c>
      <c r="D82">
        <v>7.1562256135819426</v>
      </c>
    </row>
    <row r="83" spans="1:4" x14ac:dyDescent="0.3">
      <c r="A83" t="s">
        <v>203</v>
      </c>
      <c r="B83" t="s">
        <v>8</v>
      </c>
      <c r="D83">
        <v>0</v>
      </c>
    </row>
    <row r="84" spans="1:4" x14ac:dyDescent="0.3">
      <c r="A84" t="s">
        <v>209</v>
      </c>
      <c r="B84" t="s">
        <v>5</v>
      </c>
      <c r="D84">
        <v>6.4</v>
      </c>
    </row>
    <row r="85" spans="1:4" x14ac:dyDescent="0.3">
      <c r="A85" t="s">
        <v>209</v>
      </c>
      <c r="B85" t="s">
        <v>6</v>
      </c>
      <c r="D85">
        <v>0.99199999999999999</v>
      </c>
    </row>
    <row r="86" spans="1:4" x14ac:dyDescent="0.3">
      <c r="A86" t="s">
        <v>209</v>
      </c>
      <c r="B86" t="s">
        <v>7</v>
      </c>
      <c r="D86">
        <v>5.4080000000000004</v>
      </c>
    </row>
    <row r="87" spans="1:4" x14ac:dyDescent="0.3">
      <c r="A87" t="s">
        <v>209</v>
      </c>
      <c r="B87" t="s">
        <v>8</v>
      </c>
      <c r="D87">
        <v>0</v>
      </c>
    </row>
    <row r="88" spans="1:4" x14ac:dyDescent="0.3">
      <c r="A88" t="s">
        <v>205</v>
      </c>
      <c r="B88" t="s">
        <v>5</v>
      </c>
      <c r="D88">
        <v>9.3820538420672701</v>
      </c>
    </row>
    <row r="89" spans="1:4" x14ac:dyDescent="0.3">
      <c r="A89" t="s">
        <v>205</v>
      </c>
      <c r="B89" t="s">
        <v>6</v>
      </c>
      <c r="D89">
        <v>2.3591306267040348</v>
      </c>
    </row>
    <row r="90" spans="1:4" x14ac:dyDescent="0.3">
      <c r="A90" t="s">
        <v>205</v>
      </c>
      <c r="B90" t="s">
        <v>7</v>
      </c>
      <c r="D90">
        <v>7.0229232153632344</v>
      </c>
    </row>
    <row r="91" spans="1:4" x14ac:dyDescent="0.3">
      <c r="A91" t="s">
        <v>205</v>
      </c>
      <c r="B91" t="s">
        <v>8</v>
      </c>
      <c r="D91">
        <v>0</v>
      </c>
    </row>
    <row r="92" spans="1:4" x14ac:dyDescent="0.3">
      <c r="A92" t="s">
        <v>204</v>
      </c>
      <c r="B92" t="s">
        <v>5</v>
      </c>
      <c r="D92">
        <v>7.666374219387877</v>
      </c>
    </row>
    <row r="93" spans="1:4" x14ac:dyDescent="0.3">
      <c r="A93" t="s">
        <v>204</v>
      </c>
      <c r="B93" t="s">
        <v>6</v>
      </c>
      <c r="D93">
        <v>3.3595323967912831</v>
      </c>
    </row>
    <row r="94" spans="1:4" x14ac:dyDescent="0.3">
      <c r="A94" t="s">
        <v>204</v>
      </c>
      <c r="B94" t="s">
        <v>7</v>
      </c>
      <c r="D94">
        <v>4.3068418225965939</v>
      </c>
    </row>
    <row r="95" spans="1:4" x14ac:dyDescent="0.3">
      <c r="A95" t="s">
        <v>204</v>
      </c>
      <c r="B95" t="s">
        <v>8</v>
      </c>
      <c r="D95">
        <v>0</v>
      </c>
    </row>
    <row r="96" spans="1:4" x14ac:dyDescent="0.3">
      <c r="A96" t="s">
        <v>193</v>
      </c>
      <c r="B96" t="s">
        <v>5</v>
      </c>
      <c r="D96">
        <v>7.5701241071609964</v>
      </c>
    </row>
    <row r="97" spans="1:4" x14ac:dyDescent="0.3">
      <c r="A97" t="s">
        <v>193</v>
      </c>
      <c r="B97" t="s">
        <v>6</v>
      </c>
      <c r="D97">
        <v>1.294389705186046</v>
      </c>
    </row>
    <row r="98" spans="1:4" x14ac:dyDescent="0.3">
      <c r="A98" t="s">
        <v>193</v>
      </c>
      <c r="B98" t="s">
        <v>7</v>
      </c>
      <c r="D98">
        <v>6.2757344019749493</v>
      </c>
    </row>
    <row r="99" spans="1:4" x14ac:dyDescent="0.3">
      <c r="A99" t="s">
        <v>193</v>
      </c>
      <c r="B99" t="s">
        <v>8</v>
      </c>
      <c r="D99">
        <v>0</v>
      </c>
    </row>
    <row r="100" spans="1:4" x14ac:dyDescent="0.3">
      <c r="A100" t="s">
        <v>207</v>
      </c>
      <c r="B100" t="s">
        <v>5</v>
      </c>
      <c r="D100">
        <v>7.8490712494216179</v>
      </c>
    </row>
    <row r="101" spans="1:4" x14ac:dyDescent="0.3">
      <c r="A101" t="s">
        <v>207</v>
      </c>
      <c r="B101" t="s">
        <v>6</v>
      </c>
      <c r="D101">
        <v>1.9109730876951661</v>
      </c>
    </row>
    <row r="102" spans="1:4" x14ac:dyDescent="0.3">
      <c r="A102" t="s">
        <v>207</v>
      </c>
      <c r="B102" t="s">
        <v>7</v>
      </c>
      <c r="D102">
        <v>5.9380981617264519</v>
      </c>
    </row>
    <row r="103" spans="1:4" x14ac:dyDescent="0.3">
      <c r="A103" t="s">
        <v>207</v>
      </c>
      <c r="B103" t="s">
        <v>8</v>
      </c>
      <c r="D103">
        <v>0</v>
      </c>
    </row>
    <row r="104" spans="1:4" x14ac:dyDescent="0.3">
      <c r="A104" t="s">
        <v>208</v>
      </c>
      <c r="B104" t="s">
        <v>5</v>
      </c>
      <c r="D104">
        <v>7.2928768674980464</v>
      </c>
    </row>
    <row r="105" spans="1:4" x14ac:dyDescent="0.3">
      <c r="A105" t="s">
        <v>208</v>
      </c>
      <c r="B105" t="s">
        <v>6</v>
      </c>
      <c r="D105">
        <v>1.277880252591022</v>
      </c>
    </row>
    <row r="106" spans="1:4" x14ac:dyDescent="0.3">
      <c r="A106" t="s">
        <v>208</v>
      </c>
      <c r="B106" t="s">
        <v>7</v>
      </c>
      <c r="D106">
        <v>6.0149966149070249</v>
      </c>
    </row>
    <row r="107" spans="1:4" x14ac:dyDescent="0.3">
      <c r="A107" t="s">
        <v>208</v>
      </c>
      <c r="B107" t="s">
        <v>8</v>
      </c>
      <c r="D107">
        <v>0</v>
      </c>
    </row>
  </sheetData>
  <autoFilter ref="A1:AA107" xr:uid="{00000000-0001-0000-0900-000000000000}">
    <sortState xmlns:xlrd2="http://schemas.microsoft.com/office/spreadsheetml/2017/richdata2" ref="A13:D107">
      <sortCondition ref="A1:A107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2"/>
  <sheetViews>
    <sheetView workbookViewId="0"/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9.5</v>
      </c>
    </row>
    <row r="3" spans="1:4" x14ac:dyDescent="0.3">
      <c r="A3" t="s">
        <v>4</v>
      </c>
      <c r="B3" t="s">
        <v>6</v>
      </c>
      <c r="D3">
        <v>8.9</v>
      </c>
    </row>
    <row r="4" spans="1:4" x14ac:dyDescent="0.3">
      <c r="A4" t="s">
        <v>4</v>
      </c>
      <c r="B4" t="s">
        <v>7</v>
      </c>
      <c r="D4">
        <v>0.6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12"/>
  <sheetViews>
    <sheetView workbookViewId="0">
      <selection activeCell="D5" sqref="D5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27.547864000000001</v>
      </c>
    </row>
    <row r="3" spans="1:4" x14ac:dyDescent="0.3">
      <c r="A3" t="s">
        <v>4</v>
      </c>
      <c r="B3" t="s">
        <v>6</v>
      </c>
      <c r="D3">
        <f xml:space="preserve"> 5+1.19</f>
        <v>6.1899999999999995</v>
      </c>
    </row>
    <row r="4" spans="1:4" x14ac:dyDescent="0.3">
      <c r="A4" t="s">
        <v>4</v>
      </c>
      <c r="B4" t="s">
        <v>7</v>
      </c>
      <c r="D4">
        <v>0</v>
      </c>
    </row>
    <row r="5" spans="1:4" x14ac:dyDescent="0.3">
      <c r="A5" t="s">
        <v>4</v>
      </c>
      <c r="B5" t="s">
        <v>8</v>
      </c>
      <c r="D5">
        <f>0.178*33.33*3.6</f>
        <v>21.357863999999996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2"/>
  <sheetViews>
    <sheetView workbookViewId="0">
      <selection activeCell="D4" sqref="D4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7.3400000000000007</v>
      </c>
    </row>
    <row r="3" spans="1:4" x14ac:dyDescent="0.3">
      <c r="A3" t="s">
        <v>4</v>
      </c>
      <c r="B3" t="s">
        <v>6</v>
      </c>
      <c r="D3">
        <v>0.74</v>
      </c>
    </row>
    <row r="4" spans="1:4" x14ac:dyDescent="0.3">
      <c r="A4" t="s">
        <v>4</v>
      </c>
      <c r="B4" t="s">
        <v>7</v>
      </c>
      <c r="D4">
        <f>10.9-4.3</f>
        <v>6.6000000000000005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2"/>
  <sheetViews>
    <sheetView workbookViewId="0">
      <selection activeCell="D5" sqref="D5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28.077732000000001</v>
      </c>
    </row>
    <row r="3" spans="1:4" x14ac:dyDescent="0.3">
      <c r="A3" t="s">
        <v>4</v>
      </c>
      <c r="B3" t="s">
        <v>6</v>
      </c>
      <c r="D3">
        <v>5.4</v>
      </c>
    </row>
    <row r="4" spans="1:4" x14ac:dyDescent="0.3">
      <c r="A4" t="s">
        <v>4</v>
      </c>
      <c r="B4" t="s">
        <v>7</v>
      </c>
      <c r="D4">
        <v>0</v>
      </c>
    </row>
    <row r="5" spans="1:4" x14ac:dyDescent="0.3">
      <c r="A5" t="s">
        <v>4</v>
      </c>
      <c r="B5" t="s">
        <v>8</v>
      </c>
      <c r="D5">
        <f>0.189*1000*33.33*3600/1000000</f>
        <v>22.677731999999999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2"/>
  <sheetViews>
    <sheetView workbookViewId="0">
      <selection activeCell="D4" sqref="D4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12.5</v>
      </c>
    </row>
    <row r="3" spans="1:4" x14ac:dyDescent="0.3">
      <c r="A3" t="s">
        <v>4</v>
      </c>
      <c r="B3" t="s">
        <v>6</v>
      </c>
      <c r="D3">
        <v>0.6</v>
      </c>
    </row>
    <row r="4" spans="1:4" x14ac:dyDescent="0.3">
      <c r="A4" t="s">
        <v>4</v>
      </c>
      <c r="B4" t="s">
        <v>7</v>
      </c>
      <c r="D4">
        <f>13.9-2</f>
        <v>11.9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12"/>
  <sheetViews>
    <sheetView workbookViewId="0">
      <selection activeCell="D6" sqref="D6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77.861544439999989</v>
      </c>
    </row>
    <row r="3" spans="1:4" x14ac:dyDescent="0.3">
      <c r="A3" t="s">
        <v>4</v>
      </c>
      <c r="B3" t="s">
        <v>6</v>
      </c>
      <c r="D3">
        <f>2.28*METHANOL_L_CARB!D3+5</f>
        <v>17.311999999999998</v>
      </c>
    </row>
    <row r="4" spans="1:4" x14ac:dyDescent="0.3">
      <c r="A4" t="s">
        <v>4</v>
      </c>
      <c r="B4" t="s">
        <v>7</v>
      </c>
      <c r="D4">
        <v>0</v>
      </c>
    </row>
    <row r="5" spans="1:4" x14ac:dyDescent="0.3">
      <c r="A5" t="s">
        <v>4</v>
      </c>
      <c r="B5" t="s">
        <v>8</v>
      </c>
      <c r="D5">
        <f>2.28*METHANOL_L_CARB!D5</f>
        <v>51.705228959999992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2"/>
  <sheetViews>
    <sheetView workbookViewId="0">
      <selection activeCell="D5" sqref="D5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16.5</v>
      </c>
    </row>
    <row r="3" spans="1:4" x14ac:dyDescent="0.3">
      <c r="A3" t="s">
        <v>4</v>
      </c>
      <c r="B3" t="s">
        <v>6</v>
      </c>
      <c r="D3">
        <v>0.8</v>
      </c>
    </row>
    <row r="4" spans="1:4" x14ac:dyDescent="0.3">
      <c r="A4" t="s">
        <v>4</v>
      </c>
      <c r="B4" t="s">
        <v>7</v>
      </c>
      <c r="D4">
        <f>16.5-D3</f>
        <v>15.7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12"/>
  <sheetViews>
    <sheetView workbookViewId="0">
      <selection activeCell="D6" sqref="D6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77.861544439999989</v>
      </c>
    </row>
    <row r="3" spans="1:4" x14ac:dyDescent="0.3">
      <c r="A3" t="s">
        <v>4</v>
      </c>
      <c r="B3" t="s">
        <v>6</v>
      </c>
      <c r="D3">
        <f>ETHYLENE_L_CARB!D3</f>
        <v>17.311999999999998</v>
      </c>
    </row>
    <row r="4" spans="1:4" x14ac:dyDescent="0.3">
      <c r="A4" t="s">
        <v>4</v>
      </c>
      <c r="B4" t="s">
        <v>7</v>
      </c>
      <c r="D4">
        <v>0</v>
      </c>
    </row>
    <row r="5" spans="1:4" x14ac:dyDescent="0.3">
      <c r="A5" t="s">
        <v>4</v>
      </c>
      <c r="B5" t="s">
        <v>8</v>
      </c>
      <c r="D5">
        <f>ETHYLENE_L_CARB!D5</f>
        <v>51.705228959999992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2"/>
  <sheetViews>
    <sheetView workbookViewId="0">
      <selection activeCell="D5" sqref="D5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16.5</v>
      </c>
    </row>
    <row r="3" spans="1:4" x14ac:dyDescent="0.3">
      <c r="A3" t="s">
        <v>4</v>
      </c>
      <c r="B3" t="s">
        <v>6</v>
      </c>
      <c r="D3">
        <v>0.8</v>
      </c>
    </row>
    <row r="4" spans="1:4" x14ac:dyDescent="0.3">
      <c r="A4" t="s">
        <v>4</v>
      </c>
      <c r="B4" t="s">
        <v>7</v>
      </c>
      <c r="D4">
        <f>16.5-D3</f>
        <v>15.7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2"/>
  <sheetViews>
    <sheetView workbookViewId="0">
      <selection activeCell="D6" sqref="D6"/>
    </sheetView>
  </sheetViews>
  <sheetFormatPr defaultColWidth="9.109375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125.7342476</v>
      </c>
    </row>
    <row r="3" spans="1:4" x14ac:dyDescent="0.3">
      <c r="A3" t="s">
        <v>4</v>
      </c>
      <c r="B3" t="s">
        <v>6</v>
      </c>
      <c r="D3">
        <f>4.3*METHANOL_L_CARB!D3 +5</f>
        <v>28.22</v>
      </c>
    </row>
    <row r="4" spans="1:4" x14ac:dyDescent="0.3">
      <c r="A4" t="s">
        <v>4</v>
      </c>
      <c r="B4" t="s">
        <v>7</v>
      </c>
      <c r="D4">
        <v>0</v>
      </c>
    </row>
    <row r="5" spans="1:4" x14ac:dyDescent="0.3">
      <c r="A5" t="s">
        <v>4</v>
      </c>
      <c r="B5" t="s">
        <v>8</v>
      </c>
      <c r="D5">
        <f>4.3*METHANOL_L_CARB!D5</f>
        <v>97.51424759999999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2"/>
  <sheetViews>
    <sheetView workbookViewId="0">
      <selection activeCell="A13" sqref="A13:D22"/>
    </sheetView>
  </sheetViews>
  <sheetFormatPr defaultColWidth="9.109375" defaultRowHeight="14.4" x14ac:dyDescent="0.3"/>
  <cols>
    <col min="3" max="3" width="11.441406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5</v>
      </c>
      <c r="D2">
        <v>7</v>
      </c>
    </row>
    <row r="3" spans="1:4" x14ac:dyDescent="0.3">
      <c r="A3" t="s">
        <v>4</v>
      </c>
      <c r="B3" t="s">
        <v>6</v>
      </c>
      <c r="D3">
        <v>0.33999999999999991</v>
      </c>
    </row>
    <row r="4" spans="1:4" x14ac:dyDescent="0.3">
      <c r="A4" t="s">
        <v>4</v>
      </c>
      <c r="B4" t="s">
        <v>7</v>
      </c>
      <c r="D4">
        <v>6.66</v>
      </c>
    </row>
    <row r="5" spans="1:4" x14ac:dyDescent="0.3">
      <c r="A5" t="s">
        <v>4</v>
      </c>
      <c r="B5" t="s">
        <v>8</v>
      </c>
      <c r="D5">
        <v>0</v>
      </c>
    </row>
    <row r="6" spans="1:4" x14ac:dyDescent="0.3">
      <c r="A6" t="s">
        <v>4</v>
      </c>
      <c r="B6" t="s">
        <v>9</v>
      </c>
      <c r="C6" t="s">
        <v>12</v>
      </c>
      <c r="D6">
        <v>6.3355837966640189</v>
      </c>
    </row>
    <row r="7" spans="1:4" x14ac:dyDescent="0.3">
      <c r="A7" t="s">
        <v>4</v>
      </c>
      <c r="B7" t="s">
        <v>9</v>
      </c>
      <c r="C7" t="s">
        <v>13</v>
      </c>
      <c r="D7">
        <v>16.664416203335978</v>
      </c>
    </row>
    <row r="8" spans="1:4" x14ac:dyDescent="0.3">
      <c r="A8" t="s">
        <v>4</v>
      </c>
      <c r="B8" t="s">
        <v>9</v>
      </c>
      <c r="C8" t="s">
        <v>14</v>
      </c>
      <c r="D8">
        <v>11</v>
      </c>
    </row>
    <row r="9" spans="1:4" x14ac:dyDescent="0.3">
      <c r="A9" t="s">
        <v>4</v>
      </c>
      <c r="B9" t="s">
        <v>9</v>
      </c>
      <c r="C9" t="s">
        <v>15</v>
      </c>
      <c r="D9">
        <v>10</v>
      </c>
    </row>
    <row r="10" spans="1:4" x14ac:dyDescent="0.3">
      <c r="A10" t="s">
        <v>4</v>
      </c>
      <c r="B10" t="s">
        <v>9</v>
      </c>
      <c r="C10" t="s">
        <v>16</v>
      </c>
      <c r="D10">
        <v>56</v>
      </c>
    </row>
    <row r="11" spans="1:4" x14ac:dyDescent="0.3">
      <c r="A11" t="s">
        <v>4</v>
      </c>
      <c r="B11" t="s">
        <v>10</v>
      </c>
      <c r="D11">
        <v>0</v>
      </c>
    </row>
    <row r="12" spans="1:4" x14ac:dyDescent="0.3">
      <c r="A12" t="s">
        <v>4</v>
      </c>
      <c r="B12" t="s">
        <v>11</v>
      </c>
    </row>
    <row r="13" spans="1:4" x14ac:dyDescent="0.3">
      <c r="A13" t="s">
        <v>187</v>
      </c>
      <c r="B13" t="s">
        <v>5</v>
      </c>
      <c r="D13">
        <v>7</v>
      </c>
    </row>
    <row r="14" spans="1:4" x14ac:dyDescent="0.3">
      <c r="A14" t="s">
        <v>187</v>
      </c>
      <c r="B14" t="s">
        <v>6</v>
      </c>
      <c r="D14">
        <v>0.33999999999999991</v>
      </c>
    </row>
    <row r="15" spans="1:4" x14ac:dyDescent="0.3">
      <c r="A15" t="s">
        <v>187</v>
      </c>
      <c r="B15" t="s">
        <v>7</v>
      </c>
      <c r="D15">
        <v>6.66</v>
      </c>
    </row>
    <row r="16" spans="1:4" x14ac:dyDescent="0.3">
      <c r="A16" t="s">
        <v>187</v>
      </c>
      <c r="B16" t="s">
        <v>8</v>
      </c>
      <c r="D16">
        <v>0</v>
      </c>
    </row>
    <row r="17" spans="1:4" x14ac:dyDescent="0.3">
      <c r="A17" t="s">
        <v>187</v>
      </c>
      <c r="B17" t="s">
        <v>9</v>
      </c>
      <c r="C17" t="s">
        <v>12</v>
      </c>
      <c r="D17">
        <v>6.3355837966640189</v>
      </c>
    </row>
    <row r="18" spans="1:4" x14ac:dyDescent="0.3">
      <c r="A18" t="s">
        <v>187</v>
      </c>
      <c r="B18" t="s">
        <v>9</v>
      </c>
      <c r="C18" t="s">
        <v>13</v>
      </c>
      <c r="D18">
        <v>16.664416203335978</v>
      </c>
    </row>
    <row r="19" spans="1:4" x14ac:dyDescent="0.3">
      <c r="A19" t="s">
        <v>187</v>
      </c>
      <c r="B19" t="s">
        <v>9</v>
      </c>
      <c r="C19" t="s">
        <v>14</v>
      </c>
      <c r="D19">
        <v>11</v>
      </c>
    </row>
    <row r="20" spans="1:4" x14ac:dyDescent="0.3">
      <c r="A20" t="s">
        <v>187</v>
      </c>
      <c r="B20" t="s">
        <v>9</v>
      </c>
      <c r="C20" t="s">
        <v>15</v>
      </c>
      <c r="D20">
        <v>10</v>
      </c>
    </row>
    <row r="21" spans="1:4" x14ac:dyDescent="0.3">
      <c r="A21" t="s">
        <v>187</v>
      </c>
      <c r="B21" t="s">
        <v>9</v>
      </c>
      <c r="C21" t="s">
        <v>16</v>
      </c>
      <c r="D21">
        <v>56</v>
      </c>
    </row>
    <row r="22" spans="1:4" x14ac:dyDescent="0.3">
      <c r="A22" t="s">
        <v>187</v>
      </c>
      <c r="B22" t="s">
        <v>10</v>
      </c>
      <c r="D22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Y11"/>
  <sheetViews>
    <sheetView workbookViewId="0"/>
  </sheetViews>
  <sheetFormatPr defaultColWidth="9.109375" defaultRowHeight="14.4" x14ac:dyDescent="0.3"/>
  <sheetData>
    <row r="1" spans="1:129" x14ac:dyDescent="0.3">
      <c r="A1" s="1" t="s">
        <v>0</v>
      </c>
      <c r="B1" s="1" t="s">
        <v>1</v>
      </c>
      <c r="C1" s="1" t="s">
        <v>2</v>
      </c>
      <c r="D1" s="1" t="s">
        <v>3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  <c r="K1" s="1">
        <v>7</v>
      </c>
      <c r="L1" s="1">
        <v>8</v>
      </c>
      <c r="M1" s="1">
        <v>9</v>
      </c>
      <c r="N1" s="1">
        <v>10</v>
      </c>
      <c r="O1" s="1">
        <v>11</v>
      </c>
      <c r="P1" s="1">
        <v>12</v>
      </c>
      <c r="Q1" s="1">
        <v>13</v>
      </c>
      <c r="R1" s="1">
        <v>14</v>
      </c>
      <c r="S1" s="1">
        <v>15</v>
      </c>
      <c r="T1" s="1">
        <v>16</v>
      </c>
      <c r="U1" s="1">
        <v>17</v>
      </c>
      <c r="V1" s="1">
        <v>18</v>
      </c>
      <c r="W1" s="1">
        <v>19</v>
      </c>
      <c r="X1" s="1">
        <v>20</v>
      </c>
      <c r="Y1" s="1">
        <v>21</v>
      </c>
      <c r="Z1" s="1">
        <v>22</v>
      </c>
      <c r="AA1" s="1">
        <v>23</v>
      </c>
      <c r="AB1" s="1">
        <v>24</v>
      </c>
      <c r="AC1" s="1">
        <v>25</v>
      </c>
      <c r="AD1" s="1">
        <v>26</v>
      </c>
      <c r="AE1" s="1">
        <v>27</v>
      </c>
      <c r="AF1" s="1">
        <v>28</v>
      </c>
      <c r="AG1" s="1">
        <v>29</v>
      </c>
      <c r="AH1" s="1">
        <v>30</v>
      </c>
      <c r="AI1" s="1">
        <v>31</v>
      </c>
      <c r="AJ1" s="1">
        <v>32</v>
      </c>
      <c r="AK1" s="1">
        <v>33</v>
      </c>
      <c r="AL1" s="1">
        <v>34</v>
      </c>
      <c r="AM1" s="1">
        <v>35</v>
      </c>
      <c r="AN1" s="1">
        <v>36</v>
      </c>
      <c r="AO1" s="1">
        <v>37</v>
      </c>
      <c r="AP1" s="1">
        <v>38</v>
      </c>
      <c r="AQ1" s="1">
        <v>39</v>
      </c>
      <c r="AR1" s="1">
        <v>40</v>
      </c>
      <c r="AS1" s="1">
        <v>41</v>
      </c>
      <c r="AT1" s="1">
        <v>42</v>
      </c>
      <c r="AU1" s="1">
        <v>43</v>
      </c>
      <c r="AV1" s="1">
        <v>44</v>
      </c>
      <c r="AW1" s="1">
        <v>45</v>
      </c>
      <c r="AX1" s="1">
        <v>46</v>
      </c>
      <c r="AY1" s="1">
        <v>47</v>
      </c>
      <c r="AZ1" s="1">
        <v>48</v>
      </c>
      <c r="BA1" s="1">
        <v>49</v>
      </c>
      <c r="BB1" s="1">
        <v>50</v>
      </c>
      <c r="BC1" s="1">
        <v>51</v>
      </c>
      <c r="BD1" s="1">
        <v>52</v>
      </c>
      <c r="BE1" s="1">
        <v>53</v>
      </c>
      <c r="BF1" s="1">
        <v>54</v>
      </c>
      <c r="BG1" s="1">
        <v>55</v>
      </c>
      <c r="BH1" s="1">
        <v>56</v>
      </c>
      <c r="BI1" s="1">
        <v>57</v>
      </c>
      <c r="BJ1" s="1">
        <v>58</v>
      </c>
      <c r="BK1" s="1">
        <v>59</v>
      </c>
      <c r="BL1" s="1">
        <v>60</v>
      </c>
      <c r="BM1" s="1">
        <v>61</v>
      </c>
      <c r="BN1" s="1">
        <v>62</v>
      </c>
      <c r="BO1" s="1">
        <v>63</v>
      </c>
      <c r="BP1" s="1">
        <v>64</v>
      </c>
      <c r="BQ1" s="1">
        <v>65</v>
      </c>
      <c r="BR1" s="1">
        <v>66</v>
      </c>
      <c r="BS1" s="1">
        <v>67</v>
      </c>
      <c r="BT1" s="1">
        <v>68</v>
      </c>
      <c r="BU1" s="1">
        <v>69</v>
      </c>
      <c r="BV1" s="1">
        <v>70</v>
      </c>
      <c r="BW1" s="1">
        <v>71</v>
      </c>
      <c r="BX1" s="1">
        <v>72</v>
      </c>
      <c r="BY1" s="1">
        <v>73</v>
      </c>
      <c r="BZ1" s="1">
        <v>74</v>
      </c>
      <c r="CA1" s="1">
        <v>75</v>
      </c>
      <c r="CB1" s="1">
        <v>76</v>
      </c>
      <c r="CC1" s="1">
        <v>77</v>
      </c>
      <c r="CD1" s="1">
        <v>78</v>
      </c>
      <c r="CE1" s="1">
        <v>79</v>
      </c>
      <c r="CF1" s="1">
        <v>80</v>
      </c>
      <c r="CG1" s="1">
        <v>81</v>
      </c>
      <c r="CH1" s="1">
        <v>82</v>
      </c>
      <c r="CI1" s="1">
        <v>83</v>
      </c>
      <c r="CJ1" s="1">
        <v>84</v>
      </c>
      <c r="CK1" s="1">
        <v>85</v>
      </c>
      <c r="CL1" s="1">
        <v>86</v>
      </c>
      <c r="CM1" s="1">
        <v>87</v>
      </c>
      <c r="CN1" s="1">
        <v>88</v>
      </c>
      <c r="CO1" s="1">
        <v>89</v>
      </c>
      <c r="CP1" s="1">
        <v>90</v>
      </c>
      <c r="CQ1" s="1">
        <v>91</v>
      </c>
      <c r="CR1" s="1">
        <v>92</v>
      </c>
      <c r="CS1" s="1">
        <v>93</v>
      </c>
      <c r="CT1" s="1">
        <v>94</v>
      </c>
      <c r="CU1" s="1">
        <v>95</v>
      </c>
      <c r="CV1" s="1">
        <v>96</v>
      </c>
      <c r="CW1" s="1">
        <v>97</v>
      </c>
      <c r="CX1" s="1">
        <v>98</v>
      </c>
      <c r="CY1" s="1">
        <v>99</v>
      </c>
      <c r="CZ1" s="1">
        <v>100</v>
      </c>
      <c r="DA1" s="1">
        <v>101</v>
      </c>
      <c r="DB1" s="1">
        <v>102</v>
      </c>
      <c r="DC1" s="1">
        <v>103</v>
      </c>
      <c r="DD1" s="1">
        <v>104</v>
      </c>
      <c r="DE1" s="1">
        <v>105</v>
      </c>
      <c r="DF1" s="1">
        <v>106</v>
      </c>
      <c r="DG1" s="1">
        <v>107</v>
      </c>
      <c r="DH1" s="1">
        <v>108</v>
      </c>
      <c r="DI1" s="1">
        <v>109</v>
      </c>
      <c r="DJ1" s="1">
        <v>110</v>
      </c>
      <c r="DK1" s="1">
        <v>111</v>
      </c>
      <c r="DL1" s="1">
        <v>112</v>
      </c>
      <c r="DM1" s="1">
        <v>113</v>
      </c>
      <c r="DN1" s="1">
        <v>114</v>
      </c>
      <c r="DO1" s="1">
        <v>115</v>
      </c>
      <c r="DP1" s="1">
        <v>116</v>
      </c>
      <c r="DQ1" s="1">
        <v>117</v>
      </c>
      <c r="DR1" s="1">
        <v>118</v>
      </c>
      <c r="DS1" s="1">
        <v>119</v>
      </c>
      <c r="DT1" s="1">
        <v>120</v>
      </c>
      <c r="DU1" s="1">
        <v>121</v>
      </c>
      <c r="DV1" s="1">
        <v>122</v>
      </c>
      <c r="DW1" s="1">
        <v>123</v>
      </c>
      <c r="DX1" s="1">
        <v>124</v>
      </c>
      <c r="DY1" s="1">
        <v>125</v>
      </c>
    </row>
    <row r="2" spans="1:129" x14ac:dyDescent="0.3">
      <c r="A2" t="s">
        <v>4</v>
      </c>
      <c r="B2" t="s">
        <v>18</v>
      </c>
      <c r="E2" t="s">
        <v>28</v>
      </c>
      <c r="G2" t="s">
        <v>36</v>
      </c>
      <c r="I2" t="s">
        <v>38</v>
      </c>
      <c r="L2" t="s">
        <v>28</v>
      </c>
      <c r="N2" t="s">
        <v>38</v>
      </c>
      <c r="O2" t="s">
        <v>48</v>
      </c>
      <c r="P2" t="s">
        <v>51</v>
      </c>
      <c r="Q2" t="s">
        <v>54</v>
      </c>
      <c r="R2" t="s">
        <v>59</v>
      </c>
      <c r="S2" t="s">
        <v>62</v>
      </c>
      <c r="V2" t="s">
        <v>28</v>
      </c>
      <c r="Y2" t="s">
        <v>28</v>
      </c>
      <c r="AA2" t="s">
        <v>38</v>
      </c>
      <c r="AB2" t="s">
        <v>48</v>
      </c>
      <c r="AE2" t="s">
        <v>28</v>
      </c>
      <c r="AG2" t="s">
        <v>36</v>
      </c>
      <c r="AI2" t="s">
        <v>38</v>
      </c>
      <c r="AJ2" t="s">
        <v>48</v>
      </c>
      <c r="AM2" t="s">
        <v>28</v>
      </c>
      <c r="AO2" t="s">
        <v>38</v>
      </c>
      <c r="AP2" t="s">
        <v>48</v>
      </c>
      <c r="AS2" t="s">
        <v>28</v>
      </c>
      <c r="AV2" t="s">
        <v>38</v>
      </c>
      <c r="AW2" t="s">
        <v>48</v>
      </c>
      <c r="AZ2" t="s">
        <v>28</v>
      </c>
      <c r="BC2" t="s">
        <v>38</v>
      </c>
      <c r="BD2" t="s">
        <v>48</v>
      </c>
      <c r="BG2" t="s">
        <v>28</v>
      </c>
      <c r="BI2" t="s">
        <v>36</v>
      </c>
      <c r="BJ2" t="s">
        <v>119</v>
      </c>
      <c r="BM2" t="s">
        <v>28</v>
      </c>
      <c r="BN2" t="s">
        <v>125</v>
      </c>
      <c r="BP2" t="s">
        <v>36</v>
      </c>
      <c r="BQ2" t="s">
        <v>119</v>
      </c>
      <c r="BT2" t="s">
        <v>28</v>
      </c>
      <c r="BU2" t="s">
        <v>125</v>
      </c>
      <c r="BW2" t="s">
        <v>139</v>
      </c>
      <c r="BZ2" t="s">
        <v>28</v>
      </c>
      <c r="CB2" t="s">
        <v>36</v>
      </c>
      <c r="CD2" t="s">
        <v>139</v>
      </c>
      <c r="CE2" t="s">
        <v>148</v>
      </c>
      <c r="CG2" t="s">
        <v>38</v>
      </c>
      <c r="CJ2" t="s">
        <v>28</v>
      </c>
      <c r="CM2" t="s">
        <v>28</v>
      </c>
      <c r="CO2" t="s">
        <v>139</v>
      </c>
      <c r="CP2" t="s">
        <v>148</v>
      </c>
      <c r="CS2" t="s">
        <v>28</v>
      </c>
      <c r="CV2" t="s">
        <v>28</v>
      </c>
      <c r="CX2" t="s">
        <v>139</v>
      </c>
      <c r="CZ2" t="s">
        <v>38</v>
      </c>
      <c r="DA2" t="s">
        <v>48</v>
      </c>
      <c r="DD2" t="s">
        <v>28</v>
      </c>
      <c r="DF2" t="s">
        <v>36</v>
      </c>
      <c r="DH2" t="s">
        <v>38</v>
      </c>
      <c r="DI2" t="s">
        <v>48</v>
      </c>
      <c r="DL2" t="s">
        <v>28</v>
      </c>
      <c r="DN2" t="s">
        <v>36</v>
      </c>
      <c r="DP2" t="s">
        <v>38</v>
      </c>
      <c r="DS2" t="s">
        <v>28</v>
      </c>
      <c r="DU2" t="s">
        <v>38</v>
      </c>
      <c r="DV2" t="s">
        <v>48</v>
      </c>
      <c r="DY2" t="s">
        <v>28</v>
      </c>
    </row>
    <row r="3" spans="1:129" x14ac:dyDescent="0.3">
      <c r="A3" t="s">
        <v>4</v>
      </c>
      <c r="B3" t="s">
        <v>19</v>
      </c>
      <c r="E3" t="s">
        <v>29</v>
      </c>
      <c r="G3" t="s">
        <v>37</v>
      </c>
      <c r="I3" t="s">
        <v>39</v>
      </c>
      <c r="L3" t="s">
        <v>29</v>
      </c>
      <c r="N3" t="s">
        <v>44</v>
      </c>
      <c r="O3" t="s">
        <v>49</v>
      </c>
      <c r="P3" t="s">
        <v>44</v>
      </c>
      <c r="Q3" t="s">
        <v>55</v>
      </c>
      <c r="R3" t="s">
        <v>60</v>
      </c>
      <c r="S3" t="s">
        <v>60</v>
      </c>
      <c r="V3" t="s">
        <v>29</v>
      </c>
      <c r="Y3" t="s">
        <v>66</v>
      </c>
      <c r="AA3" t="s">
        <v>72</v>
      </c>
      <c r="AB3" t="s">
        <v>74</v>
      </c>
      <c r="AE3" t="s">
        <v>77</v>
      </c>
      <c r="AG3" t="s">
        <v>81</v>
      </c>
      <c r="AI3" t="s">
        <v>82</v>
      </c>
      <c r="AJ3" t="s">
        <v>84</v>
      </c>
      <c r="AM3" t="s">
        <v>77</v>
      </c>
      <c r="AO3" t="s">
        <v>89</v>
      </c>
      <c r="AP3" t="s">
        <v>91</v>
      </c>
      <c r="AS3" t="s">
        <v>93</v>
      </c>
      <c r="AT3" t="s">
        <v>95</v>
      </c>
      <c r="AV3" t="s">
        <v>97</v>
      </c>
      <c r="AW3" t="s">
        <v>99</v>
      </c>
      <c r="AZ3" t="s">
        <v>102</v>
      </c>
      <c r="BA3" t="s">
        <v>95</v>
      </c>
      <c r="BC3" t="s">
        <v>97</v>
      </c>
      <c r="BD3" t="s">
        <v>105</v>
      </c>
      <c r="BG3" t="s">
        <v>108</v>
      </c>
      <c r="BI3" t="s">
        <v>113</v>
      </c>
      <c r="BJ3" t="s">
        <v>120</v>
      </c>
      <c r="BM3" t="s">
        <v>121</v>
      </c>
      <c r="BN3" t="s">
        <v>126</v>
      </c>
      <c r="BP3" t="s">
        <v>128</v>
      </c>
      <c r="BQ3" t="s">
        <v>130</v>
      </c>
      <c r="BT3" t="s">
        <v>131</v>
      </c>
      <c r="BU3" t="s">
        <v>137</v>
      </c>
      <c r="BW3" t="s">
        <v>140</v>
      </c>
      <c r="BZ3" t="s">
        <v>142</v>
      </c>
      <c r="CB3" t="s">
        <v>146</v>
      </c>
      <c r="CD3" t="s">
        <v>147</v>
      </c>
      <c r="CE3" t="s">
        <v>149</v>
      </c>
      <c r="CG3" t="s">
        <v>150</v>
      </c>
      <c r="CJ3" t="s">
        <v>152</v>
      </c>
      <c r="CM3" t="s">
        <v>152</v>
      </c>
      <c r="CO3" t="s">
        <v>158</v>
      </c>
      <c r="CP3" t="s">
        <v>159</v>
      </c>
      <c r="CS3" t="s">
        <v>152</v>
      </c>
      <c r="CV3" t="s">
        <v>152</v>
      </c>
      <c r="CX3" t="s">
        <v>162</v>
      </c>
      <c r="CZ3" t="s">
        <v>163</v>
      </c>
      <c r="DA3" t="s">
        <v>165</v>
      </c>
      <c r="DD3" t="s">
        <v>167</v>
      </c>
      <c r="DF3" t="s">
        <v>169</v>
      </c>
      <c r="DH3" t="s">
        <v>171</v>
      </c>
      <c r="DI3" t="s">
        <v>171</v>
      </c>
      <c r="DL3" t="s">
        <v>175</v>
      </c>
      <c r="DN3" t="s">
        <v>169</v>
      </c>
      <c r="DP3" t="s">
        <v>178</v>
      </c>
      <c r="DS3" t="s">
        <v>179</v>
      </c>
      <c r="DU3" t="s">
        <v>181</v>
      </c>
      <c r="DV3" t="s">
        <v>183</v>
      </c>
    </row>
    <row r="4" spans="1:129" x14ac:dyDescent="0.3">
      <c r="A4" t="s">
        <v>4</v>
      </c>
      <c r="B4" t="s">
        <v>20</v>
      </c>
      <c r="E4" t="s">
        <v>30</v>
      </c>
      <c r="L4" t="s">
        <v>42</v>
      </c>
      <c r="N4" t="s">
        <v>45</v>
      </c>
      <c r="P4" t="s">
        <v>52</v>
      </c>
      <c r="Q4" t="s">
        <v>56</v>
      </c>
      <c r="V4" t="s">
        <v>64</v>
      </c>
      <c r="Y4" t="s">
        <v>67</v>
      </c>
      <c r="AE4" t="s">
        <v>78</v>
      </c>
      <c r="AI4" t="s">
        <v>83</v>
      </c>
      <c r="AJ4" t="s">
        <v>85</v>
      </c>
      <c r="AM4" t="s">
        <v>88</v>
      </c>
      <c r="AO4" t="s">
        <v>90</v>
      </c>
      <c r="AP4" t="s">
        <v>92</v>
      </c>
      <c r="AS4" t="s">
        <v>94</v>
      </c>
      <c r="AT4" t="s">
        <v>96</v>
      </c>
      <c r="AV4" t="s">
        <v>98</v>
      </c>
      <c r="AW4" t="s">
        <v>100</v>
      </c>
      <c r="AZ4" t="s">
        <v>103</v>
      </c>
      <c r="BA4" t="s">
        <v>96</v>
      </c>
      <c r="BC4" t="s">
        <v>104</v>
      </c>
      <c r="BD4" t="s">
        <v>106</v>
      </c>
      <c r="BM4" t="s">
        <v>122</v>
      </c>
      <c r="BP4" t="s">
        <v>129</v>
      </c>
      <c r="BT4" t="s">
        <v>132</v>
      </c>
      <c r="BU4" t="s">
        <v>138</v>
      </c>
      <c r="BW4" t="s">
        <v>141</v>
      </c>
      <c r="CV4" t="s">
        <v>161</v>
      </c>
      <c r="DD4" t="s">
        <v>168</v>
      </c>
      <c r="DF4" t="s">
        <v>170</v>
      </c>
      <c r="DH4" t="s">
        <v>172</v>
      </c>
      <c r="DI4" t="s">
        <v>173</v>
      </c>
      <c r="DL4" t="s">
        <v>176</v>
      </c>
      <c r="DN4" t="s">
        <v>177</v>
      </c>
      <c r="DS4" t="s">
        <v>180</v>
      </c>
      <c r="DU4" t="s">
        <v>182</v>
      </c>
      <c r="DV4" t="s">
        <v>184</v>
      </c>
      <c r="DY4" t="s">
        <v>185</v>
      </c>
    </row>
    <row r="5" spans="1:129" x14ac:dyDescent="0.3">
      <c r="A5" t="s">
        <v>4</v>
      </c>
      <c r="B5" t="s">
        <v>21</v>
      </c>
      <c r="E5" s="2" t="s">
        <v>31</v>
      </c>
      <c r="I5" s="2" t="s">
        <v>40</v>
      </c>
      <c r="L5" s="2" t="s">
        <v>31</v>
      </c>
      <c r="N5" s="2" t="s">
        <v>46</v>
      </c>
      <c r="O5" s="2" t="s">
        <v>50</v>
      </c>
      <c r="P5" s="2" t="s">
        <v>53</v>
      </c>
      <c r="Q5" s="2" t="s">
        <v>57</v>
      </c>
      <c r="R5" s="2" t="s">
        <v>61</v>
      </c>
      <c r="S5" s="2" t="s">
        <v>63</v>
      </c>
      <c r="V5" s="2" t="s">
        <v>31</v>
      </c>
      <c r="Y5" s="2" t="s">
        <v>68</v>
      </c>
      <c r="AA5" s="2" t="s">
        <v>73</v>
      </c>
      <c r="AB5" s="2" t="s">
        <v>75</v>
      </c>
      <c r="AE5" s="2" t="s">
        <v>79</v>
      </c>
      <c r="AI5" s="2" t="s">
        <v>40</v>
      </c>
      <c r="AJ5" s="2" t="s">
        <v>86</v>
      </c>
      <c r="AM5" s="2" t="s">
        <v>79</v>
      </c>
      <c r="AO5" s="2" t="s">
        <v>40</v>
      </c>
      <c r="AP5" s="2" t="s">
        <v>86</v>
      </c>
      <c r="AS5" s="2" t="s">
        <v>79</v>
      </c>
      <c r="AV5" s="2" t="s">
        <v>40</v>
      </c>
      <c r="AW5" s="2" t="s">
        <v>86</v>
      </c>
      <c r="AZ5" s="2" t="s">
        <v>79</v>
      </c>
      <c r="BC5" s="2" t="s">
        <v>40</v>
      </c>
      <c r="BD5" s="2" t="s">
        <v>86</v>
      </c>
      <c r="BG5" s="2" t="s">
        <v>40</v>
      </c>
      <c r="BI5" s="2" t="s">
        <v>114</v>
      </c>
      <c r="BM5" s="2" t="s">
        <v>123</v>
      </c>
      <c r="BN5" s="2" t="s">
        <v>40</v>
      </c>
      <c r="BT5" s="2" t="s">
        <v>133</v>
      </c>
      <c r="BZ5" s="2" t="s">
        <v>143</v>
      </c>
      <c r="CG5" s="2" t="s">
        <v>40</v>
      </c>
      <c r="CJ5" s="2" t="s">
        <v>153</v>
      </c>
      <c r="CM5" s="2" t="s">
        <v>153</v>
      </c>
      <c r="CS5" s="2" t="s">
        <v>153</v>
      </c>
      <c r="CV5" s="2" t="s">
        <v>153</v>
      </c>
      <c r="CZ5" s="2" t="s">
        <v>164</v>
      </c>
      <c r="DA5" s="2" t="s">
        <v>166</v>
      </c>
      <c r="DD5" s="2" t="s">
        <v>153</v>
      </c>
      <c r="DH5" s="2" t="s">
        <v>40</v>
      </c>
      <c r="DI5" s="2" t="s">
        <v>174</v>
      </c>
      <c r="DL5" s="2" t="s">
        <v>153</v>
      </c>
      <c r="DS5" s="2" t="s">
        <v>164</v>
      </c>
      <c r="DU5" s="2" t="s">
        <v>166</v>
      </c>
      <c r="DV5" s="2" t="s">
        <v>153</v>
      </c>
      <c r="DY5" s="2" t="s">
        <v>153</v>
      </c>
    </row>
    <row r="6" spans="1:129" x14ac:dyDescent="0.3">
      <c r="A6" t="s">
        <v>4</v>
      </c>
      <c r="B6" t="s">
        <v>22</v>
      </c>
      <c r="E6" t="s">
        <v>32</v>
      </c>
      <c r="L6" t="s">
        <v>32</v>
      </c>
      <c r="N6" s="2" t="s">
        <v>47</v>
      </c>
      <c r="Q6" s="2" t="s">
        <v>58</v>
      </c>
      <c r="V6" t="s">
        <v>32</v>
      </c>
      <c r="Y6" t="s">
        <v>69</v>
      </c>
      <c r="AE6" t="s">
        <v>32</v>
      </c>
      <c r="AM6" t="s">
        <v>32</v>
      </c>
      <c r="AS6" t="s">
        <v>32</v>
      </c>
      <c r="AZ6" t="s">
        <v>32</v>
      </c>
      <c r="BG6" t="s">
        <v>109</v>
      </c>
      <c r="BI6" t="s">
        <v>115</v>
      </c>
      <c r="BM6" t="s">
        <v>32</v>
      </c>
      <c r="BN6" t="s">
        <v>109</v>
      </c>
      <c r="BT6" t="s">
        <v>134</v>
      </c>
      <c r="BZ6" t="s">
        <v>32</v>
      </c>
      <c r="CJ6" t="s">
        <v>154</v>
      </c>
      <c r="CM6" t="s">
        <v>154</v>
      </c>
      <c r="CS6" t="s">
        <v>154</v>
      </c>
      <c r="CV6" t="s">
        <v>154</v>
      </c>
      <c r="DD6" t="s">
        <v>154</v>
      </c>
      <c r="DL6" t="s">
        <v>154</v>
      </c>
      <c r="DV6" t="s">
        <v>154</v>
      </c>
      <c r="DY6" t="s">
        <v>154</v>
      </c>
    </row>
    <row r="7" spans="1:129" x14ac:dyDescent="0.3">
      <c r="A7" t="s">
        <v>4</v>
      </c>
      <c r="B7" t="s">
        <v>23</v>
      </c>
      <c r="E7" t="s">
        <v>33</v>
      </c>
      <c r="L7" t="s">
        <v>33</v>
      </c>
      <c r="V7" t="s">
        <v>33</v>
      </c>
      <c r="Y7" t="s">
        <v>70</v>
      </c>
      <c r="AE7" t="s">
        <v>80</v>
      </c>
      <c r="AM7" t="s">
        <v>80</v>
      </c>
      <c r="AS7" t="s">
        <v>80</v>
      </c>
      <c r="AZ7" t="s">
        <v>80</v>
      </c>
      <c r="BG7" t="s">
        <v>110</v>
      </c>
      <c r="BI7" t="s">
        <v>116</v>
      </c>
      <c r="BM7" t="s">
        <v>124</v>
      </c>
      <c r="BN7" t="s">
        <v>110</v>
      </c>
      <c r="BT7" t="s">
        <v>135</v>
      </c>
      <c r="BZ7" t="s">
        <v>144</v>
      </c>
      <c r="CJ7" t="s">
        <v>155</v>
      </c>
      <c r="CM7" t="s">
        <v>155</v>
      </c>
      <c r="CS7" t="s">
        <v>155</v>
      </c>
      <c r="CV7" t="s">
        <v>155</v>
      </c>
      <c r="DD7" t="s">
        <v>155</v>
      </c>
      <c r="DL7" t="s">
        <v>155</v>
      </c>
      <c r="DV7" t="s">
        <v>155</v>
      </c>
      <c r="DY7" t="s">
        <v>155</v>
      </c>
    </row>
    <row r="8" spans="1:129" x14ac:dyDescent="0.3">
      <c r="A8" t="s">
        <v>4</v>
      </c>
      <c r="B8" t="s">
        <v>24</v>
      </c>
      <c r="E8" t="s">
        <v>34</v>
      </c>
      <c r="I8" t="s">
        <v>41</v>
      </c>
      <c r="L8" t="s">
        <v>43</v>
      </c>
      <c r="V8" t="s">
        <v>65</v>
      </c>
      <c r="AB8" t="s">
        <v>76</v>
      </c>
      <c r="AJ8" t="s">
        <v>87</v>
      </c>
      <c r="AW8" t="s">
        <v>101</v>
      </c>
      <c r="BD8" t="s">
        <v>107</v>
      </c>
      <c r="BG8" t="s">
        <v>111</v>
      </c>
      <c r="BI8" t="s">
        <v>117</v>
      </c>
      <c r="BN8" t="s">
        <v>127</v>
      </c>
      <c r="BZ8" t="s">
        <v>145</v>
      </c>
      <c r="CG8" t="s">
        <v>151</v>
      </c>
      <c r="CJ8" t="s">
        <v>156</v>
      </c>
      <c r="CS8" t="s">
        <v>160</v>
      </c>
      <c r="DY8" t="s">
        <v>186</v>
      </c>
    </row>
    <row r="9" spans="1:129" x14ac:dyDescent="0.3">
      <c r="A9" t="s">
        <v>4</v>
      </c>
      <c r="B9" t="s">
        <v>25</v>
      </c>
      <c r="E9">
        <v>2020</v>
      </c>
      <c r="L9">
        <v>2020</v>
      </c>
      <c r="V9">
        <v>2020</v>
      </c>
      <c r="Y9">
        <v>2017</v>
      </c>
      <c r="AE9">
        <v>2020</v>
      </c>
      <c r="AM9">
        <v>2020</v>
      </c>
      <c r="AS9">
        <v>2020</v>
      </c>
      <c r="AZ9">
        <v>2020</v>
      </c>
      <c r="BG9">
        <v>2014</v>
      </c>
      <c r="BI9">
        <v>2014</v>
      </c>
      <c r="BM9">
        <v>2020</v>
      </c>
      <c r="BN9">
        <v>2014</v>
      </c>
      <c r="BT9">
        <v>2011</v>
      </c>
      <c r="BZ9">
        <v>2020</v>
      </c>
      <c r="CJ9">
        <v>2017</v>
      </c>
      <c r="CM9">
        <v>2017</v>
      </c>
      <c r="CS9">
        <v>2017</v>
      </c>
      <c r="CV9">
        <v>2017</v>
      </c>
      <c r="DD9">
        <v>2017</v>
      </c>
      <c r="DL9">
        <v>2017</v>
      </c>
      <c r="DV9">
        <v>2017</v>
      </c>
      <c r="DY9">
        <v>2017</v>
      </c>
    </row>
    <row r="10" spans="1:129" x14ac:dyDescent="0.3">
      <c r="A10" t="s">
        <v>4</v>
      </c>
      <c r="B10" t="s">
        <v>26</v>
      </c>
      <c r="E10" t="s">
        <v>35</v>
      </c>
      <c r="L10" t="s">
        <v>35</v>
      </c>
      <c r="V10" t="s">
        <v>35</v>
      </c>
      <c r="Y10" t="s">
        <v>35</v>
      </c>
      <c r="AE10" t="s">
        <v>35</v>
      </c>
      <c r="AM10" t="s">
        <v>35</v>
      </c>
      <c r="AS10" t="s">
        <v>35</v>
      </c>
      <c r="AZ10" t="s">
        <v>35</v>
      </c>
      <c r="BG10" t="s">
        <v>35</v>
      </c>
      <c r="BI10" t="s">
        <v>35</v>
      </c>
      <c r="BM10" t="s">
        <v>35</v>
      </c>
      <c r="BN10" t="s">
        <v>35</v>
      </c>
      <c r="BZ10" t="s">
        <v>35</v>
      </c>
      <c r="CJ10" t="s">
        <v>35</v>
      </c>
      <c r="CM10" t="s">
        <v>35</v>
      </c>
      <c r="CS10" t="s">
        <v>35</v>
      </c>
      <c r="CV10" t="s">
        <v>35</v>
      </c>
      <c r="DD10" t="s">
        <v>35</v>
      </c>
      <c r="DL10" t="s">
        <v>35</v>
      </c>
      <c r="DV10" t="s">
        <v>35</v>
      </c>
      <c r="DY10" t="s">
        <v>35</v>
      </c>
    </row>
    <row r="11" spans="1:129" x14ac:dyDescent="0.3">
      <c r="A11" t="s">
        <v>4</v>
      </c>
      <c r="B11" t="s">
        <v>27</v>
      </c>
      <c r="Y11" t="s">
        <v>71</v>
      </c>
      <c r="BG11" t="s">
        <v>112</v>
      </c>
      <c r="BI11" t="s">
        <v>118</v>
      </c>
      <c r="BN11" t="s">
        <v>112</v>
      </c>
      <c r="BT11" t="s">
        <v>136</v>
      </c>
      <c r="CJ11" t="s">
        <v>157</v>
      </c>
      <c r="CM11" t="s">
        <v>157</v>
      </c>
      <c r="CS11" t="s">
        <v>157</v>
      </c>
      <c r="CV11" t="s">
        <v>157</v>
      </c>
      <c r="DD11" t="s">
        <v>157</v>
      </c>
      <c r="DL11" t="s">
        <v>157</v>
      </c>
      <c r="DV11" t="s">
        <v>157</v>
      </c>
      <c r="DY11" t="s">
        <v>157</v>
      </c>
    </row>
  </sheetData>
  <hyperlinks>
    <hyperlink ref="E5" r:id="rId1" xr:uid="{00000000-0004-0000-1600-000000000000}"/>
    <hyperlink ref="I5" r:id="rId2" xr:uid="{00000000-0004-0000-1600-000001000000}"/>
    <hyperlink ref="L5" r:id="rId3" xr:uid="{00000000-0004-0000-1600-000002000000}"/>
    <hyperlink ref="N5" r:id="rId4" xr:uid="{00000000-0004-0000-1600-000003000000}"/>
    <hyperlink ref="O5" r:id="rId5" xr:uid="{00000000-0004-0000-1600-000004000000}"/>
    <hyperlink ref="P5" r:id="rId6" xr:uid="{00000000-0004-0000-1600-000005000000}"/>
    <hyperlink ref="Q5" r:id="rId7" xr:uid="{00000000-0004-0000-1600-000006000000}"/>
    <hyperlink ref="R5" r:id="rId8" xr:uid="{00000000-0004-0000-1600-000007000000}"/>
    <hyperlink ref="S5" r:id="rId9" xr:uid="{00000000-0004-0000-1600-000008000000}"/>
    <hyperlink ref="V5" r:id="rId10" xr:uid="{00000000-0004-0000-1600-000009000000}"/>
    <hyperlink ref="Y5" r:id="rId11" xr:uid="{00000000-0004-0000-1600-00000A000000}"/>
    <hyperlink ref="AA5" r:id="rId12" xr:uid="{00000000-0004-0000-1600-00000B000000}"/>
    <hyperlink ref="AB5" r:id="rId13" xr:uid="{00000000-0004-0000-1600-00000C000000}"/>
    <hyperlink ref="AE5" r:id="rId14" xr:uid="{00000000-0004-0000-1600-00000D000000}"/>
    <hyperlink ref="AI5" r:id="rId15" xr:uid="{00000000-0004-0000-1600-00000E000000}"/>
    <hyperlink ref="AJ5" r:id="rId16" xr:uid="{00000000-0004-0000-1600-00000F000000}"/>
    <hyperlink ref="AM5" r:id="rId17" xr:uid="{00000000-0004-0000-1600-000010000000}"/>
    <hyperlink ref="AO5" r:id="rId18" xr:uid="{00000000-0004-0000-1600-000011000000}"/>
    <hyperlink ref="AP5" r:id="rId19" xr:uid="{00000000-0004-0000-1600-000012000000}"/>
    <hyperlink ref="AS5" r:id="rId20" xr:uid="{00000000-0004-0000-1600-000013000000}"/>
    <hyperlink ref="AV5" r:id="rId21" xr:uid="{00000000-0004-0000-1600-000014000000}"/>
    <hyperlink ref="AW5" r:id="rId22" xr:uid="{00000000-0004-0000-1600-000015000000}"/>
    <hyperlink ref="AZ5" r:id="rId23" xr:uid="{00000000-0004-0000-1600-000016000000}"/>
    <hyperlink ref="BC5" r:id="rId24" xr:uid="{00000000-0004-0000-1600-000017000000}"/>
    <hyperlink ref="BD5" r:id="rId25" xr:uid="{00000000-0004-0000-1600-000018000000}"/>
    <hyperlink ref="BG5" r:id="rId26" xr:uid="{00000000-0004-0000-1600-000019000000}"/>
    <hyperlink ref="BI5" r:id="rId27" xr:uid="{00000000-0004-0000-1600-00001A000000}"/>
    <hyperlink ref="BM5" r:id="rId28" xr:uid="{00000000-0004-0000-1600-00001B000000}"/>
    <hyperlink ref="BN5" r:id="rId29" xr:uid="{00000000-0004-0000-1600-00001C000000}"/>
    <hyperlink ref="BT5" r:id="rId30" xr:uid="{00000000-0004-0000-1600-00001D000000}"/>
    <hyperlink ref="BZ5" r:id="rId31" xr:uid="{00000000-0004-0000-1600-00001E000000}"/>
    <hyperlink ref="CG5" r:id="rId32" xr:uid="{00000000-0004-0000-1600-00001F000000}"/>
    <hyperlink ref="CJ5" r:id="rId33" xr:uid="{00000000-0004-0000-1600-000020000000}"/>
    <hyperlink ref="CM5" r:id="rId34" xr:uid="{00000000-0004-0000-1600-000021000000}"/>
    <hyperlink ref="CS5" r:id="rId35" xr:uid="{00000000-0004-0000-1600-000022000000}"/>
    <hyperlink ref="CV5" r:id="rId36" xr:uid="{00000000-0004-0000-1600-000023000000}"/>
    <hyperlink ref="CZ5" r:id="rId37" xr:uid="{00000000-0004-0000-1600-000024000000}"/>
    <hyperlink ref="DA5" r:id="rId38" xr:uid="{00000000-0004-0000-1600-000025000000}"/>
    <hyperlink ref="DD5" r:id="rId39" xr:uid="{00000000-0004-0000-1600-000026000000}"/>
    <hyperlink ref="DH5" r:id="rId40" xr:uid="{00000000-0004-0000-1600-000027000000}"/>
    <hyperlink ref="DI5" r:id="rId41" xr:uid="{00000000-0004-0000-1600-000028000000}"/>
    <hyperlink ref="DL5" r:id="rId42" xr:uid="{00000000-0004-0000-1600-000029000000}"/>
    <hyperlink ref="DS5" r:id="rId43" xr:uid="{00000000-0004-0000-1600-00002A000000}"/>
    <hyperlink ref="DU5" r:id="rId44" xr:uid="{00000000-0004-0000-1600-00002B000000}"/>
    <hyperlink ref="DV5" r:id="rId45" xr:uid="{00000000-0004-0000-1600-00002C000000}"/>
    <hyperlink ref="DY5" r:id="rId46" xr:uid="{00000000-0004-0000-1600-00002D000000}"/>
    <hyperlink ref="N6" r:id="rId47" xr:uid="{00000000-0004-0000-1600-00002E000000}"/>
    <hyperlink ref="Q6" r:id="rId48" xr:uid="{00000000-0004-0000-1600-00002F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23</vt:i4>
      </vt:variant>
    </vt:vector>
  </HeadingPairs>
  <TitlesOfParts>
    <vt:vector size="23" baseType="lpstr">
      <vt:lpstr>STEEL_GEN</vt:lpstr>
      <vt:lpstr>STEEL_PRIM_BOF</vt:lpstr>
      <vt:lpstr>STEEL_PRIM_DRI</vt:lpstr>
      <vt:lpstr>STEEL_SEC_EAF</vt:lpstr>
      <vt:lpstr>ALU_PRIM</vt:lpstr>
      <vt:lpstr>ALU_SEC</vt:lpstr>
      <vt:lpstr>COPPER_PRIM</vt:lpstr>
      <vt:lpstr>COPPER_SEC</vt:lpstr>
      <vt:lpstr>PAPER</vt:lpstr>
      <vt:lpstr>CEMENT</vt:lpstr>
      <vt:lpstr>GLASS</vt:lpstr>
      <vt:lpstr>CHLORINE</vt:lpstr>
      <vt:lpstr>AMMONIA_L_CARB</vt:lpstr>
      <vt:lpstr>AMMONIA_CONV</vt:lpstr>
      <vt:lpstr>METHANOL_L_CARB</vt:lpstr>
      <vt:lpstr>METHANOL_CONV</vt:lpstr>
      <vt:lpstr>ETHYLENE_L_CARB</vt:lpstr>
      <vt:lpstr>ETHYLENE_CONV</vt:lpstr>
      <vt:lpstr>PROPYLENE_L_CARB</vt:lpstr>
      <vt:lpstr>PROPYLENE_CONV</vt:lpstr>
      <vt:lpstr>AROMATICS_L_CARB</vt:lpstr>
      <vt:lpstr>AROMATICS_CONV</vt:lpstr>
      <vt:lpstr>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Amadu Epishev</cp:lastModifiedBy>
  <dcterms:created xsi:type="dcterms:W3CDTF">2024-12-09T12:46:06Z</dcterms:created>
  <dcterms:modified xsi:type="dcterms:W3CDTF">2025-01-06T15:05:03Z</dcterms:modified>
</cp:coreProperties>
</file>