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pish\PycharmProjects\endemo-endemo-v2\input (structure)\UserForecast_data\HOU\"/>
    </mc:Choice>
  </mc:AlternateContent>
  <xr:revisionPtr revIDLastSave="0" documentId="13_ncr:1_{B609D4A4-2679-4311-ABAB-24B2B0D16E1E}" xr6:coauthVersionLast="47" xr6:coauthVersionMax="47" xr10:uidLastSave="{00000000-0000-0000-0000-000000000000}"/>
  <bookViews>
    <workbookView xWindow="28680" yWindow="-120" windowWidth="29040" windowHeight="17520" activeTab="1" xr2:uid="{00000000-000D-0000-FFFF-FFFF00000000}"/>
  </bookViews>
  <sheets>
    <sheet name="SP_HEAT" sheetId="4" r:id="rId1"/>
    <sheet name="SP_COOL" sheetId="5" r:id="rId2"/>
    <sheet name="Inf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D2" i="5"/>
  <c r="E2" i="5"/>
  <c r="N2" i="5"/>
  <c r="O2" i="5"/>
  <c r="F2" i="5" s="1"/>
  <c r="C3" i="5"/>
  <c r="E3" i="5"/>
  <c r="C4" i="5"/>
  <c r="E4" i="5"/>
  <c r="C5" i="5"/>
  <c r="D5" i="5"/>
  <c r="E5" i="5"/>
  <c r="N5" i="5"/>
  <c r="O5" i="5"/>
  <c r="F5" i="5" s="1"/>
  <c r="C6" i="5"/>
  <c r="E6" i="5"/>
  <c r="N6" i="5"/>
  <c r="N22" i="5" s="1"/>
  <c r="D22" i="5" s="1"/>
  <c r="O6" i="5"/>
  <c r="O15" i="5" s="1"/>
  <c r="C7" i="5"/>
  <c r="E7" i="5"/>
  <c r="C8" i="5"/>
  <c r="E8" i="5"/>
  <c r="N8" i="5"/>
  <c r="D8" i="5" s="1"/>
  <c r="O8" i="5"/>
  <c r="F8" i="5" s="1"/>
  <c r="C9" i="5"/>
  <c r="E9" i="5"/>
  <c r="N9" i="5"/>
  <c r="D9" i="5" s="1"/>
  <c r="O9" i="5"/>
  <c r="F9" i="5" s="1"/>
  <c r="C10" i="5"/>
  <c r="E10" i="5"/>
  <c r="F10" i="5"/>
  <c r="G10" i="5"/>
  <c r="N10" i="5"/>
  <c r="D10" i="5" s="1"/>
  <c r="O10" i="5"/>
  <c r="C11" i="5"/>
  <c r="E11" i="5"/>
  <c r="N11" i="5"/>
  <c r="D11" i="5" s="1"/>
  <c r="O11" i="5"/>
  <c r="F11" i="5" s="1"/>
  <c r="C12" i="5"/>
  <c r="E12" i="5"/>
  <c r="C13" i="5"/>
  <c r="E13" i="5"/>
  <c r="N13" i="5"/>
  <c r="D13" i="5" s="1"/>
  <c r="O13" i="5"/>
  <c r="C14" i="5"/>
  <c r="E14" i="5"/>
  <c r="C15" i="5"/>
  <c r="E15" i="5"/>
  <c r="C16" i="5"/>
  <c r="E16" i="5"/>
  <c r="C17" i="5"/>
  <c r="E17" i="5"/>
  <c r="F17" i="5"/>
  <c r="G17" i="5"/>
  <c r="N17" i="5"/>
  <c r="D17" i="5" s="1"/>
  <c r="O17" i="5"/>
  <c r="C18" i="5"/>
  <c r="E18" i="5"/>
  <c r="E19" i="5"/>
  <c r="H19" i="5"/>
  <c r="C19" i="5" s="1"/>
  <c r="C20" i="5"/>
  <c r="E20" i="5"/>
  <c r="F20" i="5"/>
  <c r="G20" i="5"/>
  <c r="N20" i="5"/>
  <c r="D20" i="5" s="1"/>
  <c r="O20" i="5"/>
  <c r="C21" i="5"/>
  <c r="E21" i="5"/>
  <c r="N21" i="5"/>
  <c r="D21" i="5" s="1"/>
  <c r="O21" i="5"/>
  <c r="F21" i="5" s="1"/>
  <c r="C22" i="5"/>
  <c r="E22" i="5"/>
  <c r="C23" i="5"/>
  <c r="E23" i="5"/>
  <c r="N23" i="5"/>
  <c r="D23" i="5" s="1"/>
  <c r="O23" i="5"/>
  <c r="C24" i="5"/>
  <c r="E24" i="5"/>
  <c r="C25" i="5"/>
  <c r="E25" i="5"/>
  <c r="C26" i="5"/>
  <c r="E26" i="5"/>
  <c r="C27" i="5"/>
  <c r="E27" i="5"/>
  <c r="N27" i="5"/>
  <c r="D27" i="5" s="1"/>
  <c r="O27" i="5"/>
  <c r="F27" i="5" s="1"/>
  <c r="C28" i="5"/>
  <c r="E28" i="5"/>
  <c r="N28" i="5"/>
  <c r="D28" i="5" s="1"/>
  <c r="O28" i="5"/>
  <c r="E29" i="5"/>
  <c r="H29" i="5"/>
  <c r="C29" i="5" s="1"/>
  <c r="N29" i="5"/>
  <c r="D29" i="5" s="1"/>
  <c r="O29" i="5"/>
  <c r="G29" i="5" s="1"/>
  <c r="C30" i="5"/>
  <c r="E30" i="5"/>
  <c r="C31" i="5"/>
  <c r="E31" i="5"/>
  <c r="C32" i="5"/>
  <c r="E32" i="5"/>
  <c r="N32" i="5"/>
  <c r="D32" i="5" s="1"/>
  <c r="O32" i="5"/>
  <c r="F32" i="5" s="1"/>
  <c r="E33" i="5"/>
  <c r="H33" i="5"/>
  <c r="C33" i="5" s="1"/>
  <c r="N33" i="5"/>
  <c r="D33" i="5" s="1"/>
  <c r="O33" i="5"/>
  <c r="G33" i="5" s="1"/>
  <c r="D34" i="5"/>
  <c r="E34" i="5"/>
  <c r="H34" i="5"/>
  <c r="F34" i="5" s="1"/>
  <c r="C35" i="5"/>
  <c r="D35" i="5"/>
  <c r="E35" i="5"/>
  <c r="F35" i="5"/>
  <c r="G35" i="5"/>
  <c r="D36" i="5"/>
  <c r="E36" i="5"/>
  <c r="H36" i="5"/>
  <c r="G36" i="5" s="1"/>
  <c r="C37" i="5"/>
  <c r="D37" i="5"/>
  <c r="E37" i="5"/>
  <c r="F37" i="5"/>
  <c r="G37" i="5"/>
  <c r="A45" i="3"/>
  <c r="A55" i="3"/>
  <c r="A59" i="3"/>
  <c r="A60" i="3"/>
  <c r="A62" i="3"/>
  <c r="G27" i="5" l="1"/>
  <c r="G32" i="5"/>
  <c r="F29" i="5"/>
  <c r="N3" i="5"/>
  <c r="D3" i="5" s="1"/>
  <c r="F36" i="5"/>
  <c r="C34" i="5"/>
  <c r="N25" i="5"/>
  <c r="D25" i="5" s="1"/>
  <c r="N18" i="5"/>
  <c r="D18" i="5" s="1"/>
  <c r="N15" i="5"/>
  <c r="D15" i="5" s="1"/>
  <c r="O30" i="5"/>
  <c r="F30" i="5" s="1"/>
  <c r="G5" i="5"/>
  <c r="N30" i="5"/>
  <c r="D30" i="5" s="1"/>
  <c r="C36" i="5"/>
  <c r="F15" i="5"/>
  <c r="G15" i="5"/>
  <c r="O25" i="5"/>
  <c r="O3" i="5"/>
  <c r="F13" i="5"/>
  <c r="G13" i="5"/>
  <c r="G8" i="5"/>
  <c r="O18" i="5"/>
  <c r="F23" i="5"/>
  <c r="G23" i="5"/>
  <c r="O22" i="5"/>
  <c r="O12" i="5"/>
  <c r="O7" i="5"/>
  <c r="O24" i="5"/>
  <c r="O14" i="5"/>
  <c r="O19" i="5"/>
  <c r="G19" i="5" s="1"/>
  <c r="F6" i="5"/>
  <c r="O26" i="5"/>
  <c r="O31" i="5"/>
  <c r="O4" i="5"/>
  <c r="G6" i="5"/>
  <c r="O16" i="5"/>
  <c r="F28" i="5"/>
  <c r="G28" i="5"/>
  <c r="N16" i="5"/>
  <c r="D16" i="5" s="1"/>
  <c r="G11" i="5"/>
  <c r="N4" i="5"/>
  <c r="D4" i="5" s="1"/>
  <c r="F33" i="5"/>
  <c r="N31" i="5"/>
  <c r="D31" i="5" s="1"/>
  <c r="N26" i="5"/>
  <c r="D26" i="5" s="1"/>
  <c r="G21" i="5"/>
  <c r="N19" i="5"/>
  <c r="D19" i="5" s="1"/>
  <c r="N14" i="5"/>
  <c r="D14" i="5" s="1"/>
  <c r="G9" i="5"/>
  <c r="D6" i="5"/>
  <c r="N24" i="5"/>
  <c r="D24" i="5" s="1"/>
  <c r="N7" i="5"/>
  <c r="D7" i="5" s="1"/>
  <c r="G2" i="5"/>
  <c r="G34" i="5"/>
  <c r="N12" i="5"/>
  <c r="D12" i="5" s="1"/>
  <c r="G30" i="5" l="1"/>
  <c r="G22" i="5"/>
  <c r="F22" i="5"/>
  <c r="F16" i="5"/>
  <c r="G16" i="5"/>
  <c r="F4" i="5"/>
  <c r="G4" i="5"/>
  <c r="F26" i="5"/>
  <c r="G26" i="5"/>
  <c r="F18" i="5"/>
  <c r="G18" i="5"/>
  <c r="F31" i="5"/>
  <c r="G31" i="5"/>
  <c r="F14" i="5"/>
  <c r="G14" i="5"/>
  <c r="F3" i="5"/>
  <c r="G3" i="5"/>
  <c r="F24" i="5"/>
  <c r="G24" i="5"/>
  <c r="F25" i="5"/>
  <c r="G25" i="5"/>
  <c r="F19" i="5"/>
  <c r="F7" i="5"/>
  <c r="G7" i="5"/>
  <c r="G12" i="5"/>
  <c r="F12" i="5"/>
</calcChain>
</file>

<file path=xl/sharedStrings.xml><?xml version="1.0" encoding="utf-8"?>
<sst xmlns="http://schemas.openxmlformats.org/spreadsheetml/2006/main" count="289" uniqueCount="143">
  <si>
    <t>k0</t>
  </si>
  <si>
    <t>k1</t>
  </si>
  <si>
    <t>Belgium</t>
  </si>
  <si>
    <t>Bulgaria</t>
  </si>
  <si>
    <t>Czechia</t>
  </si>
  <si>
    <t>Denmark</t>
  </si>
  <si>
    <t>Germany</t>
  </si>
  <si>
    <t>Ireland</t>
  </si>
  <si>
    <t>Greece</t>
  </si>
  <si>
    <t>Spain</t>
  </si>
  <si>
    <t>France</t>
  </si>
  <si>
    <t>Croatia</t>
  </si>
  <si>
    <t>Italy</t>
  </si>
  <si>
    <t>Latvia</t>
  </si>
  <si>
    <t>Luxembourg</t>
  </si>
  <si>
    <t>Hungary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</si>
  <si>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</si>
  <si>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</si>
  <si>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</si>
  <si>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</si>
  <si>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</si>
  <si>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</si>
  <si>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</si>
  <si>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</si>
  <si>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</si>
  <si>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</si>
  <si>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Norway</t>
  </si>
  <si>
    <t>Switzerland</t>
  </si>
  <si>
    <t>Montenegro</t>
  </si>
  <si>
    <t>North Macedonia</t>
  </si>
  <si>
    <t>Albania</t>
  </si>
  <si>
    <t>Serbia</t>
  </si>
  <si>
    <t>Bosnia and Herzegovina</t>
  </si>
  <si>
    <t>Iceland</t>
  </si>
  <si>
    <t>Lithuania</t>
  </si>
  <si>
    <t>Estonia</t>
  </si>
  <si>
    <t>[1]</t>
  </si>
  <si>
    <t>[2]</t>
  </si>
  <si>
    <t>Area per household [m2/HH] (2012)</t>
  </si>
  <si>
    <t>Source / Assumption</t>
  </si>
  <si>
    <t>Area per household [m2/HH] (2002)</t>
  </si>
  <si>
    <t>Area per household [m2/HH] (2021)</t>
  </si>
  <si>
    <t>Trend Rate exp [%/a]</t>
  </si>
  <si>
    <t>Trend Rate lin [%/a]</t>
  </si>
  <si>
    <t>European Union (EU6-1958, EU9-1973, EU10-1981, EU12-1986, EU15-1995, EU25-2004, EU27-2007, EU28-2013, EU27-2020)</t>
  </si>
  <si>
    <t>European Union - 27 countries (from 2020)</t>
  </si>
  <si>
    <t>European Union - 28 countries (2013-2020)</t>
  </si>
  <si>
    <t>European Union - 27 countries (2007-2013)</t>
  </si>
  <si>
    <t>Euro area (EA11-1999, EA12-2001, EA13-2007, EA15-2008, EA16-2009, EA17-2011, EA18-2014, EA19-2015, EA20-2023)</t>
  </si>
  <si>
    <t>Euro area - 19 countries  (2015-2022)</t>
  </si>
  <si>
    <t>Euro area - 18 countries (2014)</t>
  </si>
  <si>
    <t>[6]</t>
  </si>
  <si>
    <t>A4</t>
  </si>
  <si>
    <t>Cyprus</t>
  </si>
  <si>
    <t>Malta</t>
  </si>
  <si>
    <t>A1</t>
  </si>
  <si>
    <t>A2</t>
  </si>
  <si>
    <t>[7]</t>
  </si>
  <si>
    <t>Constant since 2000 [9]</t>
  </si>
  <si>
    <t>A6</t>
  </si>
  <si>
    <t>A3</t>
  </si>
  <si>
    <t>A5</t>
  </si>
  <si>
    <t>[3]</t>
  </si>
  <si>
    <t>[8]</t>
  </si>
  <si>
    <t>[4]</t>
  </si>
  <si>
    <t>Mark:</t>
  </si>
  <si>
    <t>Data in the column necessary for the model run</t>
  </si>
  <si>
    <t>Data in the column used as a basis for trend rate calculation or for assumptions</t>
  </si>
  <si>
    <t>German value used as assumption for multiple countries without enough information</t>
  </si>
  <si>
    <t>Description</t>
  </si>
  <si>
    <t>Application area</t>
  </si>
  <si>
    <t>Specification</t>
  </si>
  <si>
    <t>Web</t>
  </si>
  <si>
    <t>Title</t>
  </si>
  <si>
    <t>Author</t>
  </si>
  <si>
    <t>Publisher</t>
  </si>
  <si>
    <t>Year</t>
  </si>
  <si>
    <t>Access</t>
  </si>
  <si>
    <t>Last Update</t>
  </si>
  <si>
    <t>Calculation</t>
  </si>
  <si>
    <t>Copyright notice</t>
  </si>
  <si>
    <t>Source:</t>
  </si>
  <si>
    <t>area_per_house</t>
  </si>
  <si>
    <t>All countries except the ones below (Montenegro, North Macedonia, Serbia, Albania, BiH)</t>
  </si>
  <si>
    <t>https://ec.europa.eu/eurostat/databrowser/view/ilc_hcmh02/default/table?lang=en</t>
  </si>
  <si>
    <t>Average size of dwelling by household type and degree of urbanisation; 
ilc_hcmh02</t>
  </si>
  <si>
    <t>Eurostat</t>
  </si>
  <si>
    <t>03.11.2023</t>
  </si>
  <si>
    <t>20.06.2019</t>
  </si>
  <si>
    <t>https://ec.europa.eu/eurostat/web/main/about-us/policies/copyright</t>
  </si>
  <si>
    <t>area_per_house, Trend Rate [%]</t>
  </si>
  <si>
    <t>SLED_Montenegro_BUILDING_ENG.pdf</t>
  </si>
  <si>
    <t>https://www.researchgate.net/publication/324602656_The_typology_of_the_residential_building_stock_of_Montenegro_and_modelling_its_low-carbon_transformation_Support_for_Low-Emission_Development_in_South_Eastern_Europe_SLED#fullTextFileContent</t>
  </si>
  <si>
    <t>The typology of the residential building stock of Montenegro and modelling ist low-carbon transformation</t>
  </si>
  <si>
    <t>Novikova, Aleksandra; Csoknyai,Tamás; Miljanic,Zoran; Gligoric,Biljana; Vušanovic,Igor; Szalay,Zsuzsa</t>
  </si>
  <si>
    <t>Regional environmental center</t>
  </si>
  <si>
    <t xml:space="preserve"> for occupied dwellings</t>
  </si>
  <si>
    <t>The typology of the residential building stock in Serbia and modelling ist low-carbon transformation</t>
  </si>
  <si>
    <t>Novikova, Aleksandra; Csoknyai,Tamás; Jovanović Popović, Milica;  Stanković, Bojana; Živković, Branislav; Ignjatović, Dušan; Sretenović, Aleksandra; Szalay,Zsuzsa</t>
  </si>
  <si>
    <t>BiH</t>
  </si>
  <si>
    <t>https://habitat-worldmap.org/en/country/europe-2/southern-europe/bosnia-and-herzegovina/</t>
  </si>
  <si>
    <t>Bosnia and Herzegovina: Urbanisation: Urban housing</t>
  </si>
  <si>
    <t>Habitat Worldmap</t>
  </si>
  <si>
    <t>09.06.2019</t>
  </si>
  <si>
    <t>[5]</t>
  </si>
  <si>
    <t>for Trend Rate [%]</t>
  </si>
  <si>
    <t>calculation</t>
  </si>
  <si>
    <t>P. 52</t>
  </si>
  <si>
    <t>https://www.klimareporter.de/images/dokumente/2020/12/Projektionsbericht-der-Bundesregierung-2019.pdf</t>
  </si>
  <si>
    <t>Projektionsbericht 2019 für Deutschland gemäß Verordnung (EU) Nr. 525/2013</t>
  </si>
  <si>
    <t>all available countries</t>
  </si>
  <si>
    <t>Data from before 2004 / from 2002; All dwellings</t>
  </si>
  <si>
    <t>https://kk.org/extrapolations/size-of-homes-global/</t>
  </si>
  <si>
    <t>Size of Homes, Global</t>
  </si>
  <si>
    <t>KK</t>
  </si>
  <si>
    <t>Durchschnittliche Wohnungsfläche sowie durchschnittliche Fläche pro Zimmer in den Kantonen, 2021</t>
  </si>
  <si>
    <t>https://www.bfs.admin.ch/bfs/de/home/statistiken/bau-wohnungswesen/wohnungen/groesse.html</t>
  </si>
  <si>
    <t>Wohnungsgrösse</t>
  </si>
  <si>
    <t>Schweizerische Eidgenossenschaft, Bundesamt für Statistik</t>
  </si>
  <si>
    <t>03.11.2022</t>
  </si>
  <si>
    <t>area_per_person</t>
  </si>
  <si>
    <t>https://www.ikem.de/wp-content/uploads/2016/01/SLED_Albania_RESIDENTIAL_BUILDING_ENG.pdf</t>
  </si>
  <si>
    <t>The typology of the residential building stock in Albania and modelling ist low-carbon transformation</t>
  </si>
  <si>
    <t xml:space="preserve">Novikova, Aleksandra; Szalay,Zsuzsa; Simaku, Gjergji; Thimjo, Teuta; Salamon, Bálint; Plaku, Thimjo; Csoknyai,Tamás; </t>
  </si>
  <si>
    <t>[9]</t>
  </si>
  <si>
    <t>https://www.bfs.admin.ch/bfs/de/home/statistiken/bau-wohnungswesen/wohnungen/groesse.assetdetail.22304473.html</t>
  </si>
  <si>
    <t xml:space="preserve">Assumption: </t>
  </si>
  <si>
    <t>Area per household as European Union - 27 countries (from 2020)</t>
  </si>
  <si>
    <t>Area per household as European Union - 28 countries (2013-2020)</t>
  </si>
  <si>
    <t>Area per household as Serbia</t>
  </si>
  <si>
    <t>Trend Rate [%] for other countries, not  having sources [6,7,8] = Germany</t>
  </si>
  <si>
    <t>Trend Rate [%] = 0.1 (almoust constant floor area)</t>
  </si>
  <si>
    <t>Trend Rate [%] for Monte Negro based on [2], Fig 19</t>
  </si>
  <si>
    <t>Further information</t>
  </si>
  <si>
    <t>F1</t>
  </si>
  <si>
    <t>http://www.unece.org/fileadmin/DAM/hlm/documents/2002/ece/hbp/ece.hbp.130.e.pdf</t>
  </si>
  <si>
    <t>https://euronews.al/en/study-on-albanian-homes-the-average-space-per-inhabitant-is-14-m2/</t>
  </si>
  <si>
    <t>https://pdf.usaid.gov/pdf_docs/PNACC281.pdf</t>
  </si>
  <si>
    <t>k0_exp</t>
  </si>
  <si>
    <t>k1_exp</t>
  </si>
  <si>
    <t>k2_exp</t>
  </si>
  <si>
    <t>k3_exp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</si>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</sst>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000"/>
    <numFmt numFmtId="166" formatCode="0.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3" fillId="0" borderId="0" xfId="0" applyFont="1"/>
    <xf numFmtId="0" fontId="0" fillId="5" borderId="0" xfId="0" quotePrefix="1" applyFill="1" applyAlignment="1">
      <alignment wrapText="1"/>
    </xf>
    <xf numFmtId="0" fontId="4" fillId="0" borderId="0" xfId="0" applyFont="1"/>
    <xf numFmtId="0" fontId="0" fillId="3" borderId="0" xfId="0" quotePrefix="1" applyFill="1" applyAlignment="1">
      <alignment wrapText="1"/>
    </xf>
    <xf numFmtId="0" fontId="0" fillId="4" borderId="0" xfId="0" quotePrefix="1" applyFill="1" applyAlignment="1">
      <alignment wrapText="1"/>
    </xf>
    <xf numFmtId="0" fontId="5" fillId="0" borderId="0" xfId="1" applyFont="1"/>
    <xf numFmtId="0" fontId="1" fillId="0" borderId="0" xfId="1" applyFill="1"/>
    <xf numFmtId="0" fontId="2" fillId="0" borderId="0" xfId="1" applyFont="1"/>
    <xf numFmtId="0" fontId="2" fillId="0" borderId="0" xfId="0" applyFont="1"/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1" fontId="2" fillId="3" borderId="0" xfId="0" applyNumberFormat="1" applyFont="1" applyFill="1" applyAlignment="1">
      <alignment wrapText="1"/>
    </xf>
    <xf numFmtId="0" fontId="6" fillId="0" borderId="0" xfId="0" applyFont="1"/>
    <xf numFmtId="164" fontId="2" fillId="0" borderId="0" xfId="0" applyNumberFormat="1" applyFont="1"/>
    <xf numFmtId="165" fontId="0" fillId="0" borderId="0" xfId="0" applyNumberFormat="1"/>
    <xf numFmtId="164" fontId="6" fillId="0" borderId="0" xfId="0" applyNumberFormat="1" applyFont="1"/>
    <xf numFmtId="165" fontId="6" fillId="0" borderId="0" xfId="0" applyNumberFormat="1" applyFont="1"/>
    <xf numFmtId="165" fontId="0" fillId="4" borderId="0" xfId="0" applyNumberFormat="1" applyFill="1"/>
    <xf numFmtId="166" fontId="2" fillId="0" borderId="0" xfId="0" applyNumberFormat="1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habitat-worldmap.org/en/country/europe-2/southern-europe/bosnia-and-herzegovina/" TargetMode="External"/><Relationship Id="rId3" Type="http://schemas.openxmlformats.org/officeDocument/2006/relationships/hyperlink" Target="https://kk.org/extrapolations/size-of-homes-global/" TargetMode="External"/><Relationship Id="rId7" Type="http://schemas.openxmlformats.org/officeDocument/2006/relationships/hyperlink" Target="https://www.researchgate.net/publication/324602656_The_typology_of_the_residential_building_stock_of_Montenegro_and_modelling_its_low-carbon_transformation_Support_for_Low-Emission_Development_in_South_Eastern_Europe_SLED" TargetMode="External"/><Relationship Id="rId2" Type="http://schemas.openxmlformats.org/officeDocument/2006/relationships/hyperlink" Target="https://ec.europa.eu/eurostat/databrowser/view/ilc_hcmh02/default/table?lang=en" TargetMode="External"/><Relationship Id="rId1" Type="http://schemas.openxmlformats.org/officeDocument/2006/relationships/hyperlink" Target="http://www.unece.org/fileadmin/DAM/hlm/documents/2002/ece/hbp/ece.hbp.130.e.pdf" TargetMode="External"/><Relationship Id="rId6" Type="http://schemas.openxmlformats.org/officeDocument/2006/relationships/hyperlink" Target="https://www.researchgate.net/publication/324602656_The_typology_of_the_residential_building_stock_of_Montenegro_and_modelling_its_low-carbon_transformation_Support_for_Low-Emission_Development_in_South_Eastern_Europe_SLED" TargetMode="External"/><Relationship Id="rId5" Type="http://schemas.openxmlformats.org/officeDocument/2006/relationships/hyperlink" Target="https://www.klimareporter.de/images/dokumente/2020/12/Projektionsbericht-der-Bundesregierung-2019.pdf" TargetMode="External"/><Relationship Id="rId10" Type="http://schemas.openxmlformats.org/officeDocument/2006/relationships/hyperlink" Target="https://pdf.usaid.gov/pdf_docs/PNACC281.pdf" TargetMode="External"/><Relationship Id="rId4" Type="http://schemas.openxmlformats.org/officeDocument/2006/relationships/hyperlink" Target="https://www.bfs.admin.ch/bfs/de/home/statistiken/bau-wohnungswesen/wohnungen/groesse.html" TargetMode="External"/><Relationship Id="rId9" Type="http://schemas.openxmlformats.org/officeDocument/2006/relationships/hyperlink" Target="https://www.ikem.de/wp-content/uploads/2016/01/SLED_Albania_RESIDENTIAL_BUILDING_ENG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CE4A6-A3FF-41CA-96D8-2C11F5E1B28F}">
  <dimension ref="A1:F44"/>
  <sheetViews>
    <sheetView workbookViewId="0">
      <selection activeCell="H40" sqref="H40"/>
    </sheetView>
  </sheetViews>
  <sheetFormatPr defaultColWidth="11.5546875" defaultRowHeight="14.4" x14ac:dyDescent="0.3"/>
  <cols>
    <col min="1" max="1" width="19.5546875" customWidth="1"/>
    <col min="2" max="7" width="11.44140625"/>
    <col min="8" max="8" width="19.5546875" customWidth="1"/>
    <col min="9" max="9" width="17.109375" bestFit="1" customWidth="1"/>
    <col min="10" max="10" width="11.5546875" bestFit="1" customWidth="1"/>
    <col min="11" max="11" width="17.5546875" customWidth="1"/>
    <col min="12" max="12" width="11.5546875" bestFit="1" customWidth="1"/>
    <col min="13" max="13" width="9.44140625" bestFit="1" customWidth="1"/>
    <col min="14" max="15" width="11.44140625"/>
    <col min="16" max="16" width="11.44140625" customWidth="1"/>
    <col min="17" max="17" width="21.44140625" bestFit="1" customWidth="1"/>
  </cols>
  <sheetData>
    <row r="1" spans="1:6" s="1" customFormat="1" x14ac:dyDescent="0.3">
      <c r="A1" s="13" t="s">
        <v>142</v>
      </c>
      <c r="B1" s="1" t="s">
        <v>0</v>
      </c>
      <c r="C1" s="1" t="s">
        <v>1</v>
      </c>
      <c r="D1" s="24"/>
      <c r="E1" s="25"/>
      <c r="F1" s="13"/>
    </row>
    <row r="2" spans="1:6" x14ac:dyDescent="0.3">
      <c r="A2" s="11" t="s">
        <v>2</v>
      </c>
      <c r="B2">
        <v>-7581.6599999999989</v>
      </c>
      <c r="C2">
        <v>3.8299999999999996</v>
      </c>
      <c r="D2" s="26"/>
      <c r="E2" s="27"/>
      <c r="F2" s="11"/>
    </row>
    <row r="3" spans="1:6" x14ac:dyDescent="0.3">
      <c r="A3" s="11" t="s">
        <v>3</v>
      </c>
      <c r="B3">
        <v>-1064.0040296924703</v>
      </c>
      <c r="C3">
        <v>0.56511134676564134</v>
      </c>
      <c r="D3" s="26"/>
      <c r="E3" s="27"/>
      <c r="F3" s="11"/>
    </row>
    <row r="4" spans="1:6" x14ac:dyDescent="0.3">
      <c r="A4" s="11" t="s">
        <v>4</v>
      </c>
      <c r="B4">
        <v>-1136.8810180275709</v>
      </c>
      <c r="C4">
        <v>0.60381760339342494</v>
      </c>
      <c r="D4" s="26"/>
      <c r="E4" s="27"/>
      <c r="F4" s="11"/>
    </row>
    <row r="5" spans="1:6" x14ac:dyDescent="0.3">
      <c r="A5" s="11" t="s">
        <v>5</v>
      </c>
      <c r="B5">
        <v>-1712.819999999999</v>
      </c>
      <c r="C5">
        <v>0.90999999999999948</v>
      </c>
      <c r="D5" s="26"/>
      <c r="E5" s="27"/>
      <c r="F5" s="11"/>
    </row>
    <row r="6" spans="1:6" x14ac:dyDescent="0.3">
      <c r="A6" s="11" t="s">
        <v>6</v>
      </c>
      <c r="B6">
        <v>-1374.4599999999994</v>
      </c>
      <c r="C6">
        <v>0.72999999999999965</v>
      </c>
      <c r="D6" s="26"/>
      <c r="E6" s="27"/>
      <c r="F6" s="11"/>
    </row>
    <row r="7" spans="1:6" x14ac:dyDescent="0.3">
      <c r="A7" s="11" t="s">
        <v>35</v>
      </c>
      <c r="B7">
        <v>-972.17902439024351</v>
      </c>
      <c r="C7">
        <v>0.51634146341463394</v>
      </c>
      <c r="D7" s="26"/>
      <c r="E7" s="27"/>
      <c r="F7" s="11"/>
    </row>
    <row r="8" spans="1:6" x14ac:dyDescent="0.3">
      <c r="A8" s="11" t="s">
        <v>7</v>
      </c>
      <c r="B8">
        <v>1689.6000000000001</v>
      </c>
      <c r="C8">
        <v>-0.8</v>
      </c>
      <c r="D8" s="26"/>
      <c r="E8" s="27"/>
      <c r="F8" s="11"/>
    </row>
    <row r="9" spans="1:6" x14ac:dyDescent="0.3">
      <c r="A9" s="11" t="s">
        <v>8</v>
      </c>
      <c r="B9">
        <v>-1641.7199999999989</v>
      </c>
      <c r="C9">
        <v>0.85999999999999943</v>
      </c>
      <c r="D9" s="26"/>
      <c r="E9" s="27"/>
      <c r="F9" s="11"/>
    </row>
    <row r="10" spans="1:6" x14ac:dyDescent="0.3">
      <c r="A10" s="11" t="s">
        <v>9</v>
      </c>
      <c r="B10">
        <v>-2737.8199999999993</v>
      </c>
      <c r="C10">
        <v>1.4099999999999995</v>
      </c>
      <c r="D10" s="26"/>
      <c r="E10" s="27"/>
      <c r="F10" s="11"/>
    </row>
    <row r="11" spans="1:6" x14ac:dyDescent="0.3">
      <c r="A11" s="11" t="s">
        <v>10</v>
      </c>
      <c r="B11">
        <v>-1053.1400000000006</v>
      </c>
      <c r="C11">
        <v>0.57000000000000028</v>
      </c>
      <c r="D11" s="26"/>
      <c r="E11" s="27"/>
      <c r="F11" s="11"/>
    </row>
    <row r="12" spans="1:6" x14ac:dyDescent="0.3">
      <c r="A12" s="11" t="s">
        <v>11</v>
      </c>
      <c r="B12">
        <v>-1189.3524496288435</v>
      </c>
      <c r="C12">
        <v>0.63168610816542914</v>
      </c>
      <c r="D12" s="26"/>
      <c r="E12" s="27"/>
      <c r="F12" s="11"/>
    </row>
    <row r="13" spans="1:6" x14ac:dyDescent="0.3">
      <c r="A13" s="11" t="s">
        <v>12</v>
      </c>
      <c r="B13">
        <v>-630.71999999999878</v>
      </c>
      <c r="C13">
        <v>0.35999999999999943</v>
      </c>
      <c r="D13" s="26"/>
      <c r="E13" s="27"/>
      <c r="F13" s="11"/>
    </row>
    <row r="14" spans="1:6" x14ac:dyDescent="0.3">
      <c r="A14" s="11" t="s">
        <v>53</v>
      </c>
      <c r="B14">
        <v>-2060.961230116648</v>
      </c>
      <c r="C14">
        <v>1.0946129374337217</v>
      </c>
      <c r="D14" s="26"/>
      <c r="E14" s="27"/>
      <c r="F14" s="11"/>
    </row>
    <row r="15" spans="1:6" x14ac:dyDescent="0.3">
      <c r="A15" s="11" t="s">
        <v>13</v>
      </c>
      <c r="B15">
        <v>-910.96235418875881</v>
      </c>
      <c r="C15">
        <v>0.48382820784729563</v>
      </c>
      <c r="D15" s="26"/>
      <c r="E15" s="27"/>
      <c r="F15" s="11"/>
    </row>
    <row r="16" spans="1:6" x14ac:dyDescent="0.3">
      <c r="A16" s="11" t="s">
        <v>34</v>
      </c>
      <c r="B16">
        <v>-921.16513255567293</v>
      </c>
      <c r="C16">
        <v>0.48924708377518539</v>
      </c>
      <c r="D16" s="26"/>
      <c r="E16" s="27"/>
      <c r="F16" s="11"/>
    </row>
    <row r="17" spans="1:6" x14ac:dyDescent="0.3">
      <c r="A17" s="11" t="s">
        <v>14</v>
      </c>
      <c r="B17">
        <v>-1096.2199999999989</v>
      </c>
      <c r="C17">
        <v>0.60999999999999943</v>
      </c>
      <c r="D17" s="26"/>
      <c r="E17" s="27"/>
      <c r="F17" s="11"/>
    </row>
    <row r="18" spans="1:6" x14ac:dyDescent="0.3">
      <c r="A18" s="11" t="s">
        <v>15</v>
      </c>
      <c r="B18">
        <v>-1101.9000636267226</v>
      </c>
      <c r="C18">
        <v>0.58523860021208873</v>
      </c>
      <c r="D18" s="26"/>
      <c r="E18" s="27"/>
      <c r="F18" s="11"/>
    </row>
    <row r="19" spans="1:6" x14ac:dyDescent="0.3">
      <c r="A19" s="11" t="s">
        <v>54</v>
      </c>
      <c r="B19">
        <v>-1321.9885683987268</v>
      </c>
      <c r="C19">
        <v>0.70213149522799545</v>
      </c>
      <c r="D19" s="26"/>
      <c r="E19" s="27"/>
      <c r="F19" s="11"/>
    </row>
    <row r="20" spans="1:6" x14ac:dyDescent="0.3">
      <c r="A20" s="11" t="s">
        <v>16</v>
      </c>
      <c r="B20">
        <v>-1643.7400000000007</v>
      </c>
      <c r="C20">
        <v>0.87000000000000033</v>
      </c>
      <c r="D20" s="26"/>
      <c r="E20" s="27"/>
      <c r="F20" s="11"/>
    </row>
    <row r="21" spans="1:6" x14ac:dyDescent="0.3">
      <c r="A21" s="11" t="s">
        <v>17</v>
      </c>
      <c r="B21">
        <v>-1650.7400000000007</v>
      </c>
      <c r="C21">
        <v>0.87000000000000033</v>
      </c>
      <c r="D21" s="26"/>
      <c r="E21" s="27"/>
      <c r="F21" s="11"/>
    </row>
    <row r="22" spans="1:6" x14ac:dyDescent="0.3">
      <c r="A22" s="11" t="s">
        <v>18</v>
      </c>
      <c r="B22">
        <v>-1096.0699045599147</v>
      </c>
      <c r="C22">
        <v>0.58214209968186614</v>
      </c>
      <c r="D22" s="26"/>
      <c r="E22" s="27"/>
      <c r="F22" s="11"/>
    </row>
    <row r="23" spans="1:6" x14ac:dyDescent="0.3">
      <c r="A23" s="11" t="s">
        <v>19</v>
      </c>
      <c r="B23">
        <v>-4601.6800000000012</v>
      </c>
      <c r="C23">
        <v>2.3400000000000003</v>
      </c>
      <c r="D23" s="26"/>
      <c r="E23" s="27"/>
      <c r="F23" s="11"/>
    </row>
    <row r="24" spans="1:6" x14ac:dyDescent="0.3">
      <c r="A24" s="11" t="s">
        <v>20</v>
      </c>
      <c r="B24">
        <v>-639.85995758218417</v>
      </c>
      <c r="C24">
        <v>0.33984093319194042</v>
      </c>
      <c r="D24" s="26"/>
      <c r="E24" s="27"/>
      <c r="F24" s="11"/>
    </row>
    <row r="25" spans="1:6" x14ac:dyDescent="0.3">
      <c r="A25" s="11" t="s">
        <v>21</v>
      </c>
      <c r="B25">
        <v>-1170.4044326617175</v>
      </c>
      <c r="C25">
        <v>0.62162248144220544</v>
      </c>
      <c r="D25" s="26"/>
      <c r="E25" s="27"/>
      <c r="F25" s="11"/>
    </row>
    <row r="26" spans="1:6" x14ac:dyDescent="0.3">
      <c r="A26" s="11" t="s">
        <v>22</v>
      </c>
      <c r="B26">
        <v>-1273.8897560975604</v>
      </c>
      <c r="C26">
        <v>0.67658536585365825</v>
      </c>
      <c r="D26" s="26"/>
      <c r="E26" s="27"/>
      <c r="F26" s="11"/>
    </row>
    <row r="27" spans="1:6" x14ac:dyDescent="0.3">
      <c r="A27" s="11" t="s">
        <v>23</v>
      </c>
      <c r="B27">
        <v>-2245.3199999999993</v>
      </c>
      <c r="C27">
        <v>1.1599999999999995</v>
      </c>
      <c r="D27" s="26"/>
      <c r="E27" s="27"/>
      <c r="F27" s="11"/>
    </row>
    <row r="28" spans="1:6" x14ac:dyDescent="0.3">
      <c r="A28" s="11" t="s">
        <v>24</v>
      </c>
      <c r="B28">
        <v>-1851.9400000000005</v>
      </c>
      <c r="C28">
        <v>0.97000000000000031</v>
      </c>
      <c r="D28" s="26"/>
      <c r="E28" s="27"/>
      <c r="F28" s="11"/>
    </row>
    <row r="29" spans="1:6" x14ac:dyDescent="0.3">
      <c r="A29" s="11" t="s">
        <v>25</v>
      </c>
      <c r="B29">
        <v>-2197.2800000000011</v>
      </c>
      <c r="C29">
        <v>1.1400000000000006</v>
      </c>
      <c r="D29" s="26"/>
      <c r="E29" s="27"/>
      <c r="F29" s="11"/>
    </row>
    <row r="30" spans="1:6" x14ac:dyDescent="0.3">
      <c r="A30" s="11" t="s">
        <v>33</v>
      </c>
      <c r="B30">
        <v>-1900.6318557794264</v>
      </c>
      <c r="C30">
        <v>1.0094591728525977</v>
      </c>
      <c r="D30" s="26"/>
      <c r="E30" s="27"/>
      <c r="F30" s="11"/>
    </row>
    <row r="31" spans="1:6" x14ac:dyDescent="0.3">
      <c r="A31" s="11" t="s">
        <v>26</v>
      </c>
      <c r="B31">
        <v>-1788.4012937433715</v>
      </c>
      <c r="C31">
        <v>0.94985153764581087</v>
      </c>
      <c r="D31" s="26"/>
      <c r="E31" s="27"/>
      <c r="F31" s="11"/>
    </row>
    <row r="32" spans="1:6" x14ac:dyDescent="0.3">
      <c r="A32" s="11" t="s">
        <v>27</v>
      </c>
      <c r="B32">
        <v>4163.5555555555575</v>
      </c>
      <c r="C32">
        <v>-2.011111111111112</v>
      </c>
      <c r="D32" s="26"/>
      <c r="E32" s="27"/>
      <c r="F32" s="11"/>
    </row>
    <row r="33" spans="1:6" x14ac:dyDescent="0.3">
      <c r="A33" s="11" t="s">
        <v>28</v>
      </c>
      <c r="B33">
        <v>-1634.4041235604491</v>
      </c>
      <c r="C33">
        <v>0.84742695656435307</v>
      </c>
      <c r="D33" s="26"/>
      <c r="E33" s="27"/>
      <c r="F33" s="11"/>
    </row>
    <row r="34" spans="1:6" x14ac:dyDescent="0.3">
      <c r="A34" s="11" t="s">
        <v>29</v>
      </c>
      <c r="B34">
        <v>-75.090400000000002</v>
      </c>
      <c r="C34">
        <v>7.4200000000000002E-2</v>
      </c>
      <c r="D34" s="26"/>
      <c r="E34" s="27"/>
      <c r="F34" s="11"/>
    </row>
    <row r="35" spans="1:6" x14ac:dyDescent="0.3">
      <c r="A35" s="11" t="s">
        <v>31</v>
      </c>
      <c r="B35">
        <v>-75.090400000000002</v>
      </c>
      <c r="C35">
        <v>7.4200000000000002E-2</v>
      </c>
      <c r="D35" s="26"/>
      <c r="E35" s="27"/>
      <c r="F35" s="11"/>
    </row>
    <row r="36" spans="1:6" x14ac:dyDescent="0.3">
      <c r="A36" s="11" t="s">
        <v>30</v>
      </c>
      <c r="B36">
        <v>-74.989200000000011</v>
      </c>
      <c r="C36">
        <v>7.4099999999999999E-2</v>
      </c>
      <c r="D36" s="26"/>
      <c r="E36" s="27"/>
      <c r="F36" s="11"/>
    </row>
    <row r="37" spans="1:6" x14ac:dyDescent="0.3">
      <c r="A37" s="11" t="s">
        <v>32</v>
      </c>
      <c r="B37">
        <v>-73.876000000000005</v>
      </c>
      <c r="C37">
        <v>7.2999999999999995E-2</v>
      </c>
      <c r="D37" s="26"/>
      <c r="E37" s="27"/>
      <c r="F37" s="11"/>
    </row>
    <row r="38" spans="1:6" s="3" customFormat="1" x14ac:dyDescent="0.3">
      <c r="A38" s="11" t="s">
        <v>44</v>
      </c>
      <c r="B38"/>
      <c r="C38"/>
      <c r="D38" s="26"/>
      <c r="E38" s="27"/>
      <c r="F38" s="11"/>
    </row>
    <row r="39" spans="1:6" s="3" customFormat="1" x14ac:dyDescent="0.3">
      <c r="A39" s="11" t="s">
        <v>45</v>
      </c>
      <c r="B39"/>
      <c r="C39"/>
      <c r="D39" s="26"/>
      <c r="E39" s="27"/>
      <c r="F39" s="11"/>
    </row>
    <row r="40" spans="1:6" x14ac:dyDescent="0.3">
      <c r="A40" s="11" t="s">
        <v>46</v>
      </c>
      <c r="D40" s="26"/>
      <c r="E40" s="27"/>
      <c r="F40" s="11"/>
    </row>
    <row r="41" spans="1:6" x14ac:dyDescent="0.3">
      <c r="A41" s="11" t="s">
        <v>47</v>
      </c>
      <c r="D41" s="26"/>
      <c r="E41" s="27"/>
      <c r="F41" s="11"/>
    </row>
    <row r="42" spans="1:6" x14ac:dyDescent="0.3">
      <c r="A42" s="11" t="s">
        <v>48</v>
      </c>
      <c r="D42" s="26"/>
      <c r="E42" s="27"/>
      <c r="F42" s="11"/>
    </row>
    <row r="43" spans="1:6" x14ac:dyDescent="0.3">
      <c r="A43" s="11" t="s">
        <v>49</v>
      </c>
      <c r="D43" s="26"/>
      <c r="E43" s="27"/>
      <c r="F43" s="11"/>
    </row>
    <row r="44" spans="1:6" x14ac:dyDescent="0.3">
      <c r="A44" s="11" t="s">
        <v>50</v>
      </c>
      <c r="D44" s="26"/>
      <c r="E44" s="27"/>
      <c r="F44" s="1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DD677-4A30-459F-AB5E-ADBEEFAFE113}">
  <dimension ref="A1:P44"/>
  <sheetViews>
    <sheetView tabSelected="1" workbookViewId="0">
      <selection activeCell="H1" sqref="H1:I1048576"/>
    </sheetView>
  </sheetViews>
  <sheetFormatPr defaultColWidth="11.5546875" defaultRowHeight="14.4" x14ac:dyDescent="0.3"/>
  <cols>
    <col min="1" max="1" width="19.5546875" customWidth="1"/>
    <col min="2" max="7" width="11.44140625"/>
    <col min="8" max="8" width="17.109375" bestFit="1" customWidth="1"/>
    <col min="9" max="9" width="11.5546875" bestFit="1" customWidth="1"/>
    <col min="10" max="10" width="17.5546875" customWidth="1"/>
    <col min="11" max="11" width="11.5546875" bestFit="1" customWidth="1"/>
    <col min="12" max="12" width="9.44140625" bestFit="1" customWidth="1"/>
    <col min="13" max="14" width="11.44140625"/>
    <col min="15" max="15" width="11.44140625" customWidth="1"/>
    <col min="16" max="16" width="21.44140625" bestFit="1" customWidth="1"/>
  </cols>
  <sheetData>
    <row r="1" spans="1:16" s="1" customFormat="1" ht="53.4" x14ac:dyDescent="0.3">
      <c r="A1" s="13" t="s">
        <v>142</v>
      </c>
      <c r="B1" s="12" t="s">
        <v>138</v>
      </c>
      <c r="C1" s="12" t="s">
        <v>139</v>
      </c>
      <c r="D1" s="12" t="s">
        <v>140</v>
      </c>
      <c r="E1" s="12" t="s">
        <v>141</v>
      </c>
      <c r="F1" s="1" t="s">
        <v>0</v>
      </c>
      <c r="G1" s="1" t="s">
        <v>1</v>
      </c>
      <c r="H1" s="14" t="s">
        <v>38</v>
      </c>
      <c r="I1" s="15" t="s">
        <v>39</v>
      </c>
      <c r="J1" s="16" t="s">
        <v>40</v>
      </c>
      <c r="K1" s="15" t="s">
        <v>39</v>
      </c>
      <c r="L1" s="16" t="s">
        <v>41</v>
      </c>
      <c r="M1" s="15" t="s">
        <v>39</v>
      </c>
      <c r="N1" s="14" t="s">
        <v>42</v>
      </c>
      <c r="O1" s="14" t="s">
        <v>43</v>
      </c>
      <c r="P1" s="15" t="s">
        <v>39</v>
      </c>
    </row>
    <row r="2" spans="1:16" x14ac:dyDescent="0.3">
      <c r="A2" s="11" t="s">
        <v>2</v>
      </c>
      <c r="B2" s="17">
        <v>0</v>
      </c>
      <c r="C2" s="20">
        <f t="shared" ref="C2:C37" si="0">H2</f>
        <v>124.3</v>
      </c>
      <c r="D2" s="21">
        <f t="shared" ref="D2:D37" si="1">N2</f>
        <v>3.7521888475875231</v>
      </c>
      <c r="E2" s="17">
        <f>2012</f>
        <v>2012</v>
      </c>
      <c r="F2">
        <f t="shared" ref="F2:F37" si="2">H2-O2/100*H2*2012</f>
        <v>-7581.6599999999989</v>
      </c>
      <c r="G2">
        <f t="shared" ref="G2:G37" si="3">O2/100*H2</f>
        <v>3.8299999999999996</v>
      </c>
      <c r="H2" s="18">
        <v>124.3</v>
      </c>
      <c r="I2" t="s">
        <v>36</v>
      </c>
      <c r="J2">
        <v>86</v>
      </c>
      <c r="K2" t="s">
        <v>51</v>
      </c>
      <c r="N2" s="19">
        <f xml:space="preserve"> ( (H2/J2)^(1/(2012-2002)) -1 )*100</f>
        <v>3.7521888475875231</v>
      </c>
      <c r="O2" s="19">
        <f>(H2-J2)/(2012-2002)/H2*100</f>
        <v>3.0812550281576829</v>
      </c>
    </row>
    <row r="3" spans="1:16" x14ac:dyDescent="0.3">
      <c r="A3" s="11" t="s">
        <v>3</v>
      </c>
      <c r="B3" s="17">
        <v>0</v>
      </c>
      <c r="C3" s="20">
        <f t="shared" si="0"/>
        <v>73</v>
      </c>
      <c r="D3" s="21">
        <f t="shared" si="1"/>
        <v>0.80898545535437183</v>
      </c>
      <c r="E3" s="17">
        <f>2012</f>
        <v>2012</v>
      </c>
      <c r="F3">
        <f t="shared" si="2"/>
        <v>-1064.0040296924703</v>
      </c>
      <c r="G3">
        <f t="shared" si="3"/>
        <v>0.56511134676564134</v>
      </c>
      <c r="H3" s="18">
        <v>73</v>
      </c>
      <c r="I3" t="s">
        <v>36</v>
      </c>
      <c r="N3" s="19">
        <f>N6</f>
        <v>0.80898545535437183</v>
      </c>
      <c r="O3" s="19">
        <f>O6</f>
        <v>0.77412513255567306</v>
      </c>
      <c r="P3" s="3" t="s">
        <v>52</v>
      </c>
    </row>
    <row r="4" spans="1:16" x14ac:dyDescent="0.3">
      <c r="A4" s="11" t="s">
        <v>4</v>
      </c>
      <c r="B4" s="17">
        <v>0</v>
      </c>
      <c r="C4" s="20">
        <f t="shared" si="0"/>
        <v>78</v>
      </c>
      <c r="D4" s="21">
        <f t="shared" si="1"/>
        <v>0.80898545535437183</v>
      </c>
      <c r="E4" s="17">
        <f>2012</f>
        <v>2012</v>
      </c>
      <c r="F4">
        <f t="shared" si="2"/>
        <v>-1136.8810180275709</v>
      </c>
      <c r="G4">
        <f t="shared" si="3"/>
        <v>0.60381760339342494</v>
      </c>
      <c r="H4" s="18">
        <v>78</v>
      </c>
      <c r="I4" t="s">
        <v>36</v>
      </c>
      <c r="N4" s="19">
        <f>N6</f>
        <v>0.80898545535437183</v>
      </c>
      <c r="O4" s="19">
        <f>O6</f>
        <v>0.77412513255567306</v>
      </c>
      <c r="P4" s="3" t="s">
        <v>52</v>
      </c>
    </row>
    <row r="5" spans="1:16" x14ac:dyDescent="0.3">
      <c r="A5" s="11" t="s">
        <v>5</v>
      </c>
      <c r="B5" s="17">
        <v>0</v>
      </c>
      <c r="C5" s="20">
        <f t="shared" si="0"/>
        <v>118.1</v>
      </c>
      <c r="D5" s="21">
        <f t="shared" si="1"/>
        <v>0.80506174346790527</v>
      </c>
      <c r="E5" s="17">
        <f>2012</f>
        <v>2012</v>
      </c>
      <c r="F5">
        <f t="shared" si="2"/>
        <v>-1712.819999999999</v>
      </c>
      <c r="G5">
        <f t="shared" si="3"/>
        <v>0.90999999999999948</v>
      </c>
      <c r="H5" s="18">
        <v>118.1</v>
      </c>
      <c r="I5" t="s">
        <v>36</v>
      </c>
      <c r="J5">
        <v>109</v>
      </c>
      <c r="K5" t="s">
        <v>51</v>
      </c>
      <c r="N5" s="19">
        <f xml:space="preserve"> ( (H5/J5)^(1/(2012-2002)) -1 )*100</f>
        <v>0.80506174346790527</v>
      </c>
      <c r="O5" s="19">
        <f>(H5-J5)/(2012-2002)/H5*100</f>
        <v>0.77053344623200637</v>
      </c>
    </row>
    <row r="6" spans="1:16" x14ac:dyDescent="0.3">
      <c r="A6" s="11" t="s">
        <v>6</v>
      </c>
      <c r="B6" s="17">
        <v>0</v>
      </c>
      <c r="C6" s="20">
        <f t="shared" si="0"/>
        <v>94.3</v>
      </c>
      <c r="D6" s="21">
        <f t="shared" si="1"/>
        <v>0.80898545535437183</v>
      </c>
      <c r="E6" s="17">
        <f>2012</f>
        <v>2012</v>
      </c>
      <c r="F6">
        <f t="shared" si="2"/>
        <v>-1374.4599999999994</v>
      </c>
      <c r="G6">
        <f t="shared" si="3"/>
        <v>0.72999999999999965</v>
      </c>
      <c r="H6" s="18">
        <v>94.3</v>
      </c>
      <c r="I6" t="s">
        <v>36</v>
      </c>
      <c r="J6">
        <v>87</v>
      </c>
      <c r="K6" t="s">
        <v>51</v>
      </c>
      <c r="N6" s="22">
        <f xml:space="preserve"> ( (H6/J6)^(1/(2012-2002)) -1 )*100</f>
        <v>0.80898545535437183</v>
      </c>
      <c r="O6" s="22">
        <f>(H6-J6)/(2012-2002)/H6*100</f>
        <v>0.77412513255567306</v>
      </c>
    </row>
    <row r="7" spans="1:16" x14ac:dyDescent="0.3">
      <c r="A7" s="11" t="s">
        <v>35</v>
      </c>
      <c r="B7" s="17">
        <v>0</v>
      </c>
      <c r="C7" s="20">
        <f t="shared" si="0"/>
        <v>66.7</v>
      </c>
      <c r="D7" s="21">
        <f t="shared" si="1"/>
        <v>0.80898545535437183</v>
      </c>
      <c r="E7" s="17">
        <f>2012</f>
        <v>2012</v>
      </c>
      <c r="F7">
        <f t="shared" si="2"/>
        <v>-972.17902439024351</v>
      </c>
      <c r="G7">
        <f t="shared" si="3"/>
        <v>0.51634146341463394</v>
      </c>
      <c r="H7" s="18">
        <v>66.7</v>
      </c>
      <c r="I7" t="s">
        <v>36</v>
      </c>
      <c r="N7" s="19">
        <f>N6</f>
        <v>0.80898545535437183</v>
      </c>
      <c r="O7" s="19">
        <f>O6</f>
        <v>0.77412513255567306</v>
      </c>
      <c r="P7" s="3" t="s">
        <v>52</v>
      </c>
    </row>
    <row r="8" spans="1:16" x14ac:dyDescent="0.3">
      <c r="A8" s="11" t="s">
        <v>7</v>
      </c>
      <c r="B8" s="17">
        <v>0</v>
      </c>
      <c r="C8" s="20">
        <f t="shared" si="0"/>
        <v>80</v>
      </c>
      <c r="D8" s="21">
        <f t="shared" si="1"/>
        <v>-0.948574178547823</v>
      </c>
      <c r="E8" s="17">
        <f>2012</f>
        <v>2012</v>
      </c>
      <c r="F8">
        <f t="shared" si="2"/>
        <v>1689.6000000000001</v>
      </c>
      <c r="G8">
        <f t="shared" si="3"/>
        <v>-0.8</v>
      </c>
      <c r="H8" s="11">
        <v>80</v>
      </c>
      <c r="I8" t="s">
        <v>36</v>
      </c>
      <c r="J8">
        <v>88</v>
      </c>
      <c r="K8" t="s">
        <v>51</v>
      </c>
      <c r="N8" s="19">
        <f xml:space="preserve"> ( (H8/J8)^(1/(2012-2002)) -1 )*100</f>
        <v>-0.948574178547823</v>
      </c>
      <c r="O8" s="19">
        <f>(H8-J8)/(2012-2002)/H8*100</f>
        <v>-1</v>
      </c>
    </row>
    <row r="9" spans="1:16" x14ac:dyDescent="0.3">
      <c r="A9" s="11" t="s">
        <v>8</v>
      </c>
      <c r="B9" s="17">
        <v>0</v>
      </c>
      <c r="C9" s="20">
        <f t="shared" si="0"/>
        <v>88.6</v>
      </c>
      <c r="D9" s="21">
        <f t="shared" si="1"/>
        <v>1.0262827546208886</v>
      </c>
      <c r="E9" s="17">
        <f>2012</f>
        <v>2012</v>
      </c>
      <c r="F9">
        <f t="shared" si="2"/>
        <v>-1641.7199999999989</v>
      </c>
      <c r="G9">
        <f t="shared" si="3"/>
        <v>0.85999999999999943</v>
      </c>
      <c r="H9" s="18">
        <v>88.6</v>
      </c>
      <c r="I9" t="s">
        <v>36</v>
      </c>
      <c r="J9">
        <v>80</v>
      </c>
      <c r="K9" t="s">
        <v>51</v>
      </c>
      <c r="N9" s="19">
        <f t="shared" ref="N9:N13" si="4" xml:space="preserve"> ( (H9/J9)^(1/(2012-2002)) -1 )*100</f>
        <v>1.0262827546208886</v>
      </c>
      <c r="O9" s="19">
        <f>(H9-J9)/(2012-2002)/H9*100</f>
        <v>0.97065462753950282</v>
      </c>
    </row>
    <row r="10" spans="1:16" x14ac:dyDescent="0.3">
      <c r="A10" s="11" t="s">
        <v>9</v>
      </c>
      <c r="B10" s="17">
        <v>0</v>
      </c>
      <c r="C10" s="20">
        <f t="shared" si="0"/>
        <v>99.1</v>
      </c>
      <c r="D10" s="21">
        <f t="shared" si="1"/>
        <v>1.5466201113653932</v>
      </c>
      <c r="E10" s="17">
        <f>2012</f>
        <v>2012</v>
      </c>
      <c r="F10">
        <f t="shared" si="2"/>
        <v>-2737.8199999999993</v>
      </c>
      <c r="G10">
        <f t="shared" si="3"/>
        <v>1.4099999999999995</v>
      </c>
      <c r="H10" s="18">
        <v>99.1</v>
      </c>
      <c r="I10" t="s">
        <v>36</v>
      </c>
      <c r="J10">
        <v>85</v>
      </c>
      <c r="K10" t="s">
        <v>51</v>
      </c>
      <c r="N10" s="19">
        <f xml:space="preserve"> ( (H10/J10)^(1/(2012-2002)) -1 )*100</f>
        <v>1.5466201113653932</v>
      </c>
      <c r="O10" s="19">
        <f>(H10-J10)/(2012-2002)/H10*100</f>
        <v>1.4228052472250248</v>
      </c>
    </row>
    <row r="11" spans="1:16" x14ac:dyDescent="0.3">
      <c r="A11" s="11" t="s">
        <v>10</v>
      </c>
      <c r="B11" s="17">
        <v>0</v>
      </c>
      <c r="C11" s="20">
        <f t="shared" si="0"/>
        <v>93.7</v>
      </c>
      <c r="D11" s="21">
        <f t="shared" si="1"/>
        <v>0.62958736948990346</v>
      </c>
      <c r="E11" s="17">
        <f>2012</f>
        <v>2012</v>
      </c>
      <c r="F11">
        <f t="shared" si="2"/>
        <v>-1053.1400000000006</v>
      </c>
      <c r="G11">
        <f t="shared" si="3"/>
        <v>0.57000000000000028</v>
      </c>
      <c r="H11" s="18">
        <v>93.7</v>
      </c>
      <c r="I11" t="s">
        <v>36</v>
      </c>
      <c r="J11">
        <v>88</v>
      </c>
      <c r="K11" t="s">
        <v>51</v>
      </c>
      <c r="N11" s="19">
        <f xml:space="preserve"> ( (H11/J11)^(1/(2012-2002)) -1 )*100</f>
        <v>0.62958736948990346</v>
      </c>
      <c r="O11" s="19">
        <f>(H11-J11)/(2012-2002)/H11*100</f>
        <v>0.60832443970117422</v>
      </c>
    </row>
    <row r="12" spans="1:16" x14ac:dyDescent="0.3">
      <c r="A12" s="11" t="s">
        <v>11</v>
      </c>
      <c r="B12" s="17">
        <v>0</v>
      </c>
      <c r="C12" s="20">
        <f t="shared" si="0"/>
        <v>81.599999999999994</v>
      </c>
      <c r="D12" s="21">
        <f t="shared" si="1"/>
        <v>0.80898545535437183</v>
      </c>
      <c r="E12" s="17">
        <f>2012</f>
        <v>2012</v>
      </c>
      <c r="F12">
        <f t="shared" si="2"/>
        <v>-1189.3524496288435</v>
      </c>
      <c r="G12">
        <f t="shared" si="3"/>
        <v>0.63168610816542914</v>
      </c>
      <c r="H12" s="18">
        <v>81.599999999999994</v>
      </c>
      <c r="I12" t="s">
        <v>36</v>
      </c>
      <c r="N12" s="19">
        <f>N6</f>
        <v>0.80898545535437183</v>
      </c>
      <c r="O12" s="19">
        <f>O6</f>
        <v>0.77412513255567306</v>
      </c>
      <c r="P12" s="3" t="s">
        <v>52</v>
      </c>
    </row>
    <row r="13" spans="1:16" x14ac:dyDescent="0.3">
      <c r="A13" s="11" t="s">
        <v>12</v>
      </c>
      <c r="B13" s="17">
        <v>0</v>
      </c>
      <c r="C13" s="20">
        <f t="shared" si="0"/>
        <v>93.6</v>
      </c>
      <c r="D13" s="21">
        <f t="shared" si="1"/>
        <v>0.3929772702200518</v>
      </c>
      <c r="E13" s="17">
        <f>2012</f>
        <v>2012</v>
      </c>
      <c r="F13">
        <f t="shared" si="2"/>
        <v>-630.71999999999878</v>
      </c>
      <c r="G13">
        <f t="shared" si="3"/>
        <v>0.35999999999999943</v>
      </c>
      <c r="H13" s="18">
        <v>93.6</v>
      </c>
      <c r="I13" t="s">
        <v>36</v>
      </c>
      <c r="J13">
        <v>90</v>
      </c>
      <c r="K13" t="s">
        <v>51</v>
      </c>
      <c r="N13" s="19">
        <f t="shared" si="4"/>
        <v>0.3929772702200518</v>
      </c>
      <c r="O13" s="19">
        <f>(H13-J13)/(2012-2002)/H13*100</f>
        <v>0.38461538461538403</v>
      </c>
    </row>
    <row r="14" spans="1:16" x14ac:dyDescent="0.3">
      <c r="A14" s="11" t="s">
        <v>53</v>
      </c>
      <c r="B14" s="17">
        <v>0</v>
      </c>
      <c r="C14" s="20">
        <f t="shared" si="0"/>
        <v>141.4</v>
      </c>
      <c r="D14" s="21">
        <f t="shared" si="1"/>
        <v>0.80898545535437183</v>
      </c>
      <c r="E14" s="17">
        <f>2012</f>
        <v>2012</v>
      </c>
      <c r="F14">
        <f t="shared" si="2"/>
        <v>-2060.961230116648</v>
      </c>
      <c r="G14">
        <f t="shared" si="3"/>
        <v>1.0946129374337217</v>
      </c>
      <c r="H14" s="18">
        <v>141.4</v>
      </c>
      <c r="I14" t="s">
        <v>36</v>
      </c>
      <c r="N14" s="19">
        <f>N6</f>
        <v>0.80898545535437183</v>
      </c>
      <c r="O14" s="19">
        <f>O6</f>
        <v>0.77412513255567306</v>
      </c>
      <c r="P14" s="3" t="s">
        <v>52</v>
      </c>
    </row>
    <row r="15" spans="1:16" x14ac:dyDescent="0.3">
      <c r="A15" s="11" t="s">
        <v>13</v>
      </c>
      <c r="B15" s="17">
        <v>0</v>
      </c>
      <c r="C15" s="20">
        <f t="shared" si="0"/>
        <v>62.5</v>
      </c>
      <c r="D15" s="21">
        <f t="shared" si="1"/>
        <v>0.80898545535437183</v>
      </c>
      <c r="E15" s="17">
        <f>2012</f>
        <v>2012</v>
      </c>
      <c r="F15">
        <f t="shared" si="2"/>
        <v>-910.96235418875881</v>
      </c>
      <c r="G15">
        <f t="shared" si="3"/>
        <v>0.48382820784729563</v>
      </c>
      <c r="H15" s="18">
        <v>62.5</v>
      </c>
      <c r="I15" t="s">
        <v>36</v>
      </c>
      <c r="N15" s="19">
        <f>N6</f>
        <v>0.80898545535437183</v>
      </c>
      <c r="O15" s="19">
        <f>O6</f>
        <v>0.77412513255567306</v>
      </c>
      <c r="P15" s="3" t="s">
        <v>52</v>
      </c>
    </row>
    <row r="16" spans="1:16" x14ac:dyDescent="0.3">
      <c r="A16" s="11" t="s">
        <v>34</v>
      </c>
      <c r="B16" s="17">
        <v>0</v>
      </c>
      <c r="C16" s="20">
        <f t="shared" si="0"/>
        <v>63.2</v>
      </c>
      <c r="D16" s="21">
        <f t="shared" si="1"/>
        <v>0.80898545535437183</v>
      </c>
      <c r="E16" s="17">
        <f>2012</f>
        <v>2012</v>
      </c>
      <c r="F16">
        <f t="shared" si="2"/>
        <v>-921.16513255567293</v>
      </c>
      <c r="G16">
        <f t="shared" si="3"/>
        <v>0.48924708377518539</v>
      </c>
      <c r="H16" s="18">
        <v>63.2</v>
      </c>
      <c r="I16" t="s">
        <v>36</v>
      </c>
      <c r="N16" s="19">
        <f>N6</f>
        <v>0.80898545535437183</v>
      </c>
      <c r="O16" s="19">
        <f>O6</f>
        <v>0.77412513255567306</v>
      </c>
      <c r="P16" s="3" t="s">
        <v>52</v>
      </c>
    </row>
    <row r="17" spans="1:16" x14ac:dyDescent="0.3">
      <c r="A17" s="11" t="s">
        <v>14</v>
      </c>
      <c r="B17" s="17">
        <v>0</v>
      </c>
      <c r="C17" s="20">
        <f t="shared" si="0"/>
        <v>131.1</v>
      </c>
      <c r="D17" s="21">
        <f t="shared" si="1"/>
        <v>0.47760344140972411</v>
      </c>
      <c r="E17" s="17">
        <f>2012</f>
        <v>2012</v>
      </c>
      <c r="F17">
        <f t="shared" si="2"/>
        <v>-1096.2199999999989</v>
      </c>
      <c r="G17">
        <f t="shared" si="3"/>
        <v>0.60999999999999943</v>
      </c>
      <c r="H17" s="18">
        <v>131.1</v>
      </c>
      <c r="I17" t="s">
        <v>36</v>
      </c>
      <c r="J17">
        <v>125</v>
      </c>
      <c r="K17" t="s">
        <v>51</v>
      </c>
      <c r="N17" s="19">
        <f t="shared" ref="N17" si="5" xml:space="preserve"> ( (H17/J17)^(1/(2012-2002)) -1 )*100</f>
        <v>0.47760344140972411</v>
      </c>
      <c r="O17" s="19">
        <f>(H17-J17)/(2012-2002)/H17*100</f>
        <v>0.4652936689549958</v>
      </c>
    </row>
    <row r="18" spans="1:16" x14ac:dyDescent="0.3">
      <c r="A18" s="11" t="s">
        <v>15</v>
      </c>
      <c r="B18" s="17">
        <v>0</v>
      </c>
      <c r="C18" s="20">
        <f t="shared" si="0"/>
        <v>75.599999999999994</v>
      </c>
      <c r="D18" s="21">
        <f t="shared" si="1"/>
        <v>0.80898545535437183</v>
      </c>
      <c r="E18" s="17">
        <f>2012</f>
        <v>2012</v>
      </c>
      <c r="F18">
        <f t="shared" si="2"/>
        <v>-1101.9000636267226</v>
      </c>
      <c r="G18">
        <f t="shared" si="3"/>
        <v>0.58523860021208873</v>
      </c>
      <c r="H18" s="18">
        <v>75.599999999999994</v>
      </c>
      <c r="I18" t="s">
        <v>36</v>
      </c>
      <c r="N18" s="19">
        <f>N6</f>
        <v>0.80898545535437183</v>
      </c>
      <c r="O18" s="19">
        <f>O6</f>
        <v>0.77412513255567306</v>
      </c>
      <c r="P18" s="3" t="s">
        <v>52</v>
      </c>
    </row>
    <row r="19" spans="1:16" x14ac:dyDescent="0.3">
      <c r="A19" s="11" t="s">
        <v>54</v>
      </c>
      <c r="B19" s="17">
        <v>0</v>
      </c>
      <c r="C19" s="20">
        <f t="shared" si="0"/>
        <v>90.7</v>
      </c>
      <c r="D19" s="21">
        <f t="shared" si="1"/>
        <v>0.80898545535437183</v>
      </c>
      <c r="E19" s="17">
        <f>2012</f>
        <v>2012</v>
      </c>
      <c r="F19">
        <f t="shared" si="2"/>
        <v>-1321.9885683987268</v>
      </c>
      <c r="G19">
        <f t="shared" si="3"/>
        <v>0.70213149522799545</v>
      </c>
      <c r="H19" s="18">
        <f>H39</f>
        <v>90.7</v>
      </c>
      <c r="I19" t="s">
        <v>55</v>
      </c>
      <c r="N19" s="19">
        <f>N6</f>
        <v>0.80898545535437183</v>
      </c>
      <c r="O19" s="19">
        <f>O6</f>
        <v>0.77412513255567306</v>
      </c>
      <c r="P19" s="3" t="s">
        <v>52</v>
      </c>
    </row>
    <row r="20" spans="1:16" x14ac:dyDescent="0.3">
      <c r="A20" s="11" t="s">
        <v>16</v>
      </c>
      <c r="B20" s="17">
        <v>0</v>
      </c>
      <c r="C20" s="20">
        <f t="shared" si="0"/>
        <v>106.7</v>
      </c>
      <c r="D20" s="21">
        <f t="shared" si="1"/>
        <v>0.85416413724435092</v>
      </c>
      <c r="E20" s="17">
        <f>2012</f>
        <v>2012</v>
      </c>
      <c r="F20">
        <f t="shared" si="2"/>
        <v>-1643.7400000000007</v>
      </c>
      <c r="G20">
        <f t="shared" si="3"/>
        <v>0.87000000000000033</v>
      </c>
      <c r="H20" s="18">
        <v>106.7</v>
      </c>
      <c r="I20" t="s">
        <v>36</v>
      </c>
      <c r="J20">
        <v>98</v>
      </c>
      <c r="K20" t="s">
        <v>51</v>
      </c>
      <c r="N20" s="19">
        <f t="shared" ref="N20:N23" si="6" xml:space="preserve"> ( (H20/J20)^(1/(2012-2002)) -1 )*100</f>
        <v>0.85416413724435092</v>
      </c>
      <c r="O20" s="19">
        <f>(H20-J20)/(2012-2002)/H20*100</f>
        <v>0.8153701968134961</v>
      </c>
    </row>
    <row r="21" spans="1:16" x14ac:dyDescent="0.3">
      <c r="A21" s="11" t="s">
        <v>17</v>
      </c>
      <c r="B21" s="17">
        <v>0</v>
      </c>
      <c r="C21" s="20">
        <f t="shared" si="0"/>
        <v>99.7</v>
      </c>
      <c r="D21" s="21">
        <f t="shared" si="1"/>
        <v>0.91724282861651574</v>
      </c>
      <c r="E21" s="17">
        <f>2012</f>
        <v>2012</v>
      </c>
      <c r="F21">
        <f t="shared" si="2"/>
        <v>-1650.7400000000007</v>
      </c>
      <c r="G21">
        <f t="shared" si="3"/>
        <v>0.87000000000000033</v>
      </c>
      <c r="H21" s="18">
        <v>99.7</v>
      </c>
      <c r="I21" t="s">
        <v>36</v>
      </c>
      <c r="J21">
        <v>91</v>
      </c>
      <c r="K21" t="s">
        <v>51</v>
      </c>
      <c r="N21" s="19">
        <f t="shared" si="6"/>
        <v>0.91724282861651574</v>
      </c>
      <c r="O21" s="19">
        <f>(H21-J21)/(2012-2002)/H21*100</f>
        <v>0.87261785356068233</v>
      </c>
    </row>
    <row r="22" spans="1:16" x14ac:dyDescent="0.3">
      <c r="A22" s="11" t="s">
        <v>18</v>
      </c>
      <c r="B22" s="17">
        <v>0</v>
      </c>
      <c r="C22" s="20">
        <f t="shared" si="0"/>
        <v>75.2</v>
      </c>
      <c r="D22" s="21">
        <f t="shared" si="1"/>
        <v>0.80898545535437183</v>
      </c>
      <c r="E22" s="17">
        <f>2012</f>
        <v>2012</v>
      </c>
      <c r="F22">
        <f t="shared" si="2"/>
        <v>-1096.0699045599147</v>
      </c>
      <c r="G22">
        <f t="shared" si="3"/>
        <v>0.58214209968186614</v>
      </c>
      <c r="H22" s="18">
        <v>75.2</v>
      </c>
      <c r="I22" t="s">
        <v>36</v>
      </c>
      <c r="N22" s="19">
        <f>N6</f>
        <v>0.80898545535437183</v>
      </c>
      <c r="O22" s="19">
        <f>O6</f>
        <v>0.77412513255567306</v>
      </c>
      <c r="P22" s="3" t="s">
        <v>52</v>
      </c>
    </row>
    <row r="23" spans="1:16" x14ac:dyDescent="0.3">
      <c r="A23" s="11" t="s">
        <v>19</v>
      </c>
      <c r="B23" s="17">
        <v>0</v>
      </c>
      <c r="C23" s="20">
        <f t="shared" si="0"/>
        <v>106.4</v>
      </c>
      <c r="D23" s="21">
        <f t="shared" si="1"/>
        <v>2.5147492039382602</v>
      </c>
      <c r="E23" s="17">
        <f>2012</f>
        <v>2012</v>
      </c>
      <c r="F23">
        <f t="shared" si="2"/>
        <v>-4601.6800000000012</v>
      </c>
      <c r="G23">
        <f t="shared" si="3"/>
        <v>2.3400000000000003</v>
      </c>
      <c r="H23" s="18">
        <v>106.4</v>
      </c>
      <c r="I23" t="s">
        <v>36</v>
      </c>
      <c r="J23">
        <v>83</v>
      </c>
      <c r="K23" t="s">
        <v>51</v>
      </c>
      <c r="N23" s="19">
        <f t="shared" si="6"/>
        <v>2.5147492039382602</v>
      </c>
      <c r="O23" s="19">
        <f>(H23-J23)/(2012-2002)/H23*100</f>
        <v>2.1992481203007523</v>
      </c>
    </row>
    <row r="24" spans="1:16" x14ac:dyDescent="0.3">
      <c r="A24" s="11" t="s">
        <v>20</v>
      </c>
      <c r="B24" s="17">
        <v>0</v>
      </c>
      <c r="C24" s="20">
        <f t="shared" si="0"/>
        <v>43.9</v>
      </c>
      <c r="D24" s="21">
        <f t="shared" si="1"/>
        <v>0.80898545535437183</v>
      </c>
      <c r="E24" s="17">
        <f>2012</f>
        <v>2012</v>
      </c>
      <c r="F24">
        <f t="shared" si="2"/>
        <v>-639.85995758218417</v>
      </c>
      <c r="G24">
        <f t="shared" si="3"/>
        <v>0.33984093319194042</v>
      </c>
      <c r="H24" s="18">
        <v>43.9</v>
      </c>
      <c r="I24" t="s">
        <v>36</v>
      </c>
      <c r="N24" s="19">
        <f>N6</f>
        <v>0.80898545535437183</v>
      </c>
      <c r="O24" s="19">
        <f>O6</f>
        <v>0.77412513255567306</v>
      </c>
      <c r="P24" s="3" t="s">
        <v>52</v>
      </c>
    </row>
    <row r="25" spans="1:16" x14ac:dyDescent="0.3">
      <c r="A25" s="11" t="s">
        <v>21</v>
      </c>
      <c r="B25" s="17">
        <v>0</v>
      </c>
      <c r="C25" s="20">
        <f t="shared" si="0"/>
        <v>80.3</v>
      </c>
      <c r="D25" s="21">
        <f t="shared" si="1"/>
        <v>0.80898545535437183</v>
      </c>
      <c r="E25" s="17">
        <f>2012</f>
        <v>2012</v>
      </c>
      <c r="F25">
        <f t="shared" si="2"/>
        <v>-1170.4044326617175</v>
      </c>
      <c r="G25">
        <f t="shared" si="3"/>
        <v>0.62162248144220544</v>
      </c>
      <c r="H25" s="18">
        <v>80.3</v>
      </c>
      <c r="I25" t="s">
        <v>36</v>
      </c>
      <c r="N25" s="19">
        <f>N6</f>
        <v>0.80898545535437183</v>
      </c>
      <c r="O25" s="19">
        <f>O6</f>
        <v>0.77412513255567306</v>
      </c>
      <c r="P25" s="3" t="s">
        <v>52</v>
      </c>
    </row>
    <row r="26" spans="1:16" x14ac:dyDescent="0.3">
      <c r="A26" s="11" t="s">
        <v>22</v>
      </c>
      <c r="B26" s="17">
        <v>0</v>
      </c>
      <c r="C26" s="20">
        <f t="shared" si="0"/>
        <v>87.4</v>
      </c>
      <c r="D26" s="21">
        <f t="shared" si="1"/>
        <v>0.80898545535437183</v>
      </c>
      <c r="E26" s="17">
        <f>2012</f>
        <v>2012</v>
      </c>
      <c r="F26">
        <f t="shared" si="2"/>
        <v>-1273.8897560975604</v>
      </c>
      <c r="G26">
        <f t="shared" si="3"/>
        <v>0.67658536585365825</v>
      </c>
      <c r="H26" s="18">
        <v>87.4</v>
      </c>
      <c r="I26" t="s">
        <v>36</v>
      </c>
      <c r="N26" s="19">
        <f>N6</f>
        <v>0.80898545535437183</v>
      </c>
      <c r="O26" s="19">
        <f>O6</f>
        <v>0.77412513255567306</v>
      </c>
      <c r="P26" s="3" t="s">
        <v>52</v>
      </c>
    </row>
    <row r="27" spans="1:16" x14ac:dyDescent="0.3">
      <c r="A27" s="11" t="s">
        <v>23</v>
      </c>
      <c r="B27" s="17">
        <v>0</v>
      </c>
      <c r="C27" s="20">
        <f t="shared" si="0"/>
        <v>88.6</v>
      </c>
      <c r="D27" s="21">
        <f t="shared" si="1"/>
        <v>1.4131563278658721</v>
      </c>
      <c r="E27" s="17">
        <f>2012</f>
        <v>2012</v>
      </c>
      <c r="F27">
        <f t="shared" si="2"/>
        <v>-2245.3199999999993</v>
      </c>
      <c r="G27">
        <f t="shared" si="3"/>
        <v>1.1599999999999995</v>
      </c>
      <c r="H27" s="18">
        <v>88.6</v>
      </c>
      <c r="I27" t="s">
        <v>36</v>
      </c>
      <c r="J27">
        <v>77</v>
      </c>
      <c r="K27" t="s">
        <v>51</v>
      </c>
      <c r="N27" s="19">
        <f t="shared" ref="N27:N29" si="7" xml:space="preserve"> ( (H27/J27)^(1/(2012-2002)) -1 )*100</f>
        <v>1.4131563278658721</v>
      </c>
      <c r="O27" s="19">
        <f>(H27-J27)/(2012-2002)/H27*100</f>
        <v>1.3092550790067716</v>
      </c>
    </row>
    <row r="28" spans="1:16" x14ac:dyDescent="0.3">
      <c r="A28" s="11" t="s">
        <v>24</v>
      </c>
      <c r="B28" s="17">
        <v>0</v>
      </c>
      <c r="C28" s="20">
        <f t="shared" si="0"/>
        <v>99.7</v>
      </c>
      <c r="D28" s="21">
        <f t="shared" si="1"/>
        <v>1.0288163608925371</v>
      </c>
      <c r="E28" s="17">
        <f>2012</f>
        <v>2012</v>
      </c>
      <c r="F28">
        <f t="shared" si="2"/>
        <v>-1851.9400000000005</v>
      </c>
      <c r="G28">
        <f t="shared" si="3"/>
        <v>0.97000000000000031</v>
      </c>
      <c r="H28" s="18">
        <v>99.7</v>
      </c>
      <c r="I28" t="s">
        <v>36</v>
      </c>
      <c r="J28">
        <v>90</v>
      </c>
      <c r="K28" t="s">
        <v>51</v>
      </c>
      <c r="N28" s="19">
        <f t="shared" si="7"/>
        <v>1.0288163608925371</v>
      </c>
      <c r="O28" s="19">
        <f>(H28-J28)/(2012-2002)/H28*100</f>
        <v>0.97291875626880664</v>
      </c>
    </row>
    <row r="29" spans="1:16" x14ac:dyDescent="0.3">
      <c r="A29" s="11" t="s">
        <v>25</v>
      </c>
      <c r="B29" s="17">
        <v>0</v>
      </c>
      <c r="C29" s="20">
        <f t="shared" si="0"/>
        <v>96.4</v>
      </c>
      <c r="D29" s="21">
        <f t="shared" si="1"/>
        <v>1.2665025142567954</v>
      </c>
      <c r="E29" s="17">
        <f>2012</f>
        <v>2012</v>
      </c>
      <c r="F29">
        <f t="shared" si="2"/>
        <v>-2197.2800000000011</v>
      </c>
      <c r="G29">
        <f t="shared" si="3"/>
        <v>1.1400000000000006</v>
      </c>
      <c r="H29" s="18">
        <f>H40</f>
        <v>96.4</v>
      </c>
      <c r="I29" t="s">
        <v>56</v>
      </c>
      <c r="J29">
        <v>85</v>
      </c>
      <c r="K29" t="s">
        <v>51</v>
      </c>
      <c r="N29" s="19">
        <f t="shared" si="7"/>
        <v>1.2665025142567954</v>
      </c>
      <c r="O29" s="19">
        <f>(H29-J29)/(2012-2002)/H29*100</f>
        <v>1.1825726141078843</v>
      </c>
    </row>
    <row r="30" spans="1:16" x14ac:dyDescent="0.3">
      <c r="A30" s="11" t="s">
        <v>33</v>
      </c>
      <c r="B30" s="17">
        <v>0</v>
      </c>
      <c r="C30" s="20">
        <f t="shared" si="0"/>
        <v>130.4</v>
      </c>
      <c r="D30" s="21">
        <f t="shared" si="1"/>
        <v>0.80898545535437183</v>
      </c>
      <c r="E30" s="17">
        <f>2012</f>
        <v>2012</v>
      </c>
      <c r="F30">
        <f t="shared" si="2"/>
        <v>-1900.6318557794264</v>
      </c>
      <c r="G30">
        <f t="shared" si="3"/>
        <v>1.0094591728525977</v>
      </c>
      <c r="H30" s="18">
        <v>130.4</v>
      </c>
      <c r="I30" t="s">
        <v>36</v>
      </c>
      <c r="N30" s="19">
        <f>N6</f>
        <v>0.80898545535437183</v>
      </c>
      <c r="O30" s="19">
        <f>O6</f>
        <v>0.77412513255567306</v>
      </c>
      <c r="P30" s="3" t="s">
        <v>52</v>
      </c>
    </row>
    <row r="31" spans="1:16" x14ac:dyDescent="0.3">
      <c r="A31" s="11" t="s">
        <v>26</v>
      </c>
      <c r="B31" s="17">
        <v>0</v>
      </c>
      <c r="C31" s="20">
        <f t="shared" si="0"/>
        <v>122.7</v>
      </c>
      <c r="D31" s="21">
        <f t="shared" si="1"/>
        <v>0.80898545535437183</v>
      </c>
      <c r="E31" s="17">
        <f>2012</f>
        <v>2012</v>
      </c>
      <c r="F31">
        <f t="shared" si="2"/>
        <v>-1788.4012937433715</v>
      </c>
      <c r="G31">
        <f t="shared" si="3"/>
        <v>0.94985153764581087</v>
      </c>
      <c r="H31" s="18">
        <v>122.7</v>
      </c>
      <c r="I31" t="s">
        <v>36</v>
      </c>
      <c r="N31" s="19">
        <f>N6</f>
        <v>0.80898545535437183</v>
      </c>
      <c r="O31" s="19">
        <f>O6</f>
        <v>0.77412513255567306</v>
      </c>
      <c r="P31" s="3" t="s">
        <v>52</v>
      </c>
    </row>
    <row r="32" spans="1:16" x14ac:dyDescent="0.3">
      <c r="A32" s="11" t="s">
        <v>27</v>
      </c>
      <c r="B32" s="17">
        <v>0</v>
      </c>
      <c r="C32" s="20">
        <f t="shared" si="0"/>
        <v>117.2</v>
      </c>
      <c r="D32" s="21">
        <f t="shared" si="1"/>
        <v>-1.8466524653672156</v>
      </c>
      <c r="E32" s="17">
        <f>2012</f>
        <v>2012</v>
      </c>
      <c r="F32">
        <f t="shared" si="2"/>
        <v>4163.5555555555575</v>
      </c>
      <c r="G32">
        <f t="shared" si="3"/>
        <v>-2.011111111111112</v>
      </c>
      <c r="H32" s="18">
        <v>117.2</v>
      </c>
      <c r="I32" t="s">
        <v>36</v>
      </c>
      <c r="L32">
        <v>99.1</v>
      </c>
      <c r="M32" t="s">
        <v>57</v>
      </c>
      <c r="N32" s="19">
        <f xml:space="preserve"> ( (H32/L32)^(1/(2012-2021)) -1 )*100</f>
        <v>-1.8466524653672156</v>
      </c>
      <c r="O32" s="19">
        <f>(H32-L32)/(2012-2021)/H32*100</f>
        <v>-1.7159651118695491</v>
      </c>
      <c r="P32" t="s">
        <v>58</v>
      </c>
    </row>
    <row r="33" spans="1:16" x14ac:dyDescent="0.3">
      <c r="A33" s="11" t="s">
        <v>28</v>
      </c>
      <c r="B33" s="17">
        <v>0</v>
      </c>
      <c r="C33" s="20">
        <f t="shared" si="0"/>
        <v>70.618913047029423</v>
      </c>
      <c r="D33" s="21">
        <f t="shared" si="1"/>
        <v>0.89969519709118817</v>
      </c>
      <c r="E33" s="17">
        <f>2012</f>
        <v>2012</v>
      </c>
      <c r="F33">
        <f t="shared" si="2"/>
        <v>-1634.4041235604491</v>
      </c>
      <c r="G33">
        <f t="shared" si="3"/>
        <v>0.84742695656435307</v>
      </c>
      <c r="H33" s="23">
        <f>(56*24893+65*9836+85*26938)/(24893+9386+26938)</f>
        <v>70.618913047029423</v>
      </c>
      <c r="I33" t="s">
        <v>37</v>
      </c>
      <c r="N33" s="19">
        <f>( ((72+65)/(65+66))^(1/(2013-2008)) -1 )*100</f>
        <v>0.89969519709118817</v>
      </c>
      <c r="O33" s="19">
        <f>((72+65)-(65+66))/(2013-2008)</f>
        <v>1.2</v>
      </c>
      <c r="P33" t="s">
        <v>59</v>
      </c>
    </row>
    <row r="34" spans="1:16" x14ac:dyDescent="0.3">
      <c r="A34" s="11" t="s">
        <v>29</v>
      </c>
      <c r="B34" s="17">
        <v>0</v>
      </c>
      <c r="C34" s="20">
        <f t="shared" si="0"/>
        <v>74.2</v>
      </c>
      <c r="D34" s="21">
        <f t="shared" si="1"/>
        <v>0.1</v>
      </c>
      <c r="E34" s="17">
        <f>2012</f>
        <v>2012</v>
      </c>
      <c r="F34">
        <f t="shared" si="2"/>
        <v>-75.090400000000002</v>
      </c>
      <c r="G34">
        <f t="shared" si="3"/>
        <v>7.4200000000000002E-2</v>
      </c>
      <c r="H34">
        <f>H35</f>
        <v>74.2</v>
      </c>
      <c r="I34" t="s">
        <v>60</v>
      </c>
      <c r="N34">
        <v>0.1</v>
      </c>
      <c r="O34">
        <v>0.1</v>
      </c>
      <c r="P34" t="s">
        <v>61</v>
      </c>
    </row>
    <row r="35" spans="1:16" x14ac:dyDescent="0.3">
      <c r="A35" s="11" t="s">
        <v>31</v>
      </c>
      <c r="B35" s="17">
        <v>0</v>
      </c>
      <c r="C35" s="20">
        <f t="shared" si="0"/>
        <v>74.2</v>
      </c>
      <c r="D35" s="21">
        <f t="shared" si="1"/>
        <v>0.1</v>
      </c>
      <c r="E35" s="17">
        <f>2012</f>
        <v>2012</v>
      </c>
      <c r="F35">
        <f t="shared" si="2"/>
        <v>-75.090400000000002</v>
      </c>
      <c r="G35">
        <f t="shared" si="3"/>
        <v>7.4200000000000002E-2</v>
      </c>
      <c r="H35" s="11">
        <v>74.2</v>
      </c>
      <c r="I35" t="s">
        <v>62</v>
      </c>
      <c r="N35">
        <v>0.1</v>
      </c>
      <c r="O35">
        <v>0.1</v>
      </c>
      <c r="P35" t="s">
        <v>61</v>
      </c>
    </row>
    <row r="36" spans="1:16" x14ac:dyDescent="0.3">
      <c r="A36" s="11" t="s">
        <v>30</v>
      </c>
      <c r="B36" s="17">
        <v>0</v>
      </c>
      <c r="C36" s="20">
        <f t="shared" si="0"/>
        <v>74.099999999999994</v>
      </c>
      <c r="D36" s="21">
        <f t="shared" si="1"/>
        <v>0.1</v>
      </c>
      <c r="E36" s="17">
        <f>2012</f>
        <v>2012</v>
      </c>
      <c r="F36">
        <f t="shared" si="2"/>
        <v>-74.989200000000011</v>
      </c>
      <c r="G36">
        <f t="shared" si="3"/>
        <v>7.4099999999999999E-2</v>
      </c>
      <c r="H36">
        <f>19.5*3.8</f>
        <v>74.099999999999994</v>
      </c>
      <c r="I36" t="s">
        <v>63</v>
      </c>
      <c r="N36">
        <v>0.1</v>
      </c>
      <c r="O36">
        <v>0.1</v>
      </c>
      <c r="P36" t="s">
        <v>61</v>
      </c>
    </row>
    <row r="37" spans="1:16" x14ac:dyDescent="0.3">
      <c r="A37" s="11" t="s">
        <v>32</v>
      </c>
      <c r="B37" s="17">
        <v>0</v>
      </c>
      <c r="C37" s="20">
        <f t="shared" si="0"/>
        <v>73</v>
      </c>
      <c r="D37" s="21">
        <f t="shared" si="1"/>
        <v>0.1</v>
      </c>
      <c r="E37" s="17">
        <f>2012</f>
        <v>2012</v>
      </c>
      <c r="F37">
        <f t="shared" si="2"/>
        <v>-73.876000000000005</v>
      </c>
      <c r="G37">
        <f t="shared" si="3"/>
        <v>7.2999999999999995E-2</v>
      </c>
      <c r="H37" s="11">
        <v>73</v>
      </c>
      <c r="I37" t="s">
        <v>64</v>
      </c>
      <c r="N37">
        <v>0.1</v>
      </c>
      <c r="O37">
        <v>0.1</v>
      </c>
      <c r="P37" t="s">
        <v>61</v>
      </c>
    </row>
    <row r="38" spans="1:16" s="3" customFormat="1" x14ac:dyDescent="0.3">
      <c r="A38" s="11" t="s">
        <v>44</v>
      </c>
      <c r="B38" s="17">
        <v>0</v>
      </c>
      <c r="C38" s="17"/>
      <c r="D38" s="17"/>
      <c r="E38" s="17"/>
      <c r="F38"/>
      <c r="G38"/>
      <c r="H38" s="18">
        <v>96.4</v>
      </c>
      <c r="I38" t="s">
        <v>36</v>
      </c>
    </row>
    <row r="39" spans="1:16" s="3" customFormat="1" x14ac:dyDescent="0.3">
      <c r="A39" s="11" t="s">
        <v>45</v>
      </c>
      <c r="B39" s="17">
        <v>0</v>
      </c>
      <c r="C39" s="17"/>
      <c r="D39" s="17"/>
      <c r="E39" s="17"/>
      <c r="F39"/>
      <c r="G39"/>
      <c r="H39" s="18">
        <v>90.7</v>
      </c>
      <c r="I39" t="s">
        <v>36</v>
      </c>
    </row>
    <row r="40" spans="1:16" x14ac:dyDescent="0.3">
      <c r="A40" s="11" t="s">
        <v>46</v>
      </c>
      <c r="B40" s="17">
        <v>0</v>
      </c>
      <c r="C40" s="17"/>
      <c r="D40" s="17"/>
      <c r="E40" s="17"/>
      <c r="H40" s="18">
        <v>96.4</v>
      </c>
      <c r="I40" t="s">
        <v>36</v>
      </c>
    </row>
    <row r="41" spans="1:16" x14ac:dyDescent="0.3">
      <c r="A41" s="11" t="s">
        <v>47</v>
      </c>
      <c r="B41" s="17">
        <v>0</v>
      </c>
      <c r="C41" s="17"/>
      <c r="D41" s="17"/>
      <c r="E41" s="17"/>
      <c r="H41" s="18">
        <v>96.5</v>
      </c>
      <c r="I41" t="s">
        <v>36</v>
      </c>
    </row>
    <row r="42" spans="1:16" x14ac:dyDescent="0.3">
      <c r="A42" s="11" t="s">
        <v>48</v>
      </c>
      <c r="B42" s="17">
        <v>0</v>
      </c>
      <c r="C42" s="17"/>
      <c r="D42" s="17"/>
      <c r="E42" s="17"/>
      <c r="H42" s="18">
        <v>97.1</v>
      </c>
      <c r="I42" t="s">
        <v>36</v>
      </c>
    </row>
    <row r="43" spans="1:16" x14ac:dyDescent="0.3">
      <c r="A43" s="11" t="s">
        <v>49</v>
      </c>
      <c r="B43" s="17">
        <v>0</v>
      </c>
      <c r="C43" s="17"/>
      <c r="D43" s="17"/>
      <c r="E43" s="17"/>
      <c r="H43" s="18">
        <v>96.5</v>
      </c>
      <c r="I43" t="s">
        <v>36</v>
      </c>
    </row>
    <row r="44" spans="1:16" x14ac:dyDescent="0.3">
      <c r="A44" s="11" t="s">
        <v>50</v>
      </c>
      <c r="B44" s="17">
        <v>0</v>
      </c>
      <c r="C44" s="17"/>
      <c r="D44" s="17"/>
      <c r="E44" s="17"/>
      <c r="H44" s="18">
        <v>96.9</v>
      </c>
      <c r="I44" t="s">
        <v>36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3EAB5-0F0A-4338-8526-137375038558}">
  <dimension ref="A1:N70"/>
  <sheetViews>
    <sheetView showGridLines="0" topLeftCell="A15" workbookViewId="0">
      <selection activeCell="A27" sqref="A27:A70"/>
    </sheetView>
  </sheetViews>
  <sheetFormatPr defaultColWidth="11.5546875" defaultRowHeight="14.4" x14ac:dyDescent="0.3"/>
  <sheetData>
    <row r="1" spans="1:14" x14ac:dyDescent="0.3">
      <c r="A1" s="3" t="s">
        <v>65</v>
      </c>
      <c r="B1" s="4"/>
      <c r="C1" t="s">
        <v>66</v>
      </c>
    </row>
    <row r="2" spans="1:14" x14ac:dyDescent="0.3">
      <c r="A2" s="5"/>
      <c r="B2" s="6"/>
      <c r="C2" t="s">
        <v>67</v>
      </c>
    </row>
    <row r="3" spans="1:14" x14ac:dyDescent="0.3">
      <c r="A3" s="5"/>
      <c r="B3" s="7"/>
      <c r="C3" t="s">
        <v>68</v>
      </c>
    </row>
    <row r="4" spans="1:14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3">
      <c r="A5" s="3"/>
      <c r="B5" s="3"/>
      <c r="C5" s="3" t="s">
        <v>69</v>
      </c>
      <c r="D5" s="3" t="s">
        <v>70</v>
      </c>
      <c r="E5" s="3" t="s">
        <v>71</v>
      </c>
      <c r="F5" s="3" t="s">
        <v>72</v>
      </c>
      <c r="G5" s="3" t="s">
        <v>73</v>
      </c>
      <c r="H5" s="3" t="s">
        <v>74</v>
      </c>
      <c r="I5" s="3" t="s">
        <v>75</v>
      </c>
      <c r="J5" s="3" t="s">
        <v>76</v>
      </c>
      <c r="K5" s="3" t="s">
        <v>77</v>
      </c>
      <c r="L5" s="3" t="s">
        <v>78</v>
      </c>
      <c r="M5" s="3" t="s">
        <v>79</v>
      </c>
      <c r="N5" t="s">
        <v>80</v>
      </c>
    </row>
    <row r="6" spans="1:14" x14ac:dyDescent="0.3">
      <c r="A6" s="3" t="s">
        <v>81</v>
      </c>
      <c r="B6" s="3" t="s">
        <v>36</v>
      </c>
      <c r="C6" s="3" t="s">
        <v>82</v>
      </c>
      <c r="D6" s="3" t="s">
        <v>83</v>
      </c>
      <c r="E6" s="3"/>
      <c r="F6" s="8" t="s">
        <v>84</v>
      </c>
      <c r="G6" t="s">
        <v>85</v>
      </c>
      <c r="H6" s="3"/>
      <c r="I6" s="3" t="s">
        <v>86</v>
      </c>
      <c r="J6" s="3"/>
      <c r="K6" s="3" t="s">
        <v>87</v>
      </c>
      <c r="L6" s="3" t="s">
        <v>88</v>
      </c>
      <c r="M6" s="3"/>
      <c r="N6" t="s">
        <v>89</v>
      </c>
    </row>
    <row r="7" spans="1:14" x14ac:dyDescent="0.3">
      <c r="A7" s="3"/>
      <c r="B7" s="3" t="s">
        <v>37</v>
      </c>
      <c r="C7" s="3" t="s">
        <v>90</v>
      </c>
      <c r="D7" s="3" t="s">
        <v>28</v>
      </c>
      <c r="E7" s="3" t="s">
        <v>91</v>
      </c>
      <c r="F7" s="9" t="s">
        <v>92</v>
      </c>
      <c r="G7" s="3" t="s">
        <v>93</v>
      </c>
      <c r="H7" s="3" t="s">
        <v>94</v>
      </c>
      <c r="I7" s="3" t="s">
        <v>95</v>
      </c>
      <c r="J7" s="3">
        <v>2015</v>
      </c>
      <c r="K7" s="3" t="s">
        <v>87</v>
      </c>
      <c r="L7" s="3"/>
      <c r="M7" s="3"/>
      <c r="N7" s="3"/>
    </row>
    <row r="8" spans="1:14" x14ac:dyDescent="0.3">
      <c r="A8" s="3"/>
      <c r="B8" s="3" t="s">
        <v>62</v>
      </c>
      <c r="C8" s="3" t="s">
        <v>82</v>
      </c>
      <c r="D8" s="3" t="s">
        <v>31</v>
      </c>
      <c r="E8" s="3" t="s">
        <v>96</v>
      </c>
      <c r="F8" s="2" t="s">
        <v>92</v>
      </c>
      <c r="G8" s="3" t="s">
        <v>97</v>
      </c>
      <c r="H8" s="3" t="s">
        <v>98</v>
      </c>
      <c r="I8" s="3" t="s">
        <v>95</v>
      </c>
      <c r="J8" s="3">
        <v>2015</v>
      </c>
      <c r="K8" s="3" t="s">
        <v>87</v>
      </c>
      <c r="L8" s="3"/>
      <c r="M8" s="3"/>
      <c r="N8" s="3"/>
    </row>
    <row r="9" spans="1:14" x14ac:dyDescent="0.3">
      <c r="A9" s="3"/>
      <c r="B9" s="3" t="s">
        <v>64</v>
      </c>
      <c r="C9" s="3" t="s">
        <v>82</v>
      </c>
      <c r="D9" s="3" t="s">
        <v>99</v>
      </c>
      <c r="E9" s="3"/>
      <c r="F9" s="2" t="s">
        <v>100</v>
      </c>
      <c r="G9" s="3" t="s">
        <v>101</v>
      </c>
      <c r="H9" s="3"/>
      <c r="I9" t="s">
        <v>102</v>
      </c>
      <c r="J9" s="3"/>
      <c r="K9" s="3" t="s">
        <v>87</v>
      </c>
      <c r="L9" s="3" t="s">
        <v>103</v>
      </c>
      <c r="M9" s="3"/>
      <c r="N9" s="3"/>
    </row>
    <row r="10" spans="1:14" x14ac:dyDescent="0.3">
      <c r="A10" s="3"/>
      <c r="B10" s="3" t="s">
        <v>104</v>
      </c>
      <c r="C10" s="3" t="s">
        <v>105</v>
      </c>
      <c r="D10" s="3" t="s">
        <v>106</v>
      </c>
      <c r="E10" s="3" t="s">
        <v>107</v>
      </c>
      <c r="F10" s="2" t="s">
        <v>108</v>
      </c>
      <c r="G10" s="3" t="s">
        <v>109</v>
      </c>
      <c r="H10" s="10"/>
      <c r="I10" s="3"/>
      <c r="J10" s="3">
        <v>2020</v>
      </c>
      <c r="K10" s="3"/>
      <c r="L10" s="3"/>
      <c r="M10" s="3"/>
      <c r="N10" s="3"/>
    </row>
    <row r="11" spans="1:14" x14ac:dyDescent="0.3">
      <c r="A11" s="3"/>
      <c r="B11" s="3" t="s">
        <v>51</v>
      </c>
      <c r="C11" s="3" t="s">
        <v>82</v>
      </c>
      <c r="D11" s="3" t="s">
        <v>110</v>
      </c>
      <c r="E11" s="11" t="s">
        <v>111</v>
      </c>
      <c r="F11" s="2" t="s">
        <v>112</v>
      </c>
      <c r="G11" s="3" t="s">
        <v>113</v>
      </c>
      <c r="H11" s="3"/>
      <c r="I11" s="3" t="s">
        <v>114</v>
      </c>
      <c r="J11" s="3"/>
      <c r="K11" s="3" t="s">
        <v>87</v>
      </c>
      <c r="L11" s="3"/>
      <c r="M11" s="3"/>
      <c r="N11" s="3"/>
    </row>
    <row r="12" spans="1:14" x14ac:dyDescent="0.3">
      <c r="A12" s="3"/>
      <c r="B12" s="3" t="s">
        <v>57</v>
      </c>
      <c r="C12" s="3" t="s">
        <v>82</v>
      </c>
      <c r="D12" s="3" t="s">
        <v>27</v>
      </c>
      <c r="E12" s="3" t="s">
        <v>115</v>
      </c>
      <c r="F12" s="8" t="s">
        <v>116</v>
      </c>
      <c r="G12" s="3" t="s">
        <v>117</v>
      </c>
      <c r="H12" s="3"/>
      <c r="I12" s="3" t="s">
        <v>118</v>
      </c>
      <c r="J12" s="3"/>
      <c r="K12" s="3" t="s">
        <v>119</v>
      </c>
      <c r="L12" s="3"/>
      <c r="M12" s="3"/>
      <c r="N12" s="3"/>
    </row>
    <row r="13" spans="1:14" x14ac:dyDescent="0.3">
      <c r="A13" s="3"/>
      <c r="B13" s="3" t="s">
        <v>63</v>
      </c>
      <c r="C13" s="3" t="s">
        <v>120</v>
      </c>
      <c r="D13" s="3" t="s">
        <v>30</v>
      </c>
      <c r="E13" s="3">
        <v>2015</v>
      </c>
      <c r="F13" s="2" t="s">
        <v>121</v>
      </c>
      <c r="G13" s="3" t="s">
        <v>122</v>
      </c>
      <c r="H13" s="3" t="s">
        <v>123</v>
      </c>
      <c r="I13" s="3" t="s">
        <v>95</v>
      </c>
      <c r="J13" s="3">
        <v>2015</v>
      </c>
      <c r="K13" s="3" t="s">
        <v>87</v>
      </c>
      <c r="L13" s="3"/>
      <c r="M13" s="3"/>
      <c r="N13" s="3"/>
    </row>
    <row r="14" spans="1:14" x14ac:dyDescent="0.3">
      <c r="A14" s="3"/>
      <c r="B14" s="3" t="s">
        <v>124</v>
      </c>
      <c r="C14" s="3"/>
      <c r="D14" s="3"/>
      <c r="E14" s="3"/>
      <c r="F14" s="2" t="s">
        <v>125</v>
      </c>
      <c r="G14" s="3"/>
      <c r="H14" s="3"/>
      <c r="I14" s="3"/>
      <c r="J14" s="3"/>
      <c r="K14" s="3"/>
      <c r="L14" s="3"/>
      <c r="M14" s="3"/>
      <c r="N14" s="3"/>
    </row>
    <row r="15" spans="1:14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">
      <c r="A16" s="3" t="s">
        <v>126</v>
      </c>
      <c r="B16" s="3" t="s">
        <v>55</v>
      </c>
      <c r="C16" s="3" t="s">
        <v>127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">
      <c r="A17" s="3"/>
      <c r="B17" s="3" t="s">
        <v>56</v>
      </c>
      <c r="C17" s="3" t="s">
        <v>128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">
      <c r="A18" s="3"/>
      <c r="B18" s="3" t="s">
        <v>60</v>
      </c>
      <c r="C18" s="3" t="s">
        <v>129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">
      <c r="A19" s="3"/>
      <c r="B19" s="3" t="s">
        <v>52</v>
      </c>
      <c r="C19" s="3" t="s">
        <v>130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">
      <c r="A20" s="3"/>
      <c r="B20" s="3" t="s">
        <v>61</v>
      </c>
      <c r="C20" s="3" t="s">
        <v>131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">
      <c r="A21" s="3"/>
      <c r="B21" s="3" t="s">
        <v>59</v>
      </c>
      <c r="C21" s="3" t="s">
        <v>132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x14ac:dyDescent="0.3">
      <c r="A23" t="s">
        <v>133</v>
      </c>
      <c r="B23" s="3" t="s">
        <v>134</v>
      </c>
      <c r="C23" s="3" t="s">
        <v>82</v>
      </c>
      <c r="D23" s="3" t="s">
        <v>30</v>
      </c>
      <c r="E23" s="3"/>
      <c r="F23" s="8" t="s">
        <v>135</v>
      </c>
      <c r="G23" s="3"/>
      <c r="H23" s="3"/>
      <c r="I23" s="3"/>
      <c r="J23" s="3"/>
      <c r="K23" s="3"/>
      <c r="L23" s="3"/>
      <c r="M23" s="3"/>
      <c r="N23" s="3"/>
    </row>
    <row r="24" spans="1:14" x14ac:dyDescent="0.3">
      <c r="F24" t="s">
        <v>136</v>
      </c>
    </row>
    <row r="25" spans="1:14" x14ac:dyDescent="0.3">
      <c r="F25" s="2" t="s">
        <v>137</v>
      </c>
    </row>
    <row r="27" spans="1:14" x14ac:dyDescent="0.3">
      <c r="A27" s="14">
        <v>2012</v>
      </c>
    </row>
    <row r="28" spans="1:14" x14ac:dyDescent="0.3">
      <c r="A28" s="18">
        <v>124.3</v>
      </c>
    </row>
    <row r="29" spans="1:14" x14ac:dyDescent="0.3">
      <c r="A29" s="18">
        <v>73</v>
      </c>
    </row>
    <row r="30" spans="1:14" x14ac:dyDescent="0.3">
      <c r="A30" s="18">
        <v>78</v>
      </c>
    </row>
    <row r="31" spans="1:14" x14ac:dyDescent="0.3">
      <c r="A31" s="18">
        <v>118.1</v>
      </c>
    </row>
    <row r="32" spans="1:14" x14ac:dyDescent="0.3">
      <c r="A32" s="18">
        <v>94.3</v>
      </c>
    </row>
    <row r="33" spans="1:1" x14ac:dyDescent="0.3">
      <c r="A33" s="18">
        <v>66.7</v>
      </c>
    </row>
    <row r="34" spans="1:1" x14ac:dyDescent="0.3">
      <c r="A34" s="11">
        <v>80</v>
      </c>
    </row>
    <row r="35" spans="1:1" x14ac:dyDescent="0.3">
      <c r="A35" s="18">
        <v>88.6</v>
      </c>
    </row>
    <row r="36" spans="1:1" x14ac:dyDescent="0.3">
      <c r="A36" s="18">
        <v>99.1</v>
      </c>
    </row>
    <row r="37" spans="1:1" x14ac:dyDescent="0.3">
      <c r="A37" s="18">
        <v>93.7</v>
      </c>
    </row>
    <row r="38" spans="1:1" x14ac:dyDescent="0.3">
      <c r="A38" s="18">
        <v>81.599999999999994</v>
      </c>
    </row>
    <row r="39" spans="1:1" x14ac:dyDescent="0.3">
      <c r="A39" s="18">
        <v>93.6</v>
      </c>
    </row>
    <row r="40" spans="1:1" x14ac:dyDescent="0.3">
      <c r="A40" s="18">
        <v>141.4</v>
      </c>
    </row>
    <row r="41" spans="1:1" x14ac:dyDescent="0.3">
      <c r="A41" s="18">
        <v>62.5</v>
      </c>
    </row>
    <row r="42" spans="1:1" x14ac:dyDescent="0.3">
      <c r="A42" s="18">
        <v>63.2</v>
      </c>
    </row>
    <row r="43" spans="1:1" x14ac:dyDescent="0.3">
      <c r="A43" s="18">
        <v>131.1</v>
      </c>
    </row>
    <row r="44" spans="1:1" x14ac:dyDescent="0.3">
      <c r="A44" s="18">
        <v>75.599999999999994</v>
      </c>
    </row>
    <row r="45" spans="1:1" x14ac:dyDescent="0.3">
      <c r="A45" s="18">
        <f>A65</f>
        <v>90.7</v>
      </c>
    </row>
    <row r="46" spans="1:1" x14ac:dyDescent="0.3">
      <c r="A46" s="18">
        <v>106.7</v>
      </c>
    </row>
    <row r="47" spans="1:1" x14ac:dyDescent="0.3">
      <c r="A47" s="18">
        <v>99.7</v>
      </c>
    </row>
    <row r="48" spans="1:1" x14ac:dyDescent="0.3">
      <c r="A48" s="18">
        <v>75.2</v>
      </c>
    </row>
    <row r="49" spans="1:1" x14ac:dyDescent="0.3">
      <c r="A49" s="18">
        <v>106.4</v>
      </c>
    </row>
    <row r="50" spans="1:1" x14ac:dyDescent="0.3">
      <c r="A50" s="18">
        <v>43.9</v>
      </c>
    </row>
    <row r="51" spans="1:1" x14ac:dyDescent="0.3">
      <c r="A51" s="18">
        <v>80.3</v>
      </c>
    </row>
    <row r="52" spans="1:1" x14ac:dyDescent="0.3">
      <c r="A52" s="18">
        <v>87.4</v>
      </c>
    </row>
    <row r="53" spans="1:1" x14ac:dyDescent="0.3">
      <c r="A53" s="18">
        <v>88.6</v>
      </c>
    </row>
    <row r="54" spans="1:1" x14ac:dyDescent="0.3">
      <c r="A54" s="18">
        <v>99.7</v>
      </c>
    </row>
    <row r="55" spans="1:1" x14ac:dyDescent="0.3">
      <c r="A55" s="18">
        <f>A66</f>
        <v>96.4</v>
      </c>
    </row>
    <row r="56" spans="1:1" x14ac:dyDescent="0.3">
      <c r="A56" s="18">
        <v>130.4</v>
      </c>
    </row>
    <row r="57" spans="1:1" x14ac:dyDescent="0.3">
      <c r="A57" s="18">
        <v>122.7</v>
      </c>
    </row>
    <row r="58" spans="1:1" x14ac:dyDescent="0.3">
      <c r="A58" s="18">
        <v>117.2</v>
      </c>
    </row>
    <row r="59" spans="1:1" x14ac:dyDescent="0.3">
      <c r="A59" s="23">
        <f>(56*24893+65*9836+85*26938)/(24893+9386+26938)</f>
        <v>70.618913047029423</v>
      </c>
    </row>
    <row r="60" spans="1:1" x14ac:dyDescent="0.3">
      <c r="A60">
        <f>A61</f>
        <v>74.2</v>
      </c>
    </row>
    <row r="61" spans="1:1" x14ac:dyDescent="0.3">
      <c r="A61" s="11">
        <v>74.2</v>
      </c>
    </row>
    <row r="62" spans="1:1" x14ac:dyDescent="0.3">
      <c r="A62">
        <f>19.5*3.8</f>
        <v>74.099999999999994</v>
      </c>
    </row>
    <row r="63" spans="1:1" x14ac:dyDescent="0.3">
      <c r="A63" s="11">
        <v>73</v>
      </c>
    </row>
    <row r="64" spans="1:1" x14ac:dyDescent="0.3">
      <c r="A64" s="18">
        <v>96.4</v>
      </c>
    </row>
    <row r="65" spans="1:1" x14ac:dyDescent="0.3">
      <c r="A65" s="18">
        <v>90.7</v>
      </c>
    </row>
    <row r="66" spans="1:1" x14ac:dyDescent="0.3">
      <c r="A66" s="18">
        <v>96.4</v>
      </c>
    </row>
    <row r="67" spans="1:1" x14ac:dyDescent="0.3">
      <c r="A67" s="18">
        <v>96.5</v>
      </c>
    </row>
    <row r="68" spans="1:1" x14ac:dyDescent="0.3">
      <c r="A68" s="18">
        <v>97.1</v>
      </c>
    </row>
    <row r="69" spans="1:1" x14ac:dyDescent="0.3">
      <c r="A69" s="18">
        <v>96.5</v>
      </c>
    </row>
    <row r="70" spans="1:1" x14ac:dyDescent="0.3">
      <c r="A70" s="18">
        <v>96.9</v>
      </c>
    </row>
  </sheetData>
  <hyperlinks>
    <hyperlink ref="F23" r:id="rId1" xr:uid="{BA4E9874-BECE-4CBA-94CA-976A6FF1897A}"/>
    <hyperlink ref="F6" r:id="rId2" xr:uid="{F42025CE-01BE-483E-9147-901E9FF7A015}"/>
    <hyperlink ref="F11" r:id="rId3" xr:uid="{F7A73E4C-501E-4165-991F-4FE9D96183C9}"/>
    <hyperlink ref="F12" r:id="rId4" xr:uid="{58BADBD7-4B7C-4580-ACD5-D77955F9B463}"/>
    <hyperlink ref="F10" r:id="rId5" xr:uid="{EA5ECB5B-2DB0-4538-9A7C-49CE9A7DF35E}"/>
    <hyperlink ref="F8" r:id="rId6" location="fullTextFileContent" xr:uid="{14DD9FD9-1E23-4EB2-A5D9-B55744F4CB43}"/>
    <hyperlink ref="F7" r:id="rId7" location="fullTextFileContent" xr:uid="{9AA7DD96-1F31-4F2A-B0E2-5108D2E0F9C1}"/>
    <hyperlink ref="F9" r:id="rId8" xr:uid="{CD27F7F1-3B8B-4ADE-8730-52D3CD37075A}"/>
    <hyperlink ref="F13" r:id="rId9" xr:uid="{81F86ED4-E3B1-40E9-9B82-A27ED1040AA6}"/>
    <hyperlink ref="F25" r:id="rId10" xr:uid="{BF74C82A-F233-486F-A25C-CEEBB1CE4BF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SP_HEAT</vt:lpstr>
      <vt:lpstr>SP_COOL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Amadu Epishev</cp:lastModifiedBy>
  <dcterms:created xsi:type="dcterms:W3CDTF">2024-12-03T16:53:21Z</dcterms:created>
  <dcterms:modified xsi:type="dcterms:W3CDTF">2025-01-16T13:41:52Z</dcterms:modified>
</cp:coreProperties>
</file>