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84066717-8A11-481B-96FE-DD600869B6F5}" xr6:coauthVersionLast="47" xr6:coauthVersionMax="47" xr10:uidLastSave="{00000000-0000-0000-0000-000000000000}"/>
  <bookViews>
    <workbookView xWindow="-108" yWindow="-108" windowWidth="23256" windowHeight="12456" tabRatio="852" xr2:uid="{00000000-000D-0000-FFFF-FFFF00000000}"/>
  </bookViews>
  <sheets>
    <sheet name="Data" sheetId="3" r:id="rId1"/>
    <sheet name="Info" sheetId="10" r:id="rId2"/>
    <sheet name="elec_rail" sheetId="14" r:id="rId3"/>
  </sheets>
  <definedNames>
    <definedName name="_xlnm._FilterDatabase" localSheetId="0" hidden="1">Data!$A$1:$AY$977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6" i="3" l="1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45" i="3"/>
  <c r="AM969" i="3"/>
  <c r="AM968" i="3"/>
  <c r="AM967" i="3" s="1"/>
  <c r="AM966" i="3" s="1"/>
  <c r="AM961" i="3"/>
  <c r="D180" i="10"/>
  <c r="D176" i="10"/>
  <c r="AM964" i="3"/>
  <c r="AM957" i="3"/>
  <c r="AM956" i="3" s="1"/>
  <c r="AM953" i="3"/>
  <c r="AM954" i="3" s="1"/>
  <c r="AM949" i="3"/>
  <c r="AM947" i="3" s="1"/>
  <c r="D152" i="10"/>
  <c r="AM952" i="3" s="1"/>
  <c r="AM951" i="3" s="1"/>
  <c r="D145" i="10"/>
  <c r="AM955" i="3" l="1"/>
  <c r="AM948" i="3"/>
  <c r="AM945" i="3"/>
  <c r="AM946" i="3"/>
  <c r="AM950" i="3" l="1"/>
  <c r="AM960" i="3"/>
  <c r="AM959" i="3"/>
  <c r="AM958" i="3"/>
  <c r="AM962" i="3"/>
  <c r="AF359" i="3" l="1"/>
  <c r="AG359" i="3"/>
  <c r="AH359" i="3"/>
  <c r="AI359" i="3"/>
  <c r="AJ359" i="3"/>
  <c r="AK359" i="3"/>
  <c r="AL359" i="3"/>
  <c r="AM359" i="3"/>
  <c r="AN359" i="3"/>
  <c r="AO359" i="3"/>
  <c r="AE359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K181" i="3"/>
  <c r="K180" i="3"/>
  <c r="AM69" i="3"/>
  <c r="AM70" i="3" s="1"/>
  <c r="AM71" i="3" s="1"/>
  <c r="AM72" i="3" s="1"/>
  <c r="AM73" i="3" s="1"/>
  <c r="AM66" i="3"/>
  <c r="AM109" i="3" l="1"/>
  <c r="AM108" i="3"/>
  <c r="AM107" i="3"/>
  <c r="AM106" i="3"/>
  <c r="AM105" i="3"/>
  <c r="AM104" i="3"/>
  <c r="AM99" i="3"/>
  <c r="AM74" i="3"/>
  <c r="AP17" i="3" l="1"/>
  <c r="AJ37" i="3"/>
  <c r="AH36" i="3"/>
  <c r="AI35" i="3"/>
  <c r="AK33" i="3"/>
  <c r="AJ24" i="3"/>
  <c r="AL21" i="3"/>
  <c r="AM16" i="3"/>
  <c r="AM15" i="3"/>
  <c r="AK7" i="3"/>
  <c r="AL3" i="3"/>
  <c r="AE25" i="3"/>
  <c r="AF8" i="3"/>
  <c r="AC23" i="3"/>
  <c r="AC9" i="3"/>
  <c r="B28" i="14" l="1"/>
  <c r="B22" i="14"/>
  <c r="B21" i="14"/>
  <c r="B20" i="14"/>
  <c r="B17" i="14"/>
  <c r="B13" i="14"/>
  <c r="B11" i="14"/>
  <c r="B10" i="14"/>
  <c r="B6" i="14"/>
  <c r="D45" i="10"/>
  <c r="D44" i="10"/>
  <c r="E3" i="10" s="1"/>
  <c r="C7" i="10" l="1"/>
  <c r="C9" i="10"/>
  <c r="D11" i="10"/>
  <c r="C12" i="10"/>
  <c r="C14" i="10"/>
  <c r="C15" i="10"/>
  <c r="C18" i="10"/>
  <c r="D20" i="10"/>
  <c r="D21" i="10"/>
  <c r="D22" i="10"/>
  <c r="C23" i="10"/>
  <c r="C29" i="10"/>
  <c r="C31" i="10"/>
  <c r="B37" i="14" l="1"/>
  <c r="C38" i="10" s="1"/>
  <c r="B36" i="14"/>
  <c r="C37" i="10" s="1"/>
  <c r="B35" i="14"/>
  <c r="C36" i="10" s="1"/>
  <c r="B34" i="14"/>
  <c r="C35" i="10" s="1"/>
  <c r="B33" i="14"/>
  <c r="C34" i="10" s="1"/>
  <c r="B32" i="14"/>
  <c r="C33" i="10" s="1"/>
  <c r="B31" i="14"/>
  <c r="D32" i="10" s="1"/>
  <c r="B29" i="14"/>
  <c r="C30" i="10" s="1"/>
  <c r="B27" i="14"/>
  <c r="D28" i="10" s="1"/>
  <c r="B26" i="14"/>
  <c r="C27" i="10" s="1"/>
  <c r="B25" i="14"/>
  <c r="C26" i="10" s="1"/>
  <c r="B24" i="14"/>
  <c r="C25" i="10" s="1"/>
  <c r="B23" i="14"/>
  <c r="C24" i="10" s="1"/>
  <c r="B18" i="14"/>
  <c r="C19" i="10" s="1"/>
  <c r="B16" i="14"/>
  <c r="D17" i="10" s="1"/>
  <c r="B15" i="14"/>
  <c r="C16" i="10" s="1"/>
  <c r="B12" i="14"/>
  <c r="D13" i="10" s="1"/>
  <c r="B9" i="14"/>
  <c r="D10" i="10" s="1"/>
  <c r="B7" i="14"/>
  <c r="C8" i="10" s="1"/>
  <c r="B5" i="14"/>
  <c r="C6" i="10" s="1"/>
  <c r="B4" i="14"/>
  <c r="C5" i="10" s="1"/>
  <c r="B3" i="14"/>
  <c r="C4" i="10" s="1"/>
</calcChain>
</file>

<file path=xl/sharedStrings.xml><?xml version="1.0" encoding="utf-8"?>
<sst xmlns="http://schemas.openxmlformats.org/spreadsheetml/2006/main" count="8244" uniqueCount="382">
  <si>
    <t>Country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</si>
  <si>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</si>
  <si>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</si>
  <si>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</si>
  <si>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</si>
  <si>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</si>
  <si>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</si>
  <si>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</si>
  <si>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</si>
  <si>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</si>
  <si>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</si>
  <si>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</si>
  <si>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</si>
  <si>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</si>
  <si>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</si>
  <si>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</si>
  <si>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</si>
  <si>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</si>
  <si>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</si>
  <si>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</si>
  <si>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</si>
  <si>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</si>
  <si>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</si>
  <si>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</si>
  <si>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</si>
  <si>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</si>
  <si>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</si>
  <si>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</si>
  <si>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</si>
  <si>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</si>
  <si>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</si>
  <si>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</si>
  <si>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</si>
  <si>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</si>
  <si>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</si>
  <si>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</si>
  <si>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</si>
  <si>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https://www.allianz-pro-schiene.de/themen/aktuell/innovative-antriebe-auf-der-schiene/</t>
  </si>
  <si>
    <t>%</t>
  </si>
  <si>
    <t>[1]</t>
  </si>
  <si>
    <t>[2]</t>
  </si>
  <si>
    <t>https://backend.orbit.dtu.dk/ws/portalfiles/portal/113160092/ICEECC_Proceedings.pdf</t>
  </si>
  <si>
    <t>Statista</t>
  </si>
  <si>
    <t>https://de.statista.com/statistik/daten/studie/689512/umfrage/elektrifizierungsgrad-staatlicher-eisenbahnnetze-in-europa/</t>
  </si>
  <si>
    <t>Forschungsinformationssystem</t>
  </si>
  <si>
    <t>https://www.forschungsinformationssystem.de/servlet/is/343598/</t>
  </si>
  <si>
    <t>https://uic.org/IMG/pdf/synopsis_2015_print_5_.pdf</t>
  </si>
  <si>
    <t>Year</t>
  </si>
  <si>
    <t>Source</t>
  </si>
  <si>
    <t>Electrification [%]</t>
  </si>
  <si>
    <t xml:space="preserve">Unit: </t>
  </si>
  <si>
    <t>Source:</t>
  </si>
  <si>
    <t>Assumption</t>
  </si>
  <si>
    <t>A1</t>
  </si>
  <si>
    <t>Electrification = 100% - diesel_percentage</t>
  </si>
  <si>
    <t>Further Info</t>
  </si>
  <si>
    <t>F1</t>
  </si>
  <si>
    <t>Original source for [2]</t>
  </si>
  <si>
    <t>[2], A1</t>
  </si>
  <si>
    <t>Source used by statista from time to time</t>
  </si>
  <si>
    <t>F2</t>
  </si>
  <si>
    <t>[3]</t>
  </si>
  <si>
    <t>[4]</t>
  </si>
  <si>
    <t>https://unece.org/fileadmin/DAM/trans/doc/2018/wp6/Iceland.pdf</t>
  </si>
  <si>
    <t>A2</t>
  </si>
  <si>
    <t>once it is built, the rail transport will be 100% electrified</t>
  </si>
  <si>
    <t>[3,4], A2</t>
  </si>
  <si>
    <t>Eurostat</t>
  </si>
  <si>
    <t>Modal split of passenger transport [TRAN_HV_PSMOD]</t>
  </si>
  <si>
    <t>No rail transport</t>
  </si>
  <si>
    <t>https://www.irishrail.ie/en-ie/about-us/iarnrod-eireann-fleet</t>
  </si>
  <si>
    <t>[5]</t>
  </si>
  <si>
    <t>Projections</t>
  </si>
  <si>
    <t>F3</t>
  </si>
  <si>
    <t>influence of nonelectrified railway on non electrified rail-transport</t>
  </si>
  <si>
    <t>influence of electrified railway on electrified rail-transport</t>
  </si>
  <si>
    <t>59% of German electrified railways account for 90% of transport intensity</t>
  </si>
  <si>
    <t xml:space="preserve">Assumption </t>
  </si>
  <si>
    <t>Ireland has currently a very low electrification rate, but also rather short railway-network. It can be relatively easy electrified</t>
  </si>
  <si>
    <t>Source / Assumption</t>
  </si>
  <si>
    <t>all countries as Germany for influences from [1]</t>
  </si>
  <si>
    <t>A3</t>
  </si>
  <si>
    <t>=WENN(B13&gt;60;100;MIN(B13*2;100))</t>
  </si>
  <si>
    <t>own assumption</t>
  </si>
  <si>
    <t>p. 25</t>
  </si>
  <si>
    <t>Description</t>
  </si>
  <si>
    <t>Value</t>
  </si>
  <si>
    <t>Publisher</t>
  </si>
  <si>
    <t>Title</t>
  </si>
  <si>
    <t>Web</t>
  </si>
  <si>
    <t>Accessed</t>
  </si>
  <si>
    <t>Last updated</t>
  </si>
  <si>
    <t>14.11.2023</t>
  </si>
  <si>
    <t>Place</t>
  </si>
  <si>
    <t>Autor</t>
  </si>
  <si>
    <t>Specification</t>
  </si>
  <si>
    <t>In</t>
  </si>
  <si>
    <t>Einsatz alternativer Kraftstoffe im Schienenverkehr</t>
  </si>
  <si>
    <t>04.12.2019</t>
  </si>
  <si>
    <t>02.03.2011</t>
  </si>
  <si>
    <t>19.10.2023</t>
  </si>
  <si>
    <t>Elektrifizierungsgrad staatlicher Eisenbahnnetze in ausgewählten Ländern in Europa in den Jahren 2020 und 2021</t>
  </si>
  <si>
    <t>F4</t>
  </si>
  <si>
    <t>https://ec.europa.eu/eurostat/databrowser/product/page/TRAN_HV_PSMOD</t>
  </si>
  <si>
    <t>14.04.2021</t>
  </si>
  <si>
    <t>01.09.2020</t>
  </si>
  <si>
    <t>UNECE - United Nations Economic Commission for Europe</t>
  </si>
  <si>
    <t>2018 Transport Statistics Infocards</t>
  </si>
  <si>
    <t xml:space="preserve">Geneva </t>
  </si>
  <si>
    <t>[4], A2</t>
  </si>
  <si>
    <t>Ireland - only one electrified rail line</t>
  </si>
  <si>
    <t>Iarnród Éireann Fleet</t>
  </si>
  <si>
    <t>Irish Rail</t>
  </si>
  <si>
    <t>RailTech.com</t>
  </si>
  <si>
    <t>https://www.railtech.com/infrastructure/2023/07/05/90-per-cent-of-the-belgian-network-is-now-electrified/?gdpr=deny</t>
  </si>
  <si>
    <t>05.07.2023</t>
  </si>
  <si>
    <t>Dailey, Emma</t>
  </si>
  <si>
    <t>90 per cent of the Belgian network is now electrified</t>
  </si>
  <si>
    <t>30.11.2023</t>
  </si>
  <si>
    <t>elec_rail, A2, A3</t>
  </si>
  <si>
    <t>Note</t>
  </si>
  <si>
    <t>Auszug aus dem Forschungs- Informations-System (FIS) herausgegeben durch das Bundesministerium für Digitales und Verkehr (BMDV)</t>
  </si>
  <si>
    <t>Copyright notice</t>
  </si>
  <si>
    <t>License type</t>
  </si>
  <si>
    <t>https://ec.europa.eu/eurostat/web/main/about-us/policies/copyright</t>
  </si>
  <si>
    <t>https://creativecommons.org/licenses/by/4.0/</t>
  </si>
  <si>
    <t>Region</t>
  </si>
  <si>
    <t>Type</t>
  </si>
  <si>
    <t>ELEC [%]</t>
  </si>
  <si>
    <t>own assump.</t>
  </si>
  <si>
    <t>Sector</t>
  </si>
  <si>
    <t>Subsector</t>
  </si>
  <si>
    <t>Variable</t>
  </si>
  <si>
    <t>Technology</t>
  </si>
  <si>
    <t>TRA</t>
  </si>
  <si>
    <t>FREIGHT_EARTH</t>
  </si>
  <si>
    <t>TRUCK</t>
  </si>
  <si>
    <t>MODAL_DRIVE</t>
  </si>
  <si>
    <t>RAIL</t>
  </si>
  <si>
    <t>SHIP</t>
  </si>
  <si>
    <t>FREIGHT_AIR</t>
  </si>
  <si>
    <t>CAR</t>
  </si>
  <si>
    <t>BUS</t>
  </si>
  <si>
    <t>PERSON_EARTH</t>
  </si>
  <si>
    <t>PKM</t>
  </si>
  <si>
    <t>Web2</t>
  </si>
  <si>
    <t>Acessed</t>
  </si>
  <si>
    <t>Last update</t>
  </si>
  <si>
    <t>For variable: MODAL_DRIVE</t>
  </si>
  <si>
    <t xml:space="preserve">For variable: </t>
  </si>
  <si>
    <t>[1], F3</t>
  </si>
  <si>
    <t>Unit:</t>
  </si>
  <si>
    <t>Bilion (Mrd) pkm</t>
  </si>
  <si>
    <t>Author</t>
  </si>
  <si>
    <t>Institution</t>
  </si>
  <si>
    <t>doi</t>
  </si>
  <si>
    <t>United Nations, United Nations Economic Commission for Europe</t>
  </si>
  <si>
    <t>2020 Transport statistics infocards</t>
  </si>
  <si>
    <t>https://unece.org/DAM/trans/doc/2020/wp6/_Infocards_ENG.pdf</t>
  </si>
  <si>
    <t>Geneva</t>
  </si>
  <si>
    <t>From the source and older sources from same publisher and same report structure</t>
  </si>
  <si>
    <t>Bundesministerium für Verkehr und digitale Infrastruktur</t>
  </si>
  <si>
    <t>Verkehr in Zahlen 2019/2020</t>
  </si>
  <si>
    <t>https://bmdv.bund.de/SharedDocs/DE/Publikationen/G/verkehr-in-zahlen-2019-pdf.pdf?__blob=publicationFile</t>
  </si>
  <si>
    <t>https://www.umweltbundesamt.de/daten/verkehr/fahrleistungen-verkehrsaufwand-modal-split#personenverkehr</t>
  </si>
  <si>
    <t>Personenverkehr - Verkehrsleistung - Personenkilometer in Mrd., p. 218</t>
  </si>
  <si>
    <t>Radke, Sabine</t>
  </si>
  <si>
    <t>Flensburg</t>
  </si>
  <si>
    <t>Deutsches Institut für Wirtschaftsforschung</t>
  </si>
  <si>
    <t>OECD</t>
  </si>
  <si>
    <t>Passenger transport; Inland total</t>
  </si>
  <si>
    <t>https://data.oecd.org/transport/passenger-transport.htm</t>
  </si>
  <si>
    <t>30.05.2023</t>
  </si>
  <si>
    <t>InternationalTransportForum_OECD_Passangerkm_total.xls</t>
  </si>
  <si>
    <t>10.1787/463da4d1-en</t>
  </si>
  <si>
    <t>WorldData.info</t>
  </si>
  <si>
    <t>Transport and infrastructure in Luxembourg</t>
  </si>
  <si>
    <t>https://www.worlddata.info/europe/luxembourg/transport.php</t>
  </si>
  <si>
    <t>Further Info:</t>
  </si>
  <si>
    <t>https://unece.org/DAM/trans/doc/2018/wp6/_Infocards_REV_7Dec2017.pdf</t>
  </si>
  <si>
    <t>Passenger cars in the EU</t>
  </si>
  <si>
    <t>https://ec.europa.eu/eurostat/statistics-explained/index.php/Passenger_cars_in_the_EU</t>
  </si>
  <si>
    <t>https://www.ceicdata.com/en/serbia/transport-and-storage-enterprises-operation-statistics/passenger-transport-person-km</t>
  </si>
  <si>
    <t xml:space="preserve"> https://bikephreak.files.wordpress.com/2015/10/uba_studie_2012_umweltverkehr_4364.pdf</t>
  </si>
  <si>
    <t>Unit</t>
  </si>
  <si>
    <t>Bil. Pkm</t>
  </si>
  <si>
    <t>PERSON_AIR</t>
  </si>
  <si>
    <t>Mil pkm</t>
  </si>
  <si>
    <t>[1], F1</t>
  </si>
  <si>
    <t>For variable: PKM AIR</t>
  </si>
  <si>
    <t>PKM EARTH</t>
  </si>
  <si>
    <t>Million pkm</t>
  </si>
  <si>
    <t>Passenger air transport over national territory (including territorial sea) - million passenger-km [AVIA_TPPA$DEFAULTVIEW]</t>
  </si>
  <si>
    <t>https://ec.europa.eu/eurostat/databrowser/view/avia_tppa/default/table</t>
  </si>
  <si>
    <t>16.11.2020</t>
  </si>
  <si>
    <t>01.04.2020</t>
  </si>
  <si>
    <t>AVIA_TPPA$DEFAULTVIEW1605527694903.xlsx</t>
  </si>
  <si>
    <t>Assumption:</t>
  </si>
  <si>
    <t>value same as for Malta</t>
  </si>
  <si>
    <t>Germany till 2010</t>
  </si>
  <si>
    <t>https://bikephreak.files.wordpress.com/2015/10/uba_studie_2012_umweltverkehr_4364.pdf</t>
  </si>
  <si>
    <t>TKM</t>
  </si>
  <si>
    <t>Mil tkm</t>
  </si>
  <si>
    <t>rail [1,2], road, ship [2]</t>
  </si>
  <si>
    <t>[5], ModalSplit</t>
  </si>
  <si>
    <t>For variable: TKM EARTH</t>
  </si>
  <si>
    <t>Million tkm</t>
  </si>
  <si>
    <t>Reference year:</t>
  </si>
  <si>
    <t>Inland freight transport performance, adjusted for territoriality, 2012, 2016 and 2017</t>
  </si>
  <si>
    <t>https://ec.europa.eu/eurostat/statistics-explained/index.php?title=File:Inland_freight_transport_performance,_adjusted_for_territoriality,_2012,_2016_and_2017_(million_tonne-kilometres).png</t>
  </si>
  <si>
    <t>27.05.2019</t>
  </si>
  <si>
    <t>Inland freight transport performance, adjusted for territoriality, 2013, 2017 and 2018</t>
  </si>
  <si>
    <t>https://www.sipotra.it/wp-content/uploads/2019/05/Freight-transport-statistics-modal-split.pdf</t>
  </si>
  <si>
    <t>p. 6</t>
  </si>
  <si>
    <t>Modal split in the inland transport of the EU</t>
  </si>
  <si>
    <t>https://ec.europa.eu/eurostat/documents/3433488/5582112/KS-SF-08-035-EN.PDF/ae38f406-1b03-450e-ac62-1016143ce63c?version=1.0</t>
  </si>
  <si>
    <t>13.11.2007</t>
  </si>
  <si>
    <t>p. 2</t>
  </si>
  <si>
    <t>Noreland, Jonas</t>
  </si>
  <si>
    <t>Statistics in focus 35/2008</t>
  </si>
  <si>
    <t>Freight transport</t>
  </si>
  <si>
    <t>https://data.oecd.org/transport/freight-transport.htm</t>
  </si>
  <si>
    <t>10.1787/708eda32-en</t>
  </si>
  <si>
    <t>https://www.oecd.org/termsandconditions/</t>
  </si>
  <si>
    <t>statista</t>
  </si>
  <si>
    <t xml:space="preserve">Amount of freight transported by road in Iceland from 2006 to 2019 </t>
  </si>
  <si>
    <t>https://www.statista.com/statistics/435392/iceland-tonne-kilometres-of-freight-transported-by-road/</t>
  </si>
  <si>
    <t>Assumptions:</t>
  </si>
  <si>
    <t>based on [1]</t>
  </si>
  <si>
    <t>year 2013 for ship</t>
  </si>
  <si>
    <t>better values and time-dependent</t>
  </si>
  <si>
    <t>For variable: TKM AIR</t>
  </si>
  <si>
    <t>tkm</t>
  </si>
  <si>
    <t>tonnes-kilometres</t>
  </si>
  <si>
    <t>Freight and mail air transport over national territory (including territorial sea) - million tonne-km [AVIA_TPGO]</t>
  </si>
  <si>
    <t>https://ec.europa.eu/eurostat/databrowser/view/AVIA_TPGO/default/table</t>
  </si>
  <si>
    <t>BA, RS</t>
  </si>
  <si>
    <t>The World Bank</t>
  </si>
  <si>
    <t>Air transport, freight (million ton-km)</t>
  </si>
  <si>
    <t>https://data.worldbank.org/indicator/IS.AIR.GOOD.MT.K1?locations=BA</t>
  </si>
  <si>
    <t>https://www.worldbank.org/en/about/legal/terms-of-use-for-datasets</t>
  </si>
  <si>
    <t>tonnes transported</t>
  </si>
  <si>
    <t>Freight and mail air transport by reporting country [AVIA_GOOC]</t>
  </si>
  <si>
    <t>https://ec.europa.eu/eurostat/databrowser/view/AVIA_GOOC__custom_6152529/default/table?lang=en</t>
  </si>
  <si>
    <t>08.11.2023</t>
  </si>
  <si>
    <t>INSTAT</t>
  </si>
  <si>
    <t>Statistikat e transportit</t>
  </si>
  <si>
    <t>https://www.instat.gov.al/media/3622/statistikat-e-transptetor-finale-2017____.pdf</t>
  </si>
  <si>
    <t>Own assumption: average distance per flight 500km</t>
  </si>
  <si>
    <t>https://www.statista.com/statistics/690518/freight-tonne-kilometers-of-the-icelandair-group/</t>
  </si>
  <si>
    <t>https://tradingeconomics.com/montenegro/air-transport-freight-million-ton-km-wb-data.html</t>
  </si>
  <si>
    <t>https://knoema.com/atlas/Montenegro/Air-transport-freight</t>
  </si>
  <si>
    <t>[3], A1</t>
  </si>
  <si>
    <t>[4], A1</t>
  </si>
  <si>
    <t>ELEC</t>
  </si>
  <si>
    <t>H2</t>
  </si>
  <si>
    <t>MODAL_SPLIT</t>
  </si>
  <si>
    <t>[2], A1, A2</t>
  </si>
  <si>
    <t>ModalSplit_Person_EU_2009.xlsx</t>
  </si>
  <si>
    <t>Publications Office</t>
  </si>
  <si>
    <t>EU transport in figures – Statistical pocketbook 2017</t>
  </si>
  <si>
    <t>https://op.europa.eu/en/publication-detail/-/publication/4b352d6f-b540-11e7-837e-01aa75ed71a1/language-en</t>
  </si>
  <si>
    <t>p. 49</t>
  </si>
  <si>
    <t>European Commission; Directorate-General for Mobility and Transport</t>
  </si>
  <si>
    <t>10.2832/041248</t>
  </si>
  <si>
    <t>https://op.europa.eu/en/web/about-us/legal-notices/publications-office-of-the-european-union-copyright</t>
  </si>
  <si>
    <t>based on available year assumed to be constant for all years</t>
  </si>
  <si>
    <t>as Macedonia</t>
  </si>
  <si>
    <t>worldwide</t>
  </si>
  <si>
    <t>https://www.verkehr.tu-darmstadt.de/media/verkehr/fgvv/for/publik/S010.pdf</t>
  </si>
  <si>
    <t>Vor variable: MODAL_SPLIT, PERSON_EARTH</t>
  </si>
  <si>
    <t>Vor variable: MODAL_SPLIT, FREIGHT_EARTH</t>
  </si>
  <si>
    <t>Modal split of freight transport [tran_hv_frmod]</t>
  </si>
  <si>
    <t>https://ec.europa.eu/eurostat/databrowser/view/TRAN_HV_FRMOD/default/table?lang=de</t>
  </si>
  <si>
    <t>all countries, since 1970</t>
  </si>
  <si>
    <t>DP_LIVE_08052023153557648.xlsx</t>
  </si>
  <si>
    <t>ship tranport equals 0</t>
  </si>
  <si>
    <t>also time-dependant</t>
  </si>
  <si>
    <t>generally modal split</t>
  </si>
  <si>
    <t>all countries, files for different years exist</t>
  </si>
  <si>
    <t>F5</t>
  </si>
  <si>
    <t>default</t>
  </si>
  <si>
    <t>SPEC_EN_PKM_MODAL_DRIVE</t>
  </si>
  <si>
    <t>Drive</t>
  </si>
  <si>
    <t>EV</t>
  </si>
  <si>
    <t>FCEV</t>
  </si>
  <si>
    <t>MJ/pkm</t>
  </si>
  <si>
    <t>DIES</t>
  </si>
  <si>
    <t>PHEV</t>
  </si>
  <si>
    <t>ELEC+DIES</t>
  </si>
  <si>
    <t>PETR</t>
  </si>
  <si>
    <t>For variable: SPEC_EN_PKM_MODAL_DRIVE</t>
  </si>
  <si>
    <t>Reseach association for combustion engines</t>
  </si>
  <si>
    <t>Renewables in Transport 2050; Empowering a sustainable mobility future with zero emission fuels from renewable electricity</t>
  </si>
  <si>
    <t>https://www.fvv-net.de/fileadmin/Transfer/Downloads/FVV_H1086_Renewables_in_Transport_2050_-_Kraftstoffstudie_II.pdf</t>
  </si>
  <si>
    <t>Frankfurt am Main</t>
  </si>
  <si>
    <t>Schmidt, Patrick R.; Zittel, Werner; Weindorf, Werner; Raksha, Tetyana</t>
  </si>
  <si>
    <t>bus consum data</t>
  </si>
  <si>
    <t>Straßenbahn oder Bus? Betriebswirtschaftliche Bewertung der Verlängerung der Linie 8 von Bremen nach Stuhr und Weyhe unter besonderer Berücksichtigung des künftigen Fahrgastaufkommens</t>
  </si>
  <si>
    <t>https://www.aktiv-stuhr.de/studien/pdf/Deiters_Expertise-Bahn-Bus.Stuhr_2009-05.pdf</t>
  </si>
  <si>
    <t>Osnabrück</t>
  </si>
  <si>
    <t>Deiters, Jürgen</t>
  </si>
  <si>
    <t>bus places</t>
  </si>
  <si>
    <t>Übersicht der Kapazitäten gängiger Busmodelle</t>
  </si>
  <si>
    <t>https://procitybahn.de/kapazitaet-busmodelle/</t>
  </si>
  <si>
    <t>01.02.2019</t>
  </si>
  <si>
    <t>bus places taken</t>
  </si>
  <si>
    <t>dena</t>
  </si>
  <si>
    <t>The potential of electricity-based fuels for low-emission transport in the EU</t>
  </si>
  <si>
    <t>https://www.dena.de/fileadmin/dena/Dokumente/Pdf/9219_E-FUELS-STUDY_The_potential_of_electricity_based_fuels_for_low_emission_transport_in_the_EU.pdf</t>
  </si>
  <si>
    <t>Berlin</t>
  </si>
  <si>
    <t>Siegemund, Stefan; Schmidt, Patrick; Trommler, Marcus; Kolb, Ole; Zinnecker, Valentin; Weindorf, Werner; Zittel, Werner; Raksha, Tetyana ; Zerhusen, Jan</t>
  </si>
  <si>
    <t>p.27 (and p. 149)</t>
  </si>
  <si>
    <t>passenger per car</t>
  </si>
  <si>
    <t>ratio of energy consumptions as for the cars</t>
  </si>
  <si>
    <t>Conversion factor:</t>
  </si>
  <si>
    <t>CF1</t>
  </si>
  <si>
    <t>Diesel MJ/l</t>
  </si>
  <si>
    <t>https://www.chemie.de/lexikon/Kraftstoff.html</t>
  </si>
  <si>
    <t>https://www.forschungsinformationssystem.de/servlet/is/342234/</t>
  </si>
  <si>
    <t>[1 p. 114,5]</t>
  </si>
  <si>
    <t>[1],A1</t>
  </si>
  <si>
    <t>[2,3,4]</t>
  </si>
  <si>
    <t>[1 p. 116]</t>
  </si>
  <si>
    <t>KERO</t>
  </si>
  <si>
    <t>[1 p.118]</t>
  </si>
  <si>
    <t>MJ/tkm</t>
  </si>
  <si>
    <t>SPEC_EN_TKM_MODAL_DRIVE</t>
  </si>
  <si>
    <t>Heavy oil MJ/kg</t>
  </si>
  <si>
    <t>https://livebunkers.com/heavy-fuel-oil-hfo</t>
  </si>
  <si>
    <t>For year 2018</t>
  </si>
  <si>
    <t>in MJ/tkm</t>
  </si>
  <si>
    <t>Daten und Fakten zum Energieverbrauch des Schienenverkehrs</t>
  </si>
  <si>
    <t>08.11.2019</t>
  </si>
  <si>
    <t>16.02.2011</t>
  </si>
  <si>
    <t>roads</t>
  </si>
  <si>
    <t>railways</t>
  </si>
  <si>
    <t>flights</t>
  </si>
  <si>
    <t>many different values</t>
  </si>
  <si>
    <t xml:space="preserve"> Heinrich Vogel</t>
  </si>
  <si>
    <t>Energieverbrauch bei Seeschiffstransporten</t>
  </si>
  <si>
    <t>https://media1.verkehrsrundschau.de/fm/3576/VR-CO2_Spezial_2011_Juni.pdf</t>
  </si>
  <si>
    <t>Munich</t>
  </si>
  <si>
    <t>p. 14</t>
  </si>
  <si>
    <t>CO2-Berechnung-Spezial</t>
  </si>
  <si>
    <t>exemplary</t>
  </si>
  <si>
    <t>36l/100km</t>
  </si>
  <si>
    <t>Einführung in Verkehr und Logistik</t>
  </si>
  <si>
    <t>https://www.bwl.uni-hamburg.de/vw/lehre/lehre-frueherer-semester/ws2013-14/vul-zwei-fahrzeugkosten.pdf</t>
  </si>
  <si>
    <t xml:space="preserve"> Haase, Knut</t>
  </si>
  <si>
    <t>p. 5</t>
  </si>
  <si>
    <t>tonnes per truck</t>
  </si>
  <si>
    <t>25 t per truck</t>
  </si>
  <si>
    <t>bussgeld-info.de</t>
  </si>
  <si>
    <t>Zuladung beim Lkw: Was ist erlaubt?</t>
  </si>
  <si>
    <t>https://www.bussgeld-info.de/zuladung-lkw/</t>
  </si>
  <si>
    <t>p.124</t>
  </si>
  <si>
    <t>same consumption regardless of the energy carrier</t>
  </si>
  <si>
    <t>ratio of energy consumptions as for the person trafic (cars)</t>
  </si>
  <si>
    <t>CF2</t>
  </si>
  <si>
    <t xml:space="preserve">spezifische Kerosinverbrauch pro Tonnenkilometer von 0,375 kg Treibstoff / Tonnenkilometer (bzw. 16,1 MJ / tkm) im Jahr 2000 auf 0,246 kg Treibstoff / Tonnenkilometer (10,6 MJ / tkm) im Jahr 2030 verbessern wird. </t>
  </si>
  <si>
    <t>https://elib.dlr.de/121388/1/studie-drop-in-kraftstoffe-luftfahrt.pdf</t>
  </si>
  <si>
    <t>1.8l/100tkm</t>
  </si>
  <si>
    <t>https://www.faz.net/aktuell/wissen/die-rechnung-fuer-den-gueterverkehr-fracht-auf-die-schiene-1492289.html</t>
  </si>
  <si>
    <t>For variable: SPEC_EN_TKM_MODAL_DRIVE</t>
  </si>
  <si>
    <t>[5]+calc, A2</t>
  </si>
  <si>
    <t>[5]+calc</t>
  </si>
  <si>
    <t>[3,4], + see [1]</t>
  </si>
  <si>
    <t>[5],+ see [1], F2</t>
  </si>
  <si>
    <t>[2], CF1 + see [1]</t>
  </si>
  <si>
    <t>MODAL_SUBSPLIT</t>
  </si>
  <si>
    <t>Subtech</t>
  </si>
  <si>
    <t>SD</t>
  </si>
  <si>
    <t>DD</t>
  </si>
  <si>
    <t>AB</t>
  </si>
  <si>
    <t>GPV</t>
  </si>
  <si>
    <t>LGV</t>
  </si>
  <si>
    <t>HGV</t>
  </si>
  <si>
    <t>VHGV</t>
  </si>
  <si>
    <t>SPEC_EN_FACTOR_MODAL_SUBSPLIT</t>
  </si>
  <si>
    <t>-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</si>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</sst>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0.000"/>
    <numFmt numFmtId="167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2" fillId="0" borderId="0" xfId="1"/>
    <xf numFmtId="164" fontId="0" fillId="0" borderId="0" xfId="0" applyNumberFormat="1"/>
    <xf numFmtId="0" fontId="4" fillId="0" borderId="0" xfId="1" applyFont="1"/>
    <xf numFmtId="0" fontId="0" fillId="0" borderId="0" xfId="0" quotePrefix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1" fillId="0" borderId="0" xfId="0" applyFont="1"/>
    <xf numFmtId="0" fontId="1" fillId="2" borderId="2" xfId="0" applyFont="1" applyFill="1" applyBorder="1"/>
    <xf numFmtId="49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1" applyBorder="1"/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5" fillId="0" borderId="0" xfId="0" quotePrefix="1" applyFont="1"/>
    <xf numFmtId="0" fontId="5" fillId="0" borderId="0" xfId="0" applyFont="1"/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" fontId="1" fillId="0" borderId="3" xfId="0" applyNumberFormat="1" applyFont="1" applyBorder="1"/>
    <xf numFmtId="15" fontId="0" fillId="0" borderId="0" xfId="0" applyNumberFormat="1"/>
    <xf numFmtId="0" fontId="2" fillId="0" borderId="0" xfId="1" applyFill="1"/>
    <xf numFmtId="1" fontId="0" fillId="0" borderId="0" xfId="3" applyNumberFormat="1" applyFont="1"/>
    <xf numFmtId="0" fontId="1" fillId="2" borderId="4" xfId="0" applyFont="1" applyFill="1" applyBorder="1"/>
    <xf numFmtId="2" fontId="0" fillId="0" borderId="0" xfId="2" applyNumberFormat="1" applyFont="1" applyBorder="1" applyAlignment="1">
      <alignment horizontal="right"/>
    </xf>
    <xf numFmtId="43" fontId="0" fillId="0" borderId="0" xfId="2" applyFont="1" applyBorder="1" applyAlignment="1">
      <alignment horizontal="right"/>
    </xf>
    <xf numFmtId="167" fontId="0" fillId="0" borderId="0" xfId="2" applyNumberFormat="1" applyFont="1" applyBorder="1" applyAlignment="1">
      <alignment horizontal="right"/>
    </xf>
    <xf numFmtId="2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eurostat/documents/3433488/5582112/KS-SF-08-035-EN.PDF/ae38f406-1b03-450e-ac62-1016143ce63c?version=1.0" TargetMode="External"/><Relationship Id="rId18" Type="http://schemas.openxmlformats.org/officeDocument/2006/relationships/hyperlink" Target="https://www.statista.com/statistics/690518/freight-tonne-kilometers-of-the-icelandair-group/" TargetMode="External"/><Relationship Id="rId26" Type="http://schemas.openxmlformats.org/officeDocument/2006/relationships/hyperlink" Target="https://ec.europa.eu/eurostat/databrowser/view/TRAN_HV_FRMOD/default/table?lang=de" TargetMode="External"/><Relationship Id="rId39" Type="http://schemas.openxmlformats.org/officeDocument/2006/relationships/hyperlink" Target="https://www.fvv-net.de/fileadmin/Transfer/Downloads/FVV_H1086_Renewables_in_Transport_2050_-_Kraftstoffstudie_II.pdf" TargetMode="External"/><Relationship Id="rId21" Type="http://schemas.openxmlformats.org/officeDocument/2006/relationships/hyperlink" Target="https://www.instat.gov.al/media/3622/statistikat-e-transptetor-finale-2017____.pdf" TargetMode="External"/><Relationship Id="rId34" Type="http://schemas.openxmlformats.org/officeDocument/2006/relationships/hyperlink" Target="https://unece.org/DAM/trans/doc/2018/wp6/_Infocards_REV_7Dec2017.pdf" TargetMode="External"/><Relationship Id="rId42" Type="http://schemas.openxmlformats.org/officeDocument/2006/relationships/hyperlink" Target="https://www.forschungsinformationssystem.de/servlet/is/342234/" TargetMode="External"/><Relationship Id="rId47" Type="http://schemas.openxmlformats.org/officeDocument/2006/relationships/hyperlink" Target="https://www.chemie.de/lexikon/Kraftstoff.html" TargetMode="External"/><Relationship Id="rId50" Type="http://schemas.openxmlformats.org/officeDocument/2006/relationships/hyperlink" Target="https://www.fvv-net.de/fileadmin/Transfer/Downloads/FVV_H1086_Renewables_in_Transport_2050_-_Kraftstoffstudie_II.pdf" TargetMode="External"/><Relationship Id="rId7" Type="http://schemas.openxmlformats.org/officeDocument/2006/relationships/hyperlink" Target="https://www.umweltbundesamt.de/daten/verkehr/fahrleistungen-verkehrsaufwand-modal-split" TargetMode="External"/><Relationship Id="rId2" Type="http://schemas.openxmlformats.org/officeDocument/2006/relationships/hyperlink" Target="https://unece.org/DAM/trans/doc/2020/wp6/_Infocards_ENG.pdf" TargetMode="External"/><Relationship Id="rId16" Type="http://schemas.openxmlformats.org/officeDocument/2006/relationships/hyperlink" Target="https://www.statista.com/statistics/435392/iceland-tonne-kilometres-of-freight-transported-by-road/" TargetMode="External"/><Relationship Id="rId29" Type="http://schemas.openxmlformats.org/officeDocument/2006/relationships/hyperlink" Target="https://unece.org/fileadmin/DAM/trans/doc/2018/wp6/Iceland.pdf" TargetMode="External"/><Relationship Id="rId11" Type="http://schemas.openxmlformats.org/officeDocument/2006/relationships/hyperlink" Target="https://ec.europa.eu/eurostat/databrowser/view/avia_tppa/default/table" TargetMode="External"/><Relationship Id="rId24" Type="http://schemas.openxmlformats.org/officeDocument/2006/relationships/hyperlink" Target="https://op.europa.eu/en/publication-detail/-/publication/4b352d6f-b540-11e7-837e-01aa75ed71a1/language-en" TargetMode="External"/><Relationship Id="rId32" Type="http://schemas.openxmlformats.org/officeDocument/2006/relationships/hyperlink" Target="https://unece.org/DAM/trans/doc/2018/wp6/_Infocards_REV_7Dec2017.pdf" TargetMode="External"/><Relationship Id="rId37" Type="http://schemas.openxmlformats.org/officeDocument/2006/relationships/hyperlink" Target="https://procitybahn.de/kapazitaet-busmodelle/" TargetMode="External"/><Relationship Id="rId40" Type="http://schemas.openxmlformats.org/officeDocument/2006/relationships/hyperlink" Target="https://www.dena.de/fileadmin/dena/Dokumente/Pdf/9219_E-FUELS-STUDY_The_potential_of_electricity_based_fuels_for_low_emission_transport_in_the_EU.pdf" TargetMode="External"/><Relationship Id="rId45" Type="http://schemas.openxmlformats.org/officeDocument/2006/relationships/hyperlink" Target="https://www.bussgeld-info.de/zuladung-lkw/" TargetMode="External"/><Relationship Id="rId5" Type="http://schemas.openxmlformats.org/officeDocument/2006/relationships/hyperlink" Target="https://data.oecd.org/transport/passenger-transport.htm" TargetMode="External"/><Relationship Id="rId15" Type="http://schemas.openxmlformats.org/officeDocument/2006/relationships/hyperlink" Target="https://data.oecd.org/transport/freight-transport.htm" TargetMode="External"/><Relationship Id="rId23" Type="http://schemas.openxmlformats.org/officeDocument/2006/relationships/hyperlink" Target="https://ec.europa.eu/eurostat/databrowser/product/page/TRAN_HV_PSMOD" TargetMode="External"/><Relationship Id="rId28" Type="http://schemas.openxmlformats.org/officeDocument/2006/relationships/hyperlink" Target="https://unece.org/DAM/trans/doc/2018/wp6/_Infocards_REV_7Dec2017.pdf" TargetMode="External"/><Relationship Id="rId36" Type="http://schemas.openxmlformats.org/officeDocument/2006/relationships/hyperlink" Target="https://www.chemie.de/lexikon/Kraftstoff.html" TargetMode="External"/><Relationship Id="rId49" Type="http://schemas.openxmlformats.org/officeDocument/2006/relationships/hyperlink" Target="https://www.faz.net/aktuell/wissen/die-rechnung-fuer-den-gueterverkehr-fracht-auf-die-schiene-1492289.html" TargetMode="External"/><Relationship Id="rId10" Type="http://schemas.openxmlformats.org/officeDocument/2006/relationships/hyperlink" Target="https://bikephreak.files.wordpress.com/2015/10/uba_studie_2012_umweltverkehr_4364.pdf" TargetMode="External"/><Relationship Id="rId19" Type="http://schemas.openxmlformats.org/officeDocument/2006/relationships/hyperlink" Target="https://data.worldbank.org/indicator/IS.AIR.GOOD.MT.K1?locations=BA" TargetMode="External"/><Relationship Id="rId31" Type="http://schemas.openxmlformats.org/officeDocument/2006/relationships/hyperlink" Target="https://unece.org/DAM/trans/doc/2020/wp6/_Infocards_ENG.pdf" TargetMode="External"/><Relationship Id="rId44" Type="http://schemas.openxmlformats.org/officeDocument/2006/relationships/hyperlink" Target="https://www.bwl.uni-hamburg.de/vw/lehre/lehre-frueherer-semester/ws2013-14/vul-zwei-fahrzeugkosten.pdf" TargetMode="External"/><Relationship Id="rId4" Type="http://schemas.openxmlformats.org/officeDocument/2006/relationships/hyperlink" Target="https://ec.europa.eu/eurostat/statistics-explained/index.php/Passenger_cars_in_the_EU" TargetMode="External"/><Relationship Id="rId9" Type="http://schemas.openxmlformats.org/officeDocument/2006/relationships/hyperlink" Target="https://data.oecd.org/transport/passenger-transport.htm" TargetMode="External"/><Relationship Id="rId14" Type="http://schemas.openxmlformats.org/officeDocument/2006/relationships/hyperlink" Target="https://unece.org/DAM/trans/doc/2018/wp6/_Infocards_REV_7Dec2017.pdf" TargetMode="External"/><Relationship Id="rId22" Type="http://schemas.openxmlformats.org/officeDocument/2006/relationships/hyperlink" Target="https://www.verkehr.tu-darmstadt.de/media/verkehr/fgvv/for/publik/S010.pdf" TargetMode="External"/><Relationship Id="rId27" Type="http://schemas.openxmlformats.org/officeDocument/2006/relationships/hyperlink" Target="https://unece.org/DAM/trans/doc/2020/wp6/_Infocards_ENG.pdf" TargetMode="External"/><Relationship Id="rId30" Type="http://schemas.openxmlformats.org/officeDocument/2006/relationships/hyperlink" Target="https://op.europa.eu/en/publication-detail/-/publication/4b352d6f-b540-11e7-837e-01aa75ed71a1/language-en" TargetMode="External"/><Relationship Id="rId35" Type="http://schemas.openxmlformats.org/officeDocument/2006/relationships/hyperlink" Target="https://www.forschungsinformationssystem.de/servlet/is/342234/" TargetMode="External"/><Relationship Id="rId43" Type="http://schemas.openxmlformats.org/officeDocument/2006/relationships/hyperlink" Target="https://media1.verkehrsrundschau.de/fm/3576/VR-CO2_Spezial_2011_Juni.pdf" TargetMode="External"/><Relationship Id="rId48" Type="http://schemas.openxmlformats.org/officeDocument/2006/relationships/hyperlink" Target="https://elib.dlr.de/121388/1/studie-drop-in-kraftstoffe-luftfahrt.pdf" TargetMode="External"/><Relationship Id="rId8" Type="http://schemas.openxmlformats.org/officeDocument/2006/relationships/hyperlink" Target="https://www.worlddata.info/europe/luxembourg/transport.php" TargetMode="External"/><Relationship Id="rId3" Type="http://schemas.openxmlformats.org/officeDocument/2006/relationships/hyperlink" Target="https://unece.org/DAM/trans/doc/2018/wp6/_Infocards_REV_7Dec2017.pdf" TargetMode="External"/><Relationship Id="rId12" Type="http://schemas.openxmlformats.org/officeDocument/2006/relationships/hyperlink" Target="https://www.sipotra.it/wp-content/uploads/2019/05/Freight-transport-statistics-modal-split.pdf" TargetMode="External"/><Relationship Id="rId17" Type="http://schemas.openxmlformats.org/officeDocument/2006/relationships/hyperlink" Target="https://ec.europa.eu/eurostat/databrowser/view/AVIA_TPGO/default/table" TargetMode="External"/><Relationship Id="rId25" Type="http://schemas.openxmlformats.org/officeDocument/2006/relationships/hyperlink" Target="https://unece.org/DAM/trans/doc/2020/wp6/_Infocards_ENG.pdf" TargetMode="External"/><Relationship Id="rId33" Type="http://schemas.openxmlformats.org/officeDocument/2006/relationships/hyperlink" Target="https://data.oecd.org/transport/freight-transport.htm" TargetMode="External"/><Relationship Id="rId38" Type="http://schemas.openxmlformats.org/officeDocument/2006/relationships/hyperlink" Target="https://www.aktiv-stuhr.de/studien/pdf/Deiters_Expertise-Bahn-Bus.Stuhr_2009-05.pdf" TargetMode="External"/><Relationship Id="rId46" Type="http://schemas.openxmlformats.org/officeDocument/2006/relationships/hyperlink" Target="https://livebunkers.com/heavy-fuel-oil-hfo" TargetMode="External"/><Relationship Id="rId20" Type="http://schemas.openxmlformats.org/officeDocument/2006/relationships/hyperlink" Target="https://ec.europa.eu/eurostat/databrowser/view/AVIA_GOOC__custom_6152529/default/table?lang=en" TargetMode="External"/><Relationship Id="rId41" Type="http://schemas.openxmlformats.org/officeDocument/2006/relationships/hyperlink" Target="https://livebunkers.com/heavy-fuel-oil-hfo" TargetMode="External"/><Relationship Id="rId1" Type="http://schemas.openxmlformats.org/officeDocument/2006/relationships/hyperlink" Target="https://www.forschungsinformationssystem.de/servlet/is/343598/" TargetMode="External"/><Relationship Id="rId6" Type="http://schemas.openxmlformats.org/officeDocument/2006/relationships/hyperlink" Target="https://bmdv.bund.de/SharedDocs/DE/Publikationen/G/verkehr-in-zahlen-2019-pdf.pdf?__blob=publicationFil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rishrail.ie/en-ie/about-us/iarnrod-eireann-fleet" TargetMode="External"/><Relationship Id="rId3" Type="http://schemas.openxmlformats.org/officeDocument/2006/relationships/hyperlink" Target="https://backend.orbit.dtu.dk/ws/portalfiles/portal/113160092/ICEECC_Proceedings.pdf" TargetMode="External"/><Relationship Id="rId7" Type="http://schemas.openxmlformats.org/officeDocument/2006/relationships/hyperlink" Target="https://unece.org/fileadmin/DAM/trans/doc/2018/wp6/Iceland.pdf" TargetMode="External"/><Relationship Id="rId2" Type="http://schemas.openxmlformats.org/officeDocument/2006/relationships/hyperlink" Target="https://uic.org/IMG/pdf/synopsis_2015_print_5_.pdf" TargetMode="External"/><Relationship Id="rId1" Type="http://schemas.openxmlformats.org/officeDocument/2006/relationships/hyperlink" Target="https://www.allianz-pro-schiene.de/themen/aktuell/innovative-antriebe-auf-der-schiene/" TargetMode="External"/><Relationship Id="rId6" Type="http://schemas.openxmlformats.org/officeDocument/2006/relationships/hyperlink" Target="https://ec.europa.eu/eurostat/databrowser/product/page/TRAN_HV_PSMOD" TargetMode="External"/><Relationship Id="rId5" Type="http://schemas.openxmlformats.org/officeDocument/2006/relationships/hyperlink" Target="https://de.statista.com/statistik/daten/studie/689512/umfrage/elektrifizierungsgrad-staatlicher-eisenbahnnetze-in-europa/" TargetMode="External"/><Relationship Id="rId4" Type="http://schemas.openxmlformats.org/officeDocument/2006/relationships/hyperlink" Target="https://www.forschungsinformationssystem.de/servlet/is/343598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Y977"/>
  <sheetViews>
    <sheetView tabSelected="1" zoomScale="82" workbookViewId="0">
      <pane xSplit="6" ySplit="1" topLeftCell="G146" activePane="bottomRight" state="frozen"/>
      <selection pane="topRight" activeCell="G1" sqref="G1"/>
      <selection pane="bottomLeft" activeCell="A2" sqref="A2"/>
      <selection pane="bottomRight" activeCell="D157" sqref="D157"/>
    </sheetView>
  </sheetViews>
  <sheetFormatPr defaultColWidth="11.5546875" defaultRowHeight="14.4" x14ac:dyDescent="0.3"/>
  <cols>
    <col min="3" max="3" width="15.5546875" bestFit="1" customWidth="1"/>
    <col min="4" max="4" width="34.5546875" bestFit="1" customWidth="1"/>
    <col min="9" max="9" width="8.88671875" bestFit="1" customWidth="1"/>
    <col min="10" max="10" width="12.6640625" bestFit="1" customWidth="1"/>
  </cols>
  <sheetData>
    <row r="1" spans="1:45" x14ac:dyDescent="0.3">
      <c r="A1" t="s">
        <v>126</v>
      </c>
      <c r="B1" t="s">
        <v>130</v>
      </c>
      <c r="C1" t="s">
        <v>131</v>
      </c>
      <c r="D1" t="s">
        <v>132</v>
      </c>
      <c r="E1" t="s">
        <v>133</v>
      </c>
      <c r="F1" t="s">
        <v>127</v>
      </c>
      <c r="G1" t="s">
        <v>371</v>
      </c>
      <c r="H1" t="s">
        <v>283</v>
      </c>
      <c r="I1" t="s">
        <v>184</v>
      </c>
      <c r="J1" t="s">
        <v>381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 t="s">
        <v>79</v>
      </c>
    </row>
    <row r="2" spans="1:45" hidden="1" x14ac:dyDescent="0.3">
      <c r="A2" s="10" t="s">
        <v>1</v>
      </c>
      <c r="B2" t="s">
        <v>134</v>
      </c>
      <c r="C2" t="s">
        <v>143</v>
      </c>
      <c r="D2" t="s">
        <v>144</v>
      </c>
      <c r="I2" t="s">
        <v>185</v>
      </c>
      <c r="J2" s="35">
        <v>10000000000</v>
      </c>
      <c r="AC2" s="11"/>
      <c r="AE2" s="11"/>
      <c r="AI2" s="12">
        <v>132.61500000000001</v>
      </c>
      <c r="AJ2" s="14"/>
      <c r="AS2" t="s">
        <v>39</v>
      </c>
    </row>
    <row r="3" spans="1:45" hidden="1" x14ac:dyDescent="0.3">
      <c r="A3" s="10" t="s">
        <v>2</v>
      </c>
      <c r="B3" t="s">
        <v>134</v>
      </c>
      <c r="C3" t="s">
        <v>143</v>
      </c>
      <c r="D3" t="s">
        <v>144</v>
      </c>
      <c r="I3" t="s">
        <v>185</v>
      </c>
      <c r="J3" s="35">
        <v>10000000000</v>
      </c>
      <c r="AC3" s="11"/>
      <c r="AE3" s="11"/>
      <c r="AL3" s="13">
        <f>(8917+1438)/1000</f>
        <v>10.355</v>
      </c>
      <c r="AS3" t="s">
        <v>39</v>
      </c>
    </row>
    <row r="4" spans="1:45" hidden="1" x14ac:dyDescent="0.3">
      <c r="A4" s="10" t="s">
        <v>3</v>
      </c>
      <c r="B4" t="s">
        <v>134</v>
      </c>
      <c r="C4" t="s">
        <v>143</v>
      </c>
      <c r="D4" t="s">
        <v>144</v>
      </c>
      <c r="I4" t="s">
        <v>185</v>
      </c>
      <c r="J4" s="35">
        <v>10000000000</v>
      </c>
      <c r="AC4" s="11"/>
      <c r="AE4" s="11"/>
      <c r="AJ4" s="6"/>
      <c r="AK4" s="13">
        <v>91.355000000000004</v>
      </c>
      <c r="AS4" t="s">
        <v>61</v>
      </c>
    </row>
    <row r="5" spans="1:45" hidden="1" x14ac:dyDescent="0.3">
      <c r="A5" s="10" t="s">
        <v>4</v>
      </c>
      <c r="B5" t="s">
        <v>134</v>
      </c>
      <c r="C5" t="s">
        <v>143</v>
      </c>
      <c r="D5" t="s">
        <v>144</v>
      </c>
      <c r="I5" t="s">
        <v>185</v>
      </c>
      <c r="J5" s="35">
        <v>10000000000</v>
      </c>
      <c r="AC5" s="11"/>
      <c r="AE5" s="11"/>
      <c r="AK5" s="12">
        <v>73.197000000000003</v>
      </c>
      <c r="AS5" t="s">
        <v>61</v>
      </c>
    </row>
    <row r="6" spans="1:45" hidden="1" x14ac:dyDescent="0.3">
      <c r="A6" s="10" t="s">
        <v>5</v>
      </c>
      <c r="B6" t="s">
        <v>134</v>
      </c>
      <c r="C6" t="s">
        <v>143</v>
      </c>
      <c r="D6" t="s">
        <v>144</v>
      </c>
      <c r="I6" t="s">
        <v>185</v>
      </c>
      <c r="J6" s="35">
        <v>10000000000</v>
      </c>
      <c r="AC6" s="11"/>
      <c r="AE6" s="11"/>
      <c r="AM6" s="12">
        <v>1111.8</v>
      </c>
      <c r="AS6" t="s">
        <v>40</v>
      </c>
    </row>
    <row r="7" spans="1:45" hidden="1" x14ac:dyDescent="0.3">
      <c r="A7" s="10" t="s">
        <v>6</v>
      </c>
      <c r="B7" t="s">
        <v>134</v>
      </c>
      <c r="C7" t="s">
        <v>143</v>
      </c>
      <c r="D7" t="s">
        <v>144</v>
      </c>
      <c r="I7" t="s">
        <v>185</v>
      </c>
      <c r="J7" s="35">
        <v>10000000000</v>
      </c>
      <c r="AC7" s="11"/>
      <c r="AE7" s="11"/>
      <c r="AK7" s="12">
        <f>(2865+285)/1000</f>
        <v>3.15</v>
      </c>
      <c r="AS7" t="s">
        <v>39</v>
      </c>
    </row>
    <row r="8" spans="1:45" hidden="1" x14ac:dyDescent="0.3">
      <c r="A8" s="10" t="s">
        <v>7</v>
      </c>
      <c r="B8" t="s">
        <v>134</v>
      </c>
      <c r="C8" t="s">
        <v>143</v>
      </c>
      <c r="D8" t="s">
        <v>144</v>
      </c>
      <c r="I8" t="s">
        <v>185</v>
      </c>
      <c r="J8" s="35">
        <v>10000000000</v>
      </c>
      <c r="AC8" s="11"/>
      <c r="AE8" s="11"/>
      <c r="AF8" s="13">
        <f>(33686+1976)/1000</f>
        <v>35.661999999999999</v>
      </c>
      <c r="AH8" s="13"/>
      <c r="AS8" t="s">
        <v>39</v>
      </c>
    </row>
    <row r="9" spans="1:45" hidden="1" x14ac:dyDescent="0.3">
      <c r="A9" s="10" t="s">
        <v>8</v>
      </c>
      <c r="B9" t="s">
        <v>134</v>
      </c>
      <c r="C9" t="s">
        <v>143</v>
      </c>
      <c r="D9" t="s">
        <v>144</v>
      </c>
      <c r="I9" t="s">
        <v>185</v>
      </c>
      <c r="J9" s="35">
        <v>10000000000</v>
      </c>
      <c r="AC9" s="12">
        <f>43.839</f>
        <v>43.838999999999999</v>
      </c>
      <c r="AE9" s="12"/>
      <c r="AS9" t="s">
        <v>61</v>
      </c>
    </row>
    <row r="10" spans="1:45" hidden="1" x14ac:dyDescent="0.3">
      <c r="A10" s="10" t="s">
        <v>9</v>
      </c>
      <c r="B10" t="s">
        <v>134</v>
      </c>
      <c r="C10" t="s">
        <v>143</v>
      </c>
      <c r="D10" t="s">
        <v>144</v>
      </c>
      <c r="I10" t="s">
        <v>185</v>
      </c>
      <c r="J10" s="35">
        <v>10000000000</v>
      </c>
      <c r="AC10" s="11"/>
      <c r="AE10" s="11"/>
      <c r="AK10" s="12">
        <v>404.31299999999999</v>
      </c>
      <c r="AS10" t="s">
        <v>61</v>
      </c>
    </row>
    <row r="11" spans="1:45" hidden="1" x14ac:dyDescent="0.3">
      <c r="A11" s="10" t="s">
        <v>10</v>
      </c>
      <c r="B11" t="s">
        <v>134</v>
      </c>
      <c r="C11" t="s">
        <v>143</v>
      </c>
      <c r="D11" t="s">
        <v>144</v>
      </c>
      <c r="I11" t="s">
        <v>185</v>
      </c>
      <c r="J11" s="35">
        <v>10000000000</v>
      </c>
      <c r="AC11" s="11"/>
      <c r="AE11" s="11"/>
      <c r="AF11" s="12"/>
      <c r="AH11" s="12"/>
      <c r="AI11" s="12"/>
      <c r="AK11" s="15">
        <v>969.22400000000005</v>
      </c>
      <c r="AS11" t="s">
        <v>61</v>
      </c>
    </row>
    <row r="12" spans="1:45" hidden="1" x14ac:dyDescent="0.3">
      <c r="A12" s="10" t="s">
        <v>11</v>
      </c>
      <c r="B12" t="s">
        <v>134</v>
      </c>
      <c r="C12" t="s">
        <v>143</v>
      </c>
      <c r="D12" t="s">
        <v>144</v>
      </c>
      <c r="I12" t="s">
        <v>185</v>
      </c>
      <c r="J12" s="35">
        <v>10000000000</v>
      </c>
      <c r="AC12" s="11"/>
      <c r="AE12" s="11"/>
      <c r="AJ12" s="6"/>
      <c r="AK12" s="15">
        <v>30.818999999999999</v>
      </c>
      <c r="AS12" t="s">
        <v>61</v>
      </c>
    </row>
    <row r="13" spans="1:45" hidden="1" x14ac:dyDescent="0.3">
      <c r="A13" s="10" t="s">
        <v>12</v>
      </c>
      <c r="B13" t="s">
        <v>134</v>
      </c>
      <c r="C13" t="s">
        <v>143</v>
      </c>
      <c r="D13" t="s">
        <v>144</v>
      </c>
      <c r="I13" t="s">
        <v>185</v>
      </c>
      <c r="J13" s="35">
        <v>10000000000</v>
      </c>
      <c r="AC13" s="11"/>
      <c r="AE13" s="11"/>
      <c r="AK13" s="12">
        <v>859.03300000000002</v>
      </c>
      <c r="AS13" t="s">
        <v>61</v>
      </c>
    </row>
    <row r="14" spans="1:45" hidden="1" x14ac:dyDescent="0.3">
      <c r="A14" s="10" t="s">
        <v>13</v>
      </c>
      <c r="B14" t="s">
        <v>134</v>
      </c>
      <c r="C14" t="s">
        <v>143</v>
      </c>
      <c r="D14" t="s">
        <v>144</v>
      </c>
      <c r="I14" t="s">
        <v>185</v>
      </c>
      <c r="J14" s="35">
        <v>10000000000</v>
      </c>
      <c r="AC14" s="11"/>
      <c r="AE14" s="11"/>
      <c r="AF14" s="6"/>
      <c r="AH14" s="6"/>
      <c r="AI14" s="6"/>
      <c r="AK14" s="16">
        <v>7.3010000000000002</v>
      </c>
      <c r="AS14" t="s">
        <v>39</v>
      </c>
    </row>
    <row r="15" spans="1:45" hidden="1" x14ac:dyDescent="0.3">
      <c r="A15" s="10" t="s">
        <v>14</v>
      </c>
      <c r="B15" t="s">
        <v>134</v>
      </c>
      <c r="C15" t="s">
        <v>143</v>
      </c>
      <c r="D15" t="s">
        <v>144</v>
      </c>
      <c r="I15" t="s">
        <v>185</v>
      </c>
      <c r="J15" s="35">
        <v>10000000000</v>
      </c>
      <c r="AC15" s="11"/>
      <c r="AE15" s="11"/>
      <c r="AJ15" s="6"/>
      <c r="AM15" s="13">
        <f>(17813+624)/1000</f>
        <v>18.437000000000001</v>
      </c>
      <c r="AS15" t="s">
        <v>39</v>
      </c>
    </row>
    <row r="16" spans="1:45" hidden="1" x14ac:dyDescent="0.3">
      <c r="A16" s="10" t="s">
        <v>15</v>
      </c>
      <c r="B16" t="s">
        <v>134</v>
      </c>
      <c r="C16" t="s">
        <v>143</v>
      </c>
      <c r="D16" t="s">
        <v>144</v>
      </c>
      <c r="I16" t="s">
        <v>185</v>
      </c>
      <c r="J16" s="35">
        <v>10000000000</v>
      </c>
      <c r="AC16" s="11"/>
      <c r="AE16" s="11"/>
      <c r="AJ16" s="17"/>
      <c r="AM16" s="13">
        <f>(33200+354)/1000</f>
        <v>33.554000000000002</v>
      </c>
      <c r="AS16" t="s">
        <v>39</v>
      </c>
    </row>
    <row r="17" spans="1:45" hidden="1" x14ac:dyDescent="0.3">
      <c r="A17" s="10" t="s">
        <v>16</v>
      </c>
      <c r="B17" t="s">
        <v>134</v>
      </c>
      <c r="C17" t="s">
        <v>143</v>
      </c>
      <c r="D17" t="s">
        <v>144</v>
      </c>
      <c r="I17" t="s">
        <v>185</v>
      </c>
      <c r="J17" s="35">
        <v>10000000000</v>
      </c>
      <c r="AC17" s="11"/>
      <c r="AE17" s="11"/>
      <c r="AP17" s="16">
        <f>304/1000</f>
        <v>0.30399999999999999</v>
      </c>
      <c r="AS17" t="s">
        <v>62</v>
      </c>
    </row>
    <row r="18" spans="1:45" hidden="1" x14ac:dyDescent="0.3">
      <c r="A18" s="10" t="s">
        <v>17</v>
      </c>
      <c r="B18" t="s">
        <v>134</v>
      </c>
      <c r="C18" t="s">
        <v>143</v>
      </c>
      <c r="D18" t="s">
        <v>144</v>
      </c>
      <c r="I18" t="s">
        <v>185</v>
      </c>
      <c r="J18" s="35">
        <v>10000000000</v>
      </c>
      <c r="AC18" s="11"/>
      <c r="AE18" s="11"/>
      <c r="AK18" s="12">
        <v>82.63</v>
      </c>
      <c r="AS18" t="s">
        <v>61</v>
      </c>
    </row>
    <row r="19" spans="1:45" hidden="1" x14ac:dyDescent="0.3">
      <c r="A19" s="10" t="s">
        <v>18</v>
      </c>
      <c r="B19" t="s">
        <v>134</v>
      </c>
      <c r="C19" t="s">
        <v>143</v>
      </c>
      <c r="D19" t="s">
        <v>144</v>
      </c>
      <c r="I19" t="s">
        <v>185</v>
      </c>
      <c r="J19" s="35">
        <v>10000000000</v>
      </c>
      <c r="AC19" s="11"/>
      <c r="AE19" s="11"/>
      <c r="AJ19" s="18"/>
      <c r="AK19" s="13">
        <v>1.968</v>
      </c>
      <c r="AS19" t="s">
        <v>61</v>
      </c>
    </row>
    <row r="20" spans="1:45" hidden="1" x14ac:dyDescent="0.3">
      <c r="A20" s="10" t="s">
        <v>19</v>
      </c>
      <c r="B20" t="s">
        <v>134</v>
      </c>
      <c r="C20" t="s">
        <v>143</v>
      </c>
      <c r="D20" t="s">
        <v>144</v>
      </c>
      <c r="I20" t="s">
        <v>185</v>
      </c>
      <c r="J20" s="35">
        <v>10000000000</v>
      </c>
      <c r="AC20" s="12">
        <v>178.54900000000001</v>
      </c>
      <c r="AE20" s="12"/>
      <c r="AS20" t="s">
        <v>61</v>
      </c>
    </row>
    <row r="21" spans="1:45" hidden="1" x14ac:dyDescent="0.3">
      <c r="A21" s="10" t="s">
        <v>20</v>
      </c>
      <c r="B21" t="s">
        <v>134</v>
      </c>
      <c r="C21" t="s">
        <v>143</v>
      </c>
      <c r="D21" t="s">
        <v>144</v>
      </c>
      <c r="I21" t="s">
        <v>185</v>
      </c>
      <c r="J21" s="35">
        <v>10000000000</v>
      </c>
      <c r="AC21" s="11"/>
      <c r="AE21" s="11"/>
      <c r="AL21" s="12">
        <f>(13205+94757)/1000</f>
        <v>107.962</v>
      </c>
      <c r="AS21" t="s">
        <v>39</v>
      </c>
    </row>
    <row r="22" spans="1:45" hidden="1" x14ac:dyDescent="0.3">
      <c r="A22" s="10" t="s">
        <v>21</v>
      </c>
      <c r="B22" t="s">
        <v>134</v>
      </c>
      <c r="C22" t="s">
        <v>143</v>
      </c>
      <c r="D22" t="s">
        <v>144</v>
      </c>
      <c r="I22" t="s">
        <v>185</v>
      </c>
      <c r="J22" s="35">
        <v>10000000000</v>
      </c>
      <c r="AC22" s="11"/>
      <c r="AE22" s="11"/>
      <c r="AK22" s="12">
        <v>269.267</v>
      </c>
      <c r="AS22" t="s">
        <v>61</v>
      </c>
    </row>
    <row r="23" spans="1:45" hidden="1" x14ac:dyDescent="0.3">
      <c r="A23" s="10" t="s">
        <v>22</v>
      </c>
      <c r="B23" t="s">
        <v>134</v>
      </c>
      <c r="C23" t="s">
        <v>143</v>
      </c>
      <c r="D23" t="s">
        <v>144</v>
      </c>
      <c r="I23" t="s">
        <v>185</v>
      </c>
      <c r="J23" s="35">
        <v>10000000000</v>
      </c>
      <c r="AC23" s="12">
        <f>100.969</f>
        <v>100.96899999999999</v>
      </c>
      <c r="AE23" s="12"/>
      <c r="AS23" t="s">
        <v>61</v>
      </c>
    </row>
    <row r="24" spans="1:45" hidden="1" x14ac:dyDescent="0.3">
      <c r="A24" s="10" t="s">
        <v>23</v>
      </c>
      <c r="B24" t="s">
        <v>134</v>
      </c>
      <c r="C24" t="s">
        <v>143</v>
      </c>
      <c r="D24" t="s">
        <v>144</v>
      </c>
      <c r="I24" t="s">
        <v>185</v>
      </c>
      <c r="J24" s="35">
        <v>10000000000</v>
      </c>
      <c r="AE24" s="11"/>
      <c r="AJ24" s="13">
        <f>(5364+17471)/1000</f>
        <v>22.835000000000001</v>
      </c>
      <c r="AS24" t="s">
        <v>39</v>
      </c>
    </row>
    <row r="25" spans="1:45" hidden="1" x14ac:dyDescent="0.3">
      <c r="A25" s="10" t="s">
        <v>24</v>
      </c>
      <c r="B25" t="s">
        <v>134</v>
      </c>
      <c r="C25" t="s">
        <v>143</v>
      </c>
      <c r="D25" t="s">
        <v>144</v>
      </c>
      <c r="I25" t="s">
        <v>185</v>
      </c>
      <c r="J25" s="35">
        <v>10000000000</v>
      </c>
      <c r="AE25" s="12">
        <f>29.632</f>
        <v>29.632000000000001</v>
      </c>
      <c r="AS25" t="s">
        <v>61</v>
      </c>
    </row>
    <row r="26" spans="1:45" hidden="1" x14ac:dyDescent="0.3">
      <c r="A26" s="10" t="s">
        <v>25</v>
      </c>
      <c r="B26" t="s">
        <v>134</v>
      </c>
      <c r="C26" t="s">
        <v>143</v>
      </c>
      <c r="D26" t="s">
        <v>144</v>
      </c>
      <c r="I26" t="s">
        <v>185</v>
      </c>
      <c r="J26" s="35">
        <v>10000000000</v>
      </c>
      <c r="AK26" s="12">
        <v>37.26</v>
      </c>
      <c r="AS26" t="s">
        <v>61</v>
      </c>
    </row>
    <row r="27" spans="1:45" hidden="1" x14ac:dyDescent="0.3">
      <c r="A27" s="10" t="s">
        <v>26</v>
      </c>
      <c r="B27" t="s">
        <v>134</v>
      </c>
      <c r="C27" t="s">
        <v>143</v>
      </c>
      <c r="D27" t="s">
        <v>144</v>
      </c>
      <c r="I27" t="s">
        <v>185</v>
      </c>
      <c r="J27" s="35">
        <v>10000000000</v>
      </c>
      <c r="AK27" s="19">
        <v>69.13</v>
      </c>
      <c r="AS27" t="s">
        <v>61</v>
      </c>
    </row>
    <row r="28" spans="1:45" hidden="1" x14ac:dyDescent="0.3">
      <c r="A28" s="10" t="s">
        <v>27</v>
      </c>
      <c r="B28" t="s">
        <v>134</v>
      </c>
      <c r="C28" t="s">
        <v>143</v>
      </c>
      <c r="D28" t="s">
        <v>144</v>
      </c>
      <c r="I28" t="s">
        <v>185</v>
      </c>
      <c r="J28" s="35">
        <v>10000000000</v>
      </c>
      <c r="AJ28" s="12">
        <v>135.042</v>
      </c>
      <c r="AS28" t="s">
        <v>61</v>
      </c>
    </row>
    <row r="29" spans="1:45" hidden="1" x14ac:dyDescent="0.3">
      <c r="A29" s="10" t="s">
        <v>28</v>
      </c>
      <c r="B29" t="s">
        <v>134</v>
      </c>
      <c r="C29" t="s">
        <v>143</v>
      </c>
      <c r="D29" t="s">
        <v>144</v>
      </c>
      <c r="I29" t="s">
        <v>185</v>
      </c>
      <c r="J29" s="35">
        <v>10000000000</v>
      </c>
      <c r="AK29" s="12">
        <v>809.67399999999998</v>
      </c>
      <c r="AS29" t="s">
        <v>61</v>
      </c>
    </row>
    <row r="30" spans="1:45" hidden="1" x14ac:dyDescent="0.3">
      <c r="A30" s="10" t="s">
        <v>29</v>
      </c>
      <c r="B30" t="s">
        <v>134</v>
      </c>
      <c r="C30" t="s">
        <v>143</v>
      </c>
      <c r="D30" t="s">
        <v>144</v>
      </c>
      <c r="I30" t="s">
        <v>185</v>
      </c>
      <c r="J30" s="35">
        <v>10000000000</v>
      </c>
      <c r="AK30" s="12">
        <v>7.3010000000000002</v>
      </c>
      <c r="AS30" t="s">
        <v>61</v>
      </c>
    </row>
    <row r="31" spans="1:45" hidden="1" x14ac:dyDescent="0.3">
      <c r="A31" s="10" t="s">
        <v>30</v>
      </c>
      <c r="B31" t="s">
        <v>134</v>
      </c>
      <c r="C31" t="s">
        <v>143</v>
      </c>
      <c r="D31" t="s">
        <v>144</v>
      </c>
      <c r="I31" t="s">
        <v>185</v>
      </c>
      <c r="J31" s="35">
        <v>10000000000</v>
      </c>
      <c r="AK31" s="12">
        <v>72.945999999999998</v>
      </c>
      <c r="AS31" t="s">
        <v>61</v>
      </c>
    </row>
    <row r="32" spans="1:45" hidden="1" x14ac:dyDescent="0.3">
      <c r="A32" s="10" t="s">
        <v>31</v>
      </c>
      <c r="B32" t="s">
        <v>134</v>
      </c>
      <c r="C32" t="s">
        <v>143</v>
      </c>
      <c r="D32" t="s">
        <v>144</v>
      </c>
      <c r="I32" t="s">
        <v>185</v>
      </c>
      <c r="J32" s="35">
        <v>10000000000</v>
      </c>
      <c r="AK32" s="12">
        <v>122.08799999999999</v>
      </c>
      <c r="AS32" t="s">
        <v>61</v>
      </c>
    </row>
    <row r="33" spans="1:45" hidden="1" x14ac:dyDescent="0.3">
      <c r="A33" s="10" t="s">
        <v>32</v>
      </c>
      <c r="B33" t="s">
        <v>134</v>
      </c>
      <c r="C33" t="s">
        <v>143</v>
      </c>
      <c r="D33" t="s">
        <v>144</v>
      </c>
      <c r="I33" t="s">
        <v>185</v>
      </c>
      <c r="J33" s="35">
        <v>10000000000</v>
      </c>
      <c r="AJ33" s="18"/>
      <c r="AK33" s="13">
        <f>198/1000</f>
        <v>0.19800000000000001</v>
      </c>
      <c r="AS33" t="s">
        <v>61</v>
      </c>
    </row>
    <row r="34" spans="1:45" hidden="1" x14ac:dyDescent="0.3">
      <c r="A34" s="10" t="s">
        <v>33</v>
      </c>
      <c r="B34" t="s">
        <v>134</v>
      </c>
      <c r="C34" t="s">
        <v>143</v>
      </c>
      <c r="D34" t="s">
        <v>144</v>
      </c>
      <c r="I34" t="s">
        <v>185</v>
      </c>
      <c r="J34" s="35">
        <v>10000000000</v>
      </c>
      <c r="AJ34" s="18"/>
      <c r="AK34" s="13">
        <v>9.3439999999999994</v>
      </c>
      <c r="AS34" t="s">
        <v>61</v>
      </c>
    </row>
    <row r="35" spans="1:45" hidden="1" x14ac:dyDescent="0.3">
      <c r="A35" s="10" t="s">
        <v>34</v>
      </c>
      <c r="B35" t="s">
        <v>134</v>
      </c>
      <c r="C35" t="s">
        <v>143</v>
      </c>
      <c r="D35" t="s">
        <v>144</v>
      </c>
      <c r="I35" t="s">
        <v>185</v>
      </c>
      <c r="J35" s="35">
        <v>10000000000</v>
      </c>
      <c r="AI35" s="20">
        <f>(4223+377)/1000</f>
        <v>4.5999999999999996</v>
      </c>
      <c r="AS35" t="s">
        <v>150</v>
      </c>
    </row>
    <row r="36" spans="1:45" hidden="1" x14ac:dyDescent="0.3">
      <c r="A36" s="10" t="s">
        <v>35</v>
      </c>
      <c r="B36" t="s">
        <v>134</v>
      </c>
      <c r="C36" t="s">
        <v>143</v>
      </c>
      <c r="D36" t="s">
        <v>144</v>
      </c>
      <c r="I36" t="s">
        <v>185</v>
      </c>
      <c r="J36" s="35">
        <v>10000000000</v>
      </c>
      <c r="AH36" s="13">
        <f>8662/1000</f>
        <v>8.6620000000000008</v>
      </c>
      <c r="AK36" s="18"/>
      <c r="AS36" t="s">
        <v>61</v>
      </c>
    </row>
    <row r="37" spans="1:45" hidden="1" x14ac:dyDescent="0.3">
      <c r="A37" s="10" t="s">
        <v>36</v>
      </c>
      <c r="B37" t="s">
        <v>134</v>
      </c>
      <c r="C37" t="s">
        <v>143</v>
      </c>
      <c r="D37" t="s">
        <v>144</v>
      </c>
      <c r="I37" t="s">
        <v>185</v>
      </c>
      <c r="J37" s="35">
        <v>10000000000</v>
      </c>
      <c r="AJ37" s="13">
        <f>(1690+29)/1000</f>
        <v>1.7190000000000001</v>
      </c>
      <c r="AK37" s="18"/>
      <c r="AS37" t="s">
        <v>61</v>
      </c>
    </row>
    <row r="38" spans="1:45" hidden="1" x14ac:dyDescent="0.3">
      <c r="A38" t="s">
        <v>1</v>
      </c>
      <c r="B38" t="s">
        <v>134</v>
      </c>
      <c r="C38" t="s">
        <v>186</v>
      </c>
      <c r="D38" t="s">
        <v>144</v>
      </c>
      <c r="I38" t="s">
        <v>187</v>
      </c>
      <c r="J38" s="35">
        <v>10000000</v>
      </c>
      <c r="AM38">
        <v>20453</v>
      </c>
      <c r="AS38" t="s">
        <v>39</v>
      </c>
    </row>
    <row r="39" spans="1:45" hidden="1" x14ac:dyDescent="0.3">
      <c r="A39" t="s">
        <v>2</v>
      </c>
      <c r="B39" t="s">
        <v>134</v>
      </c>
      <c r="C39" t="s">
        <v>186</v>
      </c>
      <c r="D39" t="s">
        <v>144</v>
      </c>
      <c r="I39" t="s">
        <v>187</v>
      </c>
      <c r="J39" s="35">
        <v>10000000</v>
      </c>
      <c r="AM39">
        <v>20699</v>
      </c>
      <c r="AS39" t="s">
        <v>39</v>
      </c>
    </row>
    <row r="40" spans="1:45" hidden="1" x14ac:dyDescent="0.3">
      <c r="A40" t="s">
        <v>3</v>
      </c>
      <c r="B40" t="s">
        <v>134</v>
      </c>
      <c r="C40" t="s">
        <v>186</v>
      </c>
      <c r="D40" t="s">
        <v>144</v>
      </c>
      <c r="I40" t="s">
        <v>187</v>
      </c>
      <c r="J40" s="35">
        <v>10000000</v>
      </c>
      <c r="AM40">
        <v>20998</v>
      </c>
      <c r="AS40" t="s">
        <v>39</v>
      </c>
    </row>
    <row r="41" spans="1:45" hidden="1" x14ac:dyDescent="0.3">
      <c r="A41" t="s">
        <v>4</v>
      </c>
      <c r="B41" t="s">
        <v>134</v>
      </c>
      <c r="C41" t="s">
        <v>186</v>
      </c>
      <c r="D41" t="s">
        <v>144</v>
      </c>
      <c r="I41" t="s">
        <v>187</v>
      </c>
      <c r="J41" s="35">
        <v>10000000</v>
      </c>
      <c r="AM41">
        <v>11810</v>
      </c>
      <c r="AS41" t="s">
        <v>39</v>
      </c>
    </row>
    <row r="42" spans="1:45" hidden="1" x14ac:dyDescent="0.3">
      <c r="A42" t="s">
        <v>5</v>
      </c>
      <c r="B42" t="s">
        <v>134</v>
      </c>
      <c r="C42" t="s">
        <v>186</v>
      </c>
      <c r="D42" t="s">
        <v>144</v>
      </c>
      <c r="I42" t="s">
        <v>187</v>
      </c>
      <c r="J42" s="35">
        <v>10000000</v>
      </c>
      <c r="AM42">
        <v>142932</v>
      </c>
      <c r="AS42" t="s">
        <v>188</v>
      </c>
    </row>
    <row r="43" spans="1:45" hidden="1" x14ac:dyDescent="0.3">
      <c r="A43" t="s">
        <v>6</v>
      </c>
      <c r="B43" t="s">
        <v>134</v>
      </c>
      <c r="C43" t="s">
        <v>186</v>
      </c>
      <c r="D43" t="s">
        <v>144</v>
      </c>
      <c r="I43" t="s">
        <v>187</v>
      </c>
      <c r="J43" s="35">
        <v>10000000</v>
      </c>
      <c r="AM43">
        <v>3791</v>
      </c>
      <c r="AS43" t="s">
        <v>39</v>
      </c>
    </row>
    <row r="44" spans="1:45" hidden="1" x14ac:dyDescent="0.3">
      <c r="A44" t="s">
        <v>7</v>
      </c>
      <c r="B44" t="s">
        <v>134</v>
      </c>
      <c r="C44" t="s">
        <v>186</v>
      </c>
      <c r="D44" t="s">
        <v>144</v>
      </c>
      <c r="I44" t="s">
        <v>187</v>
      </c>
      <c r="J44" s="35">
        <v>10000000</v>
      </c>
      <c r="AM44">
        <v>14921</v>
      </c>
      <c r="AS44" t="s">
        <v>39</v>
      </c>
    </row>
    <row r="45" spans="1:45" hidden="1" x14ac:dyDescent="0.3">
      <c r="A45" t="s">
        <v>8</v>
      </c>
      <c r="B45" t="s">
        <v>134</v>
      </c>
      <c r="C45" t="s">
        <v>186</v>
      </c>
      <c r="D45" t="s">
        <v>144</v>
      </c>
      <c r="I45" t="s">
        <v>187</v>
      </c>
      <c r="J45" s="35">
        <v>10000000</v>
      </c>
      <c r="AM45">
        <v>31317</v>
      </c>
      <c r="AS45" t="s">
        <v>39</v>
      </c>
    </row>
    <row r="46" spans="1:45" hidden="1" x14ac:dyDescent="0.3">
      <c r="A46" t="s">
        <v>9</v>
      </c>
      <c r="B46" t="s">
        <v>134</v>
      </c>
      <c r="C46" t="s">
        <v>186</v>
      </c>
      <c r="D46" t="s">
        <v>144</v>
      </c>
      <c r="I46" t="s">
        <v>187</v>
      </c>
      <c r="J46" s="35">
        <v>10000000</v>
      </c>
      <c r="AM46">
        <v>107365</v>
      </c>
      <c r="AS46" t="s">
        <v>39</v>
      </c>
    </row>
    <row r="47" spans="1:45" hidden="1" x14ac:dyDescent="0.3">
      <c r="A47" t="s">
        <v>10</v>
      </c>
      <c r="B47" t="s">
        <v>134</v>
      </c>
      <c r="C47" t="s">
        <v>186</v>
      </c>
      <c r="D47" t="s">
        <v>144</v>
      </c>
      <c r="I47" t="s">
        <v>187</v>
      </c>
      <c r="J47" s="35">
        <v>10000000</v>
      </c>
      <c r="AM47">
        <v>196077</v>
      </c>
      <c r="AS47" t="s">
        <v>39</v>
      </c>
    </row>
    <row r="48" spans="1:45" hidden="1" x14ac:dyDescent="0.3">
      <c r="A48" t="s">
        <v>11</v>
      </c>
      <c r="B48" t="s">
        <v>134</v>
      </c>
      <c r="C48" t="s">
        <v>186</v>
      </c>
      <c r="D48" t="s">
        <v>144</v>
      </c>
      <c r="I48" t="s">
        <v>187</v>
      </c>
      <c r="J48" s="35">
        <v>10000000</v>
      </c>
      <c r="AM48">
        <v>17899</v>
      </c>
      <c r="AS48" t="s">
        <v>39</v>
      </c>
    </row>
    <row r="49" spans="1:45" hidden="1" x14ac:dyDescent="0.3">
      <c r="A49" t="s">
        <v>12</v>
      </c>
      <c r="B49" t="s">
        <v>134</v>
      </c>
      <c r="C49" t="s">
        <v>186</v>
      </c>
      <c r="D49" t="s">
        <v>144</v>
      </c>
      <c r="I49" t="s">
        <v>187</v>
      </c>
      <c r="J49" s="35">
        <v>10000000</v>
      </c>
      <c r="AM49">
        <v>72440</v>
      </c>
      <c r="AS49" t="s">
        <v>39</v>
      </c>
    </row>
    <row r="50" spans="1:45" hidden="1" x14ac:dyDescent="0.3">
      <c r="A50" t="s">
        <v>13</v>
      </c>
      <c r="B50" t="s">
        <v>134</v>
      </c>
      <c r="C50" t="s">
        <v>186</v>
      </c>
      <c r="D50" t="s">
        <v>144</v>
      </c>
      <c r="I50" t="s">
        <v>187</v>
      </c>
      <c r="J50" s="35">
        <v>10000000</v>
      </c>
      <c r="AM50">
        <v>2497</v>
      </c>
      <c r="AS50" t="s">
        <v>39</v>
      </c>
    </row>
    <row r="51" spans="1:45" hidden="1" x14ac:dyDescent="0.3">
      <c r="A51" t="s">
        <v>14</v>
      </c>
      <c r="B51" t="s">
        <v>134</v>
      </c>
      <c r="C51" t="s">
        <v>186</v>
      </c>
      <c r="D51" t="s">
        <v>144</v>
      </c>
      <c r="I51" t="s">
        <v>187</v>
      </c>
      <c r="J51" s="35">
        <v>10000000</v>
      </c>
      <c r="AM51">
        <v>4756</v>
      </c>
      <c r="AS51" t="s">
        <v>39</v>
      </c>
    </row>
    <row r="52" spans="1:45" hidden="1" x14ac:dyDescent="0.3">
      <c r="A52" t="s">
        <v>15</v>
      </c>
      <c r="B52" t="s">
        <v>134</v>
      </c>
      <c r="C52" t="s">
        <v>186</v>
      </c>
      <c r="D52" t="s">
        <v>144</v>
      </c>
      <c r="I52" t="s">
        <v>187</v>
      </c>
      <c r="J52" s="35">
        <v>10000000</v>
      </c>
      <c r="AM52">
        <v>4257</v>
      </c>
      <c r="AS52" t="s">
        <v>39</v>
      </c>
    </row>
    <row r="53" spans="1:45" hidden="1" x14ac:dyDescent="0.3">
      <c r="A53" t="s">
        <v>16</v>
      </c>
      <c r="B53" t="s">
        <v>134</v>
      </c>
      <c r="C53" t="s">
        <v>186</v>
      </c>
      <c r="D53" t="s">
        <v>144</v>
      </c>
      <c r="I53" t="s">
        <v>187</v>
      </c>
      <c r="J53" s="35">
        <v>10000000</v>
      </c>
      <c r="AM53">
        <v>1197</v>
      </c>
      <c r="AS53" t="s">
        <v>39</v>
      </c>
    </row>
    <row r="54" spans="1:45" hidden="1" x14ac:dyDescent="0.3">
      <c r="A54" t="s">
        <v>17</v>
      </c>
      <c r="B54" t="s">
        <v>134</v>
      </c>
      <c r="C54" t="s">
        <v>186</v>
      </c>
      <c r="D54" t="s">
        <v>144</v>
      </c>
      <c r="I54" t="s">
        <v>187</v>
      </c>
      <c r="J54" s="35">
        <v>10000000</v>
      </c>
      <c r="AM54">
        <v>22088</v>
      </c>
      <c r="AS54" t="s">
        <v>39</v>
      </c>
    </row>
    <row r="55" spans="1:45" hidden="1" x14ac:dyDescent="0.3">
      <c r="A55" t="s">
        <v>18</v>
      </c>
      <c r="B55" t="s">
        <v>134</v>
      </c>
      <c r="C55" t="s">
        <v>186</v>
      </c>
      <c r="D55" t="s">
        <v>144</v>
      </c>
      <c r="I55" t="s">
        <v>187</v>
      </c>
      <c r="J55" s="35">
        <v>10000000</v>
      </c>
      <c r="AM55">
        <v>321</v>
      </c>
      <c r="AS55" t="s">
        <v>39</v>
      </c>
    </row>
    <row r="56" spans="1:45" hidden="1" x14ac:dyDescent="0.3">
      <c r="A56" t="s">
        <v>19</v>
      </c>
      <c r="B56" t="s">
        <v>134</v>
      </c>
      <c r="C56" t="s">
        <v>186</v>
      </c>
      <c r="D56" t="s">
        <v>144</v>
      </c>
      <c r="I56" t="s">
        <v>187</v>
      </c>
      <c r="J56" s="35">
        <v>10000000</v>
      </c>
      <c r="AM56">
        <v>20235</v>
      </c>
      <c r="AS56" t="s">
        <v>39</v>
      </c>
    </row>
    <row r="57" spans="1:45" hidden="1" x14ac:dyDescent="0.3">
      <c r="A57" t="s">
        <v>20</v>
      </c>
      <c r="B57" t="s">
        <v>134</v>
      </c>
      <c r="C57" t="s">
        <v>186</v>
      </c>
      <c r="D57" t="s">
        <v>144</v>
      </c>
      <c r="I57" t="s">
        <v>187</v>
      </c>
      <c r="J57" s="35">
        <v>10000000</v>
      </c>
      <c r="AM57">
        <v>30101</v>
      </c>
      <c r="AS57" t="s">
        <v>39</v>
      </c>
    </row>
    <row r="58" spans="1:45" hidden="1" x14ac:dyDescent="0.3">
      <c r="A58" t="s">
        <v>21</v>
      </c>
      <c r="B58" t="s">
        <v>134</v>
      </c>
      <c r="C58" t="s">
        <v>186</v>
      </c>
      <c r="D58" t="s">
        <v>144</v>
      </c>
      <c r="I58" t="s">
        <v>187</v>
      </c>
      <c r="J58" s="35">
        <v>10000000</v>
      </c>
      <c r="AM58">
        <v>39546</v>
      </c>
      <c r="AS58" t="s">
        <v>39</v>
      </c>
    </row>
    <row r="59" spans="1:45" hidden="1" x14ac:dyDescent="0.3">
      <c r="A59" t="s">
        <v>22</v>
      </c>
      <c r="B59" t="s">
        <v>134</v>
      </c>
      <c r="C59" t="s">
        <v>186</v>
      </c>
      <c r="D59" t="s">
        <v>144</v>
      </c>
      <c r="I59" t="s">
        <v>187</v>
      </c>
      <c r="J59" s="35">
        <v>10000000</v>
      </c>
      <c r="AM59">
        <v>18247</v>
      </c>
      <c r="AS59" t="s">
        <v>39</v>
      </c>
    </row>
    <row r="60" spans="1:45" hidden="1" x14ac:dyDescent="0.3">
      <c r="A60" t="s">
        <v>23</v>
      </c>
      <c r="B60" t="s">
        <v>134</v>
      </c>
      <c r="C60" t="s">
        <v>186</v>
      </c>
      <c r="D60" t="s">
        <v>144</v>
      </c>
      <c r="I60" t="s">
        <v>187</v>
      </c>
      <c r="J60" s="35">
        <v>10000000</v>
      </c>
      <c r="AM60">
        <v>33121</v>
      </c>
      <c r="AS60" t="s">
        <v>39</v>
      </c>
    </row>
    <row r="61" spans="1:45" hidden="1" x14ac:dyDescent="0.3">
      <c r="A61" t="s">
        <v>24</v>
      </c>
      <c r="B61" t="s">
        <v>134</v>
      </c>
      <c r="C61" t="s">
        <v>186</v>
      </c>
      <c r="D61" t="s">
        <v>144</v>
      </c>
      <c r="I61" t="s">
        <v>187</v>
      </c>
      <c r="J61" s="35">
        <v>10000000</v>
      </c>
      <c r="AM61">
        <v>5618</v>
      </c>
      <c r="AS61" t="s">
        <v>39</v>
      </c>
    </row>
    <row r="62" spans="1:45" hidden="1" x14ac:dyDescent="0.3">
      <c r="A62" t="s">
        <v>25</v>
      </c>
      <c r="B62" t="s">
        <v>134</v>
      </c>
      <c r="C62" t="s">
        <v>186</v>
      </c>
      <c r="D62" t="s">
        <v>144</v>
      </c>
      <c r="I62" t="s">
        <v>187</v>
      </c>
      <c r="J62" s="35">
        <v>10000000</v>
      </c>
      <c r="AM62">
        <v>8121</v>
      </c>
      <c r="AS62" t="s">
        <v>39</v>
      </c>
    </row>
    <row r="63" spans="1:45" hidden="1" x14ac:dyDescent="0.3">
      <c r="A63" t="s">
        <v>26</v>
      </c>
      <c r="B63" t="s">
        <v>134</v>
      </c>
      <c r="C63" t="s">
        <v>186</v>
      </c>
      <c r="D63" t="s">
        <v>144</v>
      </c>
      <c r="I63" t="s">
        <v>187</v>
      </c>
      <c r="J63" s="35">
        <v>10000000</v>
      </c>
      <c r="AM63">
        <v>7521</v>
      </c>
      <c r="AS63" t="s">
        <v>39</v>
      </c>
    </row>
    <row r="64" spans="1:45" hidden="1" x14ac:dyDescent="0.3">
      <c r="A64" t="s">
        <v>27</v>
      </c>
      <c r="B64" t="s">
        <v>134</v>
      </c>
      <c r="C64" t="s">
        <v>186</v>
      </c>
      <c r="D64" t="s">
        <v>144</v>
      </c>
      <c r="I64" t="s">
        <v>187</v>
      </c>
      <c r="J64" s="35">
        <v>10000000</v>
      </c>
      <c r="AM64">
        <v>25375</v>
      </c>
      <c r="AS64" t="s">
        <v>39</v>
      </c>
    </row>
    <row r="65" spans="1:45" hidden="1" x14ac:dyDescent="0.3">
      <c r="A65" t="s">
        <v>28</v>
      </c>
      <c r="B65" t="s">
        <v>134</v>
      </c>
      <c r="C65" t="s">
        <v>186</v>
      </c>
      <c r="D65" t="s">
        <v>144</v>
      </c>
      <c r="I65" t="s">
        <v>187</v>
      </c>
      <c r="J65" s="35">
        <v>10000000</v>
      </c>
      <c r="AM65">
        <v>85259</v>
      </c>
      <c r="AS65" t="s">
        <v>39</v>
      </c>
    </row>
    <row r="66" spans="1:45" hidden="1" x14ac:dyDescent="0.3">
      <c r="A66" t="s">
        <v>29</v>
      </c>
      <c r="B66" t="s">
        <v>134</v>
      </c>
      <c r="C66" t="s">
        <v>186</v>
      </c>
      <c r="D66" t="s">
        <v>144</v>
      </c>
      <c r="I66" t="s">
        <v>187</v>
      </c>
      <c r="J66" s="35">
        <v>10000000</v>
      </c>
      <c r="AM66">
        <f>AM55</f>
        <v>321</v>
      </c>
      <c r="AS66" t="s">
        <v>53</v>
      </c>
    </row>
    <row r="67" spans="1:45" hidden="1" x14ac:dyDescent="0.3">
      <c r="A67" t="s">
        <v>30</v>
      </c>
      <c r="B67" t="s">
        <v>134</v>
      </c>
      <c r="C67" t="s">
        <v>186</v>
      </c>
      <c r="D67" t="s">
        <v>144</v>
      </c>
      <c r="I67" t="s">
        <v>187</v>
      </c>
      <c r="J67" s="35">
        <v>10000000</v>
      </c>
      <c r="AM67">
        <v>12080</v>
      </c>
      <c r="AS67" t="s">
        <v>39</v>
      </c>
    </row>
    <row r="68" spans="1:45" hidden="1" x14ac:dyDescent="0.3">
      <c r="A68" t="s">
        <v>31</v>
      </c>
      <c r="B68" t="s">
        <v>134</v>
      </c>
      <c r="C68" t="s">
        <v>186</v>
      </c>
      <c r="D68" t="s">
        <v>144</v>
      </c>
      <c r="I68" t="s">
        <v>187</v>
      </c>
      <c r="J68" s="35">
        <v>10000000</v>
      </c>
      <c r="AM68">
        <v>16824</v>
      </c>
      <c r="AS68" t="s">
        <v>39</v>
      </c>
    </row>
    <row r="69" spans="1:45" hidden="1" x14ac:dyDescent="0.3">
      <c r="A69" t="s">
        <v>32</v>
      </c>
      <c r="B69" t="s">
        <v>134</v>
      </c>
      <c r="C69" t="s">
        <v>186</v>
      </c>
      <c r="D69" t="s">
        <v>144</v>
      </c>
      <c r="I69" t="s">
        <v>187</v>
      </c>
      <c r="J69" s="35">
        <v>10000000</v>
      </c>
      <c r="AM69">
        <f>AM55</f>
        <v>321</v>
      </c>
      <c r="AS69" t="s">
        <v>53</v>
      </c>
    </row>
    <row r="70" spans="1:45" hidden="1" x14ac:dyDescent="0.3">
      <c r="A70" t="s">
        <v>33</v>
      </c>
      <c r="B70" t="s">
        <v>134</v>
      </c>
      <c r="C70" t="s">
        <v>186</v>
      </c>
      <c r="D70" t="s">
        <v>144</v>
      </c>
      <c r="I70" t="s">
        <v>187</v>
      </c>
      <c r="J70" s="35">
        <v>10000000</v>
      </c>
      <c r="AM70">
        <f>AM69</f>
        <v>321</v>
      </c>
      <c r="AS70" t="s">
        <v>53</v>
      </c>
    </row>
    <row r="71" spans="1:45" hidden="1" x14ac:dyDescent="0.3">
      <c r="A71" t="s">
        <v>34</v>
      </c>
      <c r="B71" t="s">
        <v>134</v>
      </c>
      <c r="C71" t="s">
        <v>186</v>
      </c>
      <c r="D71" t="s">
        <v>144</v>
      </c>
      <c r="I71" t="s">
        <v>187</v>
      </c>
      <c r="J71" s="35">
        <v>10000000</v>
      </c>
      <c r="AM71">
        <f t="shared" ref="AM71:AM73" si="0">AM70</f>
        <v>321</v>
      </c>
      <c r="AS71" t="s">
        <v>53</v>
      </c>
    </row>
    <row r="72" spans="1:45" hidden="1" x14ac:dyDescent="0.3">
      <c r="A72" t="s">
        <v>35</v>
      </c>
      <c r="B72" t="s">
        <v>134</v>
      </c>
      <c r="C72" t="s">
        <v>186</v>
      </c>
      <c r="D72" t="s">
        <v>144</v>
      </c>
      <c r="I72" t="s">
        <v>187</v>
      </c>
      <c r="J72" s="35">
        <v>10000000</v>
      </c>
      <c r="AM72">
        <f t="shared" si="0"/>
        <v>321</v>
      </c>
      <c r="AS72" t="s">
        <v>53</v>
      </c>
    </row>
    <row r="73" spans="1:45" hidden="1" x14ac:dyDescent="0.3">
      <c r="A73" t="s">
        <v>36</v>
      </c>
      <c r="B73" t="s">
        <v>134</v>
      </c>
      <c r="C73" t="s">
        <v>186</v>
      </c>
      <c r="D73" t="s">
        <v>144</v>
      </c>
      <c r="I73" t="s">
        <v>187</v>
      </c>
      <c r="J73" s="35">
        <v>10000000</v>
      </c>
      <c r="AM73">
        <f t="shared" si="0"/>
        <v>321</v>
      </c>
      <c r="AS73" t="s">
        <v>53</v>
      </c>
    </row>
    <row r="74" spans="1:45" hidden="1" x14ac:dyDescent="0.3">
      <c r="A74" s="1" t="s">
        <v>1</v>
      </c>
      <c r="B74" t="s">
        <v>134</v>
      </c>
      <c r="C74" t="s">
        <v>135</v>
      </c>
      <c r="D74" t="s">
        <v>201</v>
      </c>
      <c r="I74" t="s">
        <v>202</v>
      </c>
      <c r="J74" s="35">
        <v>10000000</v>
      </c>
      <c r="AM74">
        <f>10.7/73.7*50797+50797+11357</f>
        <v>69528.869742198091</v>
      </c>
      <c r="AS74" t="s">
        <v>203</v>
      </c>
    </row>
    <row r="75" spans="1:45" hidden="1" x14ac:dyDescent="0.3">
      <c r="A75" s="1" t="s">
        <v>2</v>
      </c>
      <c r="B75" t="s">
        <v>134</v>
      </c>
      <c r="C75" t="s">
        <v>135</v>
      </c>
      <c r="D75" t="s">
        <v>201</v>
      </c>
      <c r="I75" t="s">
        <v>202</v>
      </c>
      <c r="J75" s="35">
        <v>10000000</v>
      </c>
      <c r="AM75" s="25">
        <v>19826</v>
      </c>
      <c r="AS75" t="s">
        <v>40</v>
      </c>
    </row>
    <row r="76" spans="1:45" hidden="1" x14ac:dyDescent="0.3">
      <c r="A76" s="1" t="s">
        <v>3</v>
      </c>
      <c r="B76" t="s">
        <v>134</v>
      </c>
      <c r="C76" t="s">
        <v>135</v>
      </c>
      <c r="D76" t="s">
        <v>201</v>
      </c>
      <c r="I76" t="s">
        <v>202</v>
      </c>
      <c r="J76" s="35">
        <v>10000000</v>
      </c>
      <c r="AM76" s="25">
        <v>60039</v>
      </c>
      <c r="AS76" t="s">
        <v>40</v>
      </c>
    </row>
    <row r="77" spans="1:45" hidden="1" x14ac:dyDescent="0.3">
      <c r="A77" s="1" t="s">
        <v>4</v>
      </c>
      <c r="B77" t="s">
        <v>134</v>
      </c>
      <c r="C77" t="s">
        <v>135</v>
      </c>
      <c r="D77" t="s">
        <v>201</v>
      </c>
      <c r="I77" t="s">
        <v>202</v>
      </c>
      <c r="J77" s="35">
        <v>10000000</v>
      </c>
      <c r="AM77" s="25">
        <v>21898</v>
      </c>
      <c r="AS77" t="s">
        <v>40</v>
      </c>
    </row>
    <row r="78" spans="1:45" hidden="1" x14ac:dyDescent="0.3">
      <c r="A78" s="1" t="s">
        <v>5</v>
      </c>
      <c r="B78" t="s">
        <v>134</v>
      </c>
      <c r="C78" t="s">
        <v>135</v>
      </c>
      <c r="D78" t="s">
        <v>201</v>
      </c>
      <c r="I78" t="s">
        <v>202</v>
      </c>
      <c r="J78" s="35">
        <v>10000000</v>
      </c>
      <c r="AM78" s="25">
        <v>630070</v>
      </c>
      <c r="AS78" t="s">
        <v>40</v>
      </c>
    </row>
    <row r="79" spans="1:45" hidden="1" x14ac:dyDescent="0.3">
      <c r="A79" s="1" t="s">
        <v>6</v>
      </c>
      <c r="B79" t="s">
        <v>134</v>
      </c>
      <c r="C79" t="s">
        <v>135</v>
      </c>
      <c r="D79" t="s">
        <v>201</v>
      </c>
      <c r="I79" t="s">
        <v>202</v>
      </c>
      <c r="J79" s="35">
        <v>10000000</v>
      </c>
      <c r="AM79" s="25">
        <v>5602</v>
      </c>
      <c r="AS79" t="s">
        <v>40</v>
      </c>
    </row>
    <row r="80" spans="1:45" hidden="1" x14ac:dyDescent="0.3">
      <c r="A80" s="1" t="s">
        <v>7</v>
      </c>
      <c r="B80" t="s">
        <v>134</v>
      </c>
      <c r="C80" t="s">
        <v>135</v>
      </c>
      <c r="D80" t="s">
        <v>201</v>
      </c>
      <c r="I80" t="s">
        <v>202</v>
      </c>
      <c r="J80" s="35">
        <v>10000000</v>
      </c>
      <c r="AM80" s="25">
        <v>10912</v>
      </c>
      <c r="AS80" t="s">
        <v>40</v>
      </c>
    </row>
    <row r="81" spans="1:45" hidden="1" x14ac:dyDescent="0.3">
      <c r="A81" s="1" t="s">
        <v>8</v>
      </c>
      <c r="B81" t="s">
        <v>134</v>
      </c>
      <c r="C81" t="s">
        <v>135</v>
      </c>
      <c r="D81" t="s">
        <v>201</v>
      </c>
      <c r="I81" t="s">
        <v>202</v>
      </c>
      <c r="J81" s="35">
        <v>10000000</v>
      </c>
      <c r="AM81" s="25">
        <v>19787</v>
      </c>
      <c r="AS81" t="s">
        <v>40</v>
      </c>
    </row>
    <row r="82" spans="1:45" hidden="1" x14ac:dyDescent="0.3">
      <c r="A82" s="1" t="s">
        <v>9</v>
      </c>
      <c r="B82" t="s">
        <v>134</v>
      </c>
      <c r="C82" t="s">
        <v>135</v>
      </c>
      <c r="D82" t="s">
        <v>201</v>
      </c>
      <c r="I82" t="s">
        <v>202</v>
      </c>
      <c r="J82" s="35">
        <v>10000000</v>
      </c>
      <c r="AM82" s="25">
        <v>214290</v>
      </c>
      <c r="AS82" t="s">
        <v>40</v>
      </c>
    </row>
    <row r="83" spans="1:45" hidden="1" x14ac:dyDescent="0.3">
      <c r="A83" s="1" t="s">
        <v>10</v>
      </c>
      <c r="B83" t="s">
        <v>134</v>
      </c>
      <c r="C83" t="s">
        <v>135</v>
      </c>
      <c r="D83" t="s">
        <v>201</v>
      </c>
      <c r="I83" t="s">
        <v>202</v>
      </c>
      <c r="J83" s="35">
        <v>10000000</v>
      </c>
      <c r="AM83" s="25">
        <v>322692</v>
      </c>
      <c r="AS83" t="s">
        <v>40</v>
      </c>
    </row>
    <row r="84" spans="1:45" hidden="1" x14ac:dyDescent="0.3">
      <c r="A84" s="1" t="s">
        <v>11</v>
      </c>
      <c r="B84" t="s">
        <v>134</v>
      </c>
      <c r="C84" t="s">
        <v>135</v>
      </c>
      <c r="D84" t="s">
        <v>201</v>
      </c>
      <c r="I84" t="s">
        <v>202</v>
      </c>
      <c r="J84" s="35">
        <v>10000000</v>
      </c>
      <c r="AM84" s="25">
        <v>12942</v>
      </c>
      <c r="AS84" t="s">
        <v>40</v>
      </c>
    </row>
    <row r="85" spans="1:45" hidden="1" x14ac:dyDescent="0.3">
      <c r="A85" s="1" t="s">
        <v>12</v>
      </c>
      <c r="B85" t="s">
        <v>134</v>
      </c>
      <c r="C85" t="s">
        <v>135</v>
      </c>
      <c r="D85" t="s">
        <v>201</v>
      </c>
      <c r="I85" t="s">
        <v>202</v>
      </c>
      <c r="J85" s="35">
        <v>10000000</v>
      </c>
      <c r="AM85" s="25">
        <v>168218</v>
      </c>
      <c r="AS85" t="s">
        <v>40</v>
      </c>
    </row>
    <row r="86" spans="1:45" hidden="1" x14ac:dyDescent="0.3">
      <c r="A86" s="1" t="s">
        <v>13</v>
      </c>
      <c r="B86" t="s">
        <v>134</v>
      </c>
      <c r="C86" t="s">
        <v>135</v>
      </c>
      <c r="D86" t="s">
        <v>201</v>
      </c>
      <c r="I86" t="s">
        <v>202</v>
      </c>
      <c r="J86" s="35">
        <v>10000000</v>
      </c>
      <c r="AM86" s="25">
        <v>865</v>
      </c>
      <c r="AS86" t="s">
        <v>40</v>
      </c>
    </row>
    <row r="87" spans="1:45" hidden="1" x14ac:dyDescent="0.3">
      <c r="A87" s="1" t="s">
        <v>14</v>
      </c>
      <c r="B87" t="s">
        <v>134</v>
      </c>
      <c r="C87" t="s">
        <v>135</v>
      </c>
      <c r="D87" t="s">
        <v>201</v>
      </c>
      <c r="I87" t="s">
        <v>202</v>
      </c>
      <c r="J87" s="35">
        <v>10000000</v>
      </c>
      <c r="AM87" s="25">
        <v>23546</v>
      </c>
      <c r="AS87" t="s">
        <v>40</v>
      </c>
    </row>
    <row r="88" spans="1:45" hidden="1" x14ac:dyDescent="0.3">
      <c r="A88" s="1" t="s">
        <v>15</v>
      </c>
      <c r="B88" t="s">
        <v>134</v>
      </c>
      <c r="C88" t="s">
        <v>135</v>
      </c>
      <c r="D88" t="s">
        <v>201</v>
      </c>
      <c r="I88" t="s">
        <v>202</v>
      </c>
      <c r="J88" s="35">
        <v>10000000</v>
      </c>
      <c r="AM88" s="25">
        <v>24863</v>
      </c>
      <c r="AS88" t="s">
        <v>40</v>
      </c>
    </row>
    <row r="89" spans="1:45" hidden="1" x14ac:dyDescent="0.3">
      <c r="A89" s="1" t="s">
        <v>16</v>
      </c>
      <c r="B89" t="s">
        <v>134</v>
      </c>
      <c r="C89" t="s">
        <v>135</v>
      </c>
      <c r="D89" t="s">
        <v>201</v>
      </c>
      <c r="I89" t="s">
        <v>202</v>
      </c>
      <c r="J89" s="35">
        <v>10000000</v>
      </c>
      <c r="AM89" s="25">
        <v>2732</v>
      </c>
      <c r="AS89" t="s">
        <v>40</v>
      </c>
    </row>
    <row r="90" spans="1:45" hidden="1" x14ac:dyDescent="0.3">
      <c r="A90" s="1" t="s">
        <v>17</v>
      </c>
      <c r="B90" t="s">
        <v>134</v>
      </c>
      <c r="C90" t="s">
        <v>135</v>
      </c>
      <c r="D90" t="s">
        <v>201</v>
      </c>
      <c r="I90" t="s">
        <v>202</v>
      </c>
      <c r="J90" s="35">
        <v>10000000</v>
      </c>
      <c r="AM90" s="25">
        <v>39188</v>
      </c>
      <c r="AS90" t="s">
        <v>40</v>
      </c>
    </row>
    <row r="91" spans="1:45" hidden="1" x14ac:dyDescent="0.3">
      <c r="A91" s="1" t="s">
        <v>18</v>
      </c>
      <c r="B91" t="s">
        <v>134</v>
      </c>
      <c r="C91" t="s">
        <v>135</v>
      </c>
      <c r="D91" t="s">
        <v>201</v>
      </c>
      <c r="I91" t="s">
        <v>202</v>
      </c>
      <c r="J91" s="35">
        <v>10000000</v>
      </c>
      <c r="AM91" s="25">
        <v>500</v>
      </c>
      <c r="AS91" t="s">
        <v>61</v>
      </c>
    </row>
    <row r="92" spans="1:45" hidden="1" x14ac:dyDescent="0.3">
      <c r="A92" s="1" t="s">
        <v>19</v>
      </c>
      <c r="B92" t="s">
        <v>134</v>
      </c>
      <c r="C92" t="s">
        <v>135</v>
      </c>
      <c r="D92" t="s">
        <v>201</v>
      </c>
      <c r="I92" t="s">
        <v>202</v>
      </c>
      <c r="J92" s="35">
        <v>10000000</v>
      </c>
      <c r="AM92" s="25">
        <v>109375</v>
      </c>
      <c r="AS92" t="s">
        <v>40</v>
      </c>
    </row>
    <row r="93" spans="1:45" hidden="1" x14ac:dyDescent="0.3">
      <c r="A93" s="1" t="s">
        <v>20</v>
      </c>
      <c r="B93" t="s">
        <v>134</v>
      </c>
      <c r="C93" t="s">
        <v>135</v>
      </c>
      <c r="D93" t="s">
        <v>201</v>
      </c>
      <c r="I93" t="s">
        <v>202</v>
      </c>
      <c r="J93" s="35">
        <v>10000000</v>
      </c>
      <c r="AM93" s="25">
        <v>69751</v>
      </c>
      <c r="AS93" t="s">
        <v>40</v>
      </c>
    </row>
    <row r="94" spans="1:45" hidden="1" x14ac:dyDescent="0.3">
      <c r="A94" s="1" t="s">
        <v>21</v>
      </c>
      <c r="B94" t="s">
        <v>134</v>
      </c>
      <c r="C94" t="s">
        <v>135</v>
      </c>
      <c r="D94" t="s">
        <v>201</v>
      </c>
      <c r="I94" t="s">
        <v>202</v>
      </c>
      <c r="J94" s="35">
        <v>10000000</v>
      </c>
      <c r="AM94" s="25">
        <v>221435</v>
      </c>
      <c r="AS94" t="s">
        <v>40</v>
      </c>
    </row>
    <row r="95" spans="1:45" hidden="1" x14ac:dyDescent="0.3">
      <c r="A95" s="1" t="s">
        <v>22</v>
      </c>
      <c r="B95" t="s">
        <v>134</v>
      </c>
      <c r="C95" t="s">
        <v>135</v>
      </c>
      <c r="D95" t="s">
        <v>201</v>
      </c>
      <c r="I95" t="s">
        <v>202</v>
      </c>
      <c r="J95" s="35">
        <v>10000000</v>
      </c>
      <c r="AM95" s="25">
        <v>19431</v>
      </c>
      <c r="AS95" t="s">
        <v>40</v>
      </c>
    </row>
    <row r="96" spans="1:45" hidden="1" x14ac:dyDescent="0.3">
      <c r="A96" s="1" t="s">
        <v>23</v>
      </c>
      <c r="B96" t="s">
        <v>134</v>
      </c>
      <c r="C96" t="s">
        <v>135</v>
      </c>
      <c r="D96" t="s">
        <v>201</v>
      </c>
      <c r="I96" t="s">
        <v>202</v>
      </c>
      <c r="J96" s="35">
        <v>10000000</v>
      </c>
      <c r="AM96" s="25">
        <v>45286</v>
      </c>
      <c r="AS96" t="s">
        <v>40</v>
      </c>
    </row>
    <row r="97" spans="1:45" hidden="1" x14ac:dyDescent="0.3">
      <c r="A97" s="1" t="s">
        <v>24</v>
      </c>
      <c r="B97" t="s">
        <v>134</v>
      </c>
      <c r="C97" t="s">
        <v>135</v>
      </c>
      <c r="D97" t="s">
        <v>201</v>
      </c>
      <c r="I97" t="s">
        <v>202</v>
      </c>
      <c r="J97" s="35">
        <v>10000000</v>
      </c>
      <c r="AM97" s="25">
        <v>14612</v>
      </c>
      <c r="AS97" t="s">
        <v>40</v>
      </c>
    </row>
    <row r="98" spans="1:45" hidden="1" x14ac:dyDescent="0.3">
      <c r="A98" s="1" t="s">
        <v>25</v>
      </c>
      <c r="B98" t="s">
        <v>134</v>
      </c>
      <c r="C98" t="s">
        <v>135</v>
      </c>
      <c r="D98" t="s">
        <v>201</v>
      </c>
      <c r="I98" t="s">
        <v>202</v>
      </c>
      <c r="J98" s="35">
        <v>10000000</v>
      </c>
      <c r="AM98" s="25">
        <v>25671</v>
      </c>
      <c r="AS98" t="s">
        <v>40</v>
      </c>
    </row>
    <row r="99" spans="1:45" hidden="1" x14ac:dyDescent="0.3">
      <c r="A99" s="1" t="s">
        <v>26</v>
      </c>
      <c r="B99" t="s">
        <v>134</v>
      </c>
      <c r="C99" t="s">
        <v>135</v>
      </c>
      <c r="D99" t="s">
        <v>201</v>
      </c>
      <c r="I99" t="s">
        <v>202</v>
      </c>
      <c r="J99" s="35">
        <v>10000000</v>
      </c>
      <c r="AM99">
        <f>27256+11175+121</f>
        <v>38552</v>
      </c>
      <c r="AS99" t="s">
        <v>58</v>
      </c>
    </row>
    <row r="100" spans="1:45" hidden="1" x14ac:dyDescent="0.3">
      <c r="A100" s="1" t="s">
        <v>27</v>
      </c>
      <c r="B100" t="s">
        <v>134</v>
      </c>
      <c r="C100" t="s">
        <v>135</v>
      </c>
      <c r="D100" t="s">
        <v>201</v>
      </c>
      <c r="I100" t="s">
        <v>202</v>
      </c>
      <c r="J100" s="35">
        <v>10000000</v>
      </c>
      <c r="AM100" s="25">
        <v>76711</v>
      </c>
      <c r="AS100" t="s">
        <v>40</v>
      </c>
    </row>
    <row r="101" spans="1:45" hidden="1" x14ac:dyDescent="0.3">
      <c r="A101" s="1" t="s">
        <v>28</v>
      </c>
      <c r="B101" t="s">
        <v>134</v>
      </c>
      <c r="C101" t="s">
        <v>135</v>
      </c>
      <c r="D101" t="s">
        <v>201</v>
      </c>
      <c r="I101" t="s">
        <v>202</v>
      </c>
      <c r="J101" s="35">
        <v>10000000</v>
      </c>
      <c r="AM101" s="25">
        <v>182605</v>
      </c>
      <c r="AS101" t="s">
        <v>40</v>
      </c>
    </row>
    <row r="102" spans="1:45" hidden="1" x14ac:dyDescent="0.3">
      <c r="A102" s="1" t="s">
        <v>29</v>
      </c>
      <c r="B102" t="s">
        <v>134</v>
      </c>
      <c r="C102" t="s">
        <v>135</v>
      </c>
      <c r="D102" t="s">
        <v>201</v>
      </c>
      <c r="I102" t="s">
        <v>202</v>
      </c>
      <c r="J102" s="35">
        <v>10000000</v>
      </c>
      <c r="AM102" s="25">
        <v>1186</v>
      </c>
      <c r="AS102" t="s">
        <v>204</v>
      </c>
    </row>
    <row r="103" spans="1:45" hidden="1" x14ac:dyDescent="0.3">
      <c r="A103" s="1" t="s">
        <v>30</v>
      </c>
      <c r="B103" t="s">
        <v>134</v>
      </c>
      <c r="C103" t="s">
        <v>135</v>
      </c>
      <c r="D103" t="s">
        <v>201</v>
      </c>
      <c r="I103" t="s">
        <v>202</v>
      </c>
      <c r="J103" s="35">
        <v>10000000</v>
      </c>
      <c r="AM103" s="25">
        <v>26619</v>
      </c>
      <c r="AS103" t="s">
        <v>40</v>
      </c>
    </row>
    <row r="104" spans="1:45" hidden="1" x14ac:dyDescent="0.3">
      <c r="A104" s="1" t="s">
        <v>31</v>
      </c>
      <c r="B104" t="s">
        <v>134</v>
      </c>
      <c r="C104" t="s">
        <v>135</v>
      </c>
      <c r="D104" t="s">
        <v>201</v>
      </c>
      <c r="I104" t="s">
        <v>202</v>
      </c>
      <c r="J104" s="35">
        <v>10000000</v>
      </c>
      <c r="AM104">
        <f>22091+11776</f>
        <v>33867</v>
      </c>
      <c r="AS104" t="s">
        <v>40</v>
      </c>
    </row>
    <row r="105" spans="1:45" hidden="1" x14ac:dyDescent="0.3">
      <c r="A105" s="1" t="s">
        <v>32</v>
      </c>
      <c r="B105" t="s">
        <v>134</v>
      </c>
      <c r="C105" t="s">
        <v>135</v>
      </c>
      <c r="D105" t="s">
        <v>201</v>
      </c>
      <c r="I105" t="s">
        <v>202</v>
      </c>
      <c r="J105" s="35">
        <v>10000000</v>
      </c>
      <c r="AM105">
        <f>169+103</f>
        <v>272</v>
      </c>
      <c r="AS105" t="s">
        <v>62</v>
      </c>
    </row>
    <row r="106" spans="1:45" hidden="1" x14ac:dyDescent="0.3">
      <c r="A106" s="1" t="s">
        <v>33</v>
      </c>
      <c r="B106" t="s">
        <v>134</v>
      </c>
      <c r="C106" t="s">
        <v>135</v>
      </c>
      <c r="D106" t="s">
        <v>201</v>
      </c>
      <c r="I106" t="s">
        <v>202</v>
      </c>
      <c r="J106" s="35">
        <v>10000000</v>
      </c>
      <c r="AM106">
        <f>305+10639</f>
        <v>10944</v>
      </c>
      <c r="AS106" t="s">
        <v>62</v>
      </c>
    </row>
    <row r="107" spans="1:45" hidden="1" x14ac:dyDescent="0.3">
      <c r="A107" s="1" t="s">
        <v>34</v>
      </c>
      <c r="B107" t="s">
        <v>134</v>
      </c>
      <c r="C107" t="s">
        <v>135</v>
      </c>
      <c r="D107" t="s">
        <v>201</v>
      </c>
      <c r="I107" t="s">
        <v>202</v>
      </c>
      <c r="J107" s="35">
        <v>10000000</v>
      </c>
      <c r="AM107">
        <f>3932+6443</f>
        <v>10375</v>
      </c>
      <c r="AS107" t="s">
        <v>62</v>
      </c>
    </row>
    <row r="108" spans="1:45" hidden="1" x14ac:dyDescent="0.3">
      <c r="A108" s="1" t="s">
        <v>35</v>
      </c>
      <c r="B108" t="s">
        <v>134</v>
      </c>
      <c r="C108" t="s">
        <v>135</v>
      </c>
      <c r="D108" t="s">
        <v>201</v>
      </c>
      <c r="I108" t="s">
        <v>202</v>
      </c>
      <c r="J108" s="35">
        <v>10000000</v>
      </c>
      <c r="AM108">
        <f>20.4+3497</f>
        <v>3517.4</v>
      </c>
      <c r="AS108" t="s">
        <v>62</v>
      </c>
    </row>
    <row r="109" spans="1:45" hidden="1" x14ac:dyDescent="0.3">
      <c r="A109" s="1" t="s">
        <v>36</v>
      </c>
      <c r="B109" t="s">
        <v>134</v>
      </c>
      <c r="C109" t="s">
        <v>140</v>
      </c>
      <c r="D109" t="s">
        <v>201</v>
      </c>
      <c r="I109" t="s">
        <v>202</v>
      </c>
      <c r="J109" s="35">
        <v>10000000</v>
      </c>
      <c r="AM109">
        <f>1187.9+4303</f>
        <v>5490.9</v>
      </c>
      <c r="AS109" t="s">
        <v>62</v>
      </c>
    </row>
    <row r="110" spans="1:45" hidden="1" x14ac:dyDescent="0.3">
      <c r="A110" s="1" t="s">
        <v>1</v>
      </c>
      <c r="B110" t="s">
        <v>134</v>
      </c>
      <c r="C110" t="s">
        <v>140</v>
      </c>
      <c r="D110" t="s">
        <v>201</v>
      </c>
      <c r="I110" t="s">
        <v>202</v>
      </c>
      <c r="J110" s="35">
        <v>10000000</v>
      </c>
      <c r="AM110">
        <v>436</v>
      </c>
      <c r="AS110" t="s">
        <v>39</v>
      </c>
    </row>
    <row r="111" spans="1:45" hidden="1" x14ac:dyDescent="0.3">
      <c r="A111" s="1" t="s">
        <v>2</v>
      </c>
      <c r="B111" t="s">
        <v>134</v>
      </c>
      <c r="C111" t="s">
        <v>140</v>
      </c>
      <c r="D111" t="s">
        <v>201</v>
      </c>
      <c r="I111" t="s">
        <v>202</v>
      </c>
      <c r="J111" s="35">
        <v>10000000</v>
      </c>
      <c r="AM111">
        <v>350</v>
      </c>
      <c r="AS111" t="s">
        <v>39</v>
      </c>
    </row>
    <row r="112" spans="1:45" hidden="1" x14ac:dyDescent="0.3">
      <c r="A112" s="1" t="s">
        <v>3</v>
      </c>
      <c r="B112" t="s">
        <v>134</v>
      </c>
      <c r="C112" t="s">
        <v>140</v>
      </c>
      <c r="D112" t="s">
        <v>201</v>
      </c>
      <c r="I112" t="s">
        <v>202</v>
      </c>
      <c r="J112" s="35">
        <v>10000000</v>
      </c>
      <c r="AM112">
        <v>525</v>
      </c>
      <c r="AS112" t="s">
        <v>39</v>
      </c>
    </row>
    <row r="113" spans="1:45" hidden="1" x14ac:dyDescent="0.3">
      <c r="A113" s="1" t="s">
        <v>4</v>
      </c>
      <c r="B113" t="s">
        <v>134</v>
      </c>
      <c r="C113" t="s">
        <v>140</v>
      </c>
      <c r="D113" t="s">
        <v>201</v>
      </c>
      <c r="I113" t="s">
        <v>202</v>
      </c>
      <c r="J113" s="35">
        <v>10000000</v>
      </c>
      <c r="AM113">
        <v>224</v>
      </c>
      <c r="AS113" t="s">
        <v>39</v>
      </c>
    </row>
    <row r="114" spans="1:45" hidden="1" x14ac:dyDescent="0.3">
      <c r="A114" s="1" t="s">
        <v>5</v>
      </c>
      <c r="B114" t="s">
        <v>134</v>
      </c>
      <c r="C114" t="s">
        <v>140</v>
      </c>
      <c r="D114" t="s">
        <v>201</v>
      </c>
      <c r="I114" t="s">
        <v>202</v>
      </c>
      <c r="J114" s="35">
        <v>10000000</v>
      </c>
      <c r="AM114">
        <v>3352</v>
      </c>
      <c r="AS114" t="s">
        <v>39</v>
      </c>
    </row>
    <row r="115" spans="1:45" hidden="1" x14ac:dyDescent="0.3">
      <c r="A115" s="1" t="s">
        <v>6</v>
      </c>
      <c r="B115" t="s">
        <v>134</v>
      </c>
      <c r="C115" t="s">
        <v>140</v>
      </c>
      <c r="D115" t="s">
        <v>201</v>
      </c>
      <c r="I115" t="s">
        <v>202</v>
      </c>
      <c r="J115" s="35">
        <v>10000000</v>
      </c>
      <c r="AM115">
        <v>204</v>
      </c>
      <c r="AS115" t="s">
        <v>39</v>
      </c>
    </row>
    <row r="116" spans="1:45" hidden="1" x14ac:dyDescent="0.3">
      <c r="A116" s="1" t="s">
        <v>7</v>
      </c>
      <c r="B116" t="s">
        <v>134</v>
      </c>
      <c r="C116" t="s">
        <v>140</v>
      </c>
      <c r="D116" t="s">
        <v>201</v>
      </c>
      <c r="I116" t="s">
        <v>202</v>
      </c>
      <c r="J116" s="35">
        <v>10000000</v>
      </c>
      <c r="AM116">
        <v>618</v>
      </c>
      <c r="AS116" t="s">
        <v>39</v>
      </c>
    </row>
    <row r="117" spans="1:45" hidden="1" x14ac:dyDescent="0.3">
      <c r="A117" s="1" t="s">
        <v>8</v>
      </c>
      <c r="B117" t="s">
        <v>134</v>
      </c>
      <c r="C117" t="s">
        <v>140</v>
      </c>
      <c r="D117" t="s">
        <v>201</v>
      </c>
      <c r="I117" t="s">
        <v>202</v>
      </c>
      <c r="J117" s="35">
        <v>10000000</v>
      </c>
      <c r="AM117">
        <v>282</v>
      </c>
      <c r="AS117" t="s">
        <v>39</v>
      </c>
    </row>
    <row r="118" spans="1:45" hidden="1" x14ac:dyDescent="0.3">
      <c r="A118" s="1" t="s">
        <v>9</v>
      </c>
      <c r="B118" t="s">
        <v>134</v>
      </c>
      <c r="C118" t="s">
        <v>140</v>
      </c>
      <c r="D118" t="s">
        <v>201</v>
      </c>
      <c r="I118" t="s">
        <v>202</v>
      </c>
      <c r="J118" s="35">
        <v>10000000</v>
      </c>
      <c r="AM118">
        <v>447</v>
      </c>
      <c r="AS118" t="s">
        <v>39</v>
      </c>
    </row>
    <row r="119" spans="1:45" hidden="1" x14ac:dyDescent="0.3">
      <c r="A119" s="1" t="s">
        <v>10</v>
      </c>
      <c r="B119" t="s">
        <v>134</v>
      </c>
      <c r="C119" t="s">
        <v>140</v>
      </c>
      <c r="D119" t="s">
        <v>201</v>
      </c>
      <c r="I119" t="s">
        <v>202</v>
      </c>
      <c r="J119" s="35">
        <v>10000000</v>
      </c>
      <c r="AM119">
        <v>1543</v>
      </c>
      <c r="AS119" t="s">
        <v>39</v>
      </c>
    </row>
    <row r="120" spans="1:45" hidden="1" x14ac:dyDescent="0.3">
      <c r="A120" s="1" t="s">
        <v>11</v>
      </c>
      <c r="B120" t="s">
        <v>134</v>
      </c>
      <c r="C120" t="s">
        <v>140</v>
      </c>
      <c r="D120" t="s">
        <v>201</v>
      </c>
      <c r="I120" t="s">
        <v>202</v>
      </c>
      <c r="J120" s="35">
        <v>10000000</v>
      </c>
      <c r="AM120">
        <v>193</v>
      </c>
      <c r="AS120" t="s">
        <v>39</v>
      </c>
    </row>
    <row r="121" spans="1:45" hidden="1" x14ac:dyDescent="0.3">
      <c r="A121" s="1" t="s">
        <v>12</v>
      </c>
      <c r="B121" t="s">
        <v>134</v>
      </c>
      <c r="C121" t="s">
        <v>140</v>
      </c>
      <c r="D121" t="s">
        <v>201</v>
      </c>
      <c r="I121" t="s">
        <v>202</v>
      </c>
      <c r="J121" s="35">
        <v>10000000</v>
      </c>
      <c r="AM121">
        <v>584</v>
      </c>
      <c r="AS121" t="s">
        <v>39</v>
      </c>
    </row>
    <row r="122" spans="1:45" hidden="1" x14ac:dyDescent="0.3">
      <c r="A122" s="1" t="s">
        <v>13</v>
      </c>
      <c r="B122" t="s">
        <v>134</v>
      </c>
      <c r="C122" t="s">
        <v>140</v>
      </c>
      <c r="D122" t="s">
        <v>201</v>
      </c>
      <c r="I122" t="s">
        <v>202</v>
      </c>
      <c r="J122" s="35">
        <v>10000000</v>
      </c>
      <c r="AM122">
        <v>24</v>
      </c>
      <c r="AS122" t="s">
        <v>39</v>
      </c>
    </row>
    <row r="123" spans="1:45" hidden="1" x14ac:dyDescent="0.3">
      <c r="A123" s="1" t="s">
        <v>14</v>
      </c>
      <c r="B123" t="s">
        <v>134</v>
      </c>
      <c r="C123" t="s">
        <v>140</v>
      </c>
      <c r="D123" t="s">
        <v>201</v>
      </c>
      <c r="I123" t="s">
        <v>202</v>
      </c>
      <c r="J123" s="35">
        <v>10000000</v>
      </c>
      <c r="AM123">
        <v>331</v>
      </c>
      <c r="AS123" t="s">
        <v>39</v>
      </c>
    </row>
    <row r="124" spans="1:45" hidden="1" x14ac:dyDescent="0.3">
      <c r="A124" s="1" t="s">
        <v>15</v>
      </c>
      <c r="B124" t="s">
        <v>134</v>
      </c>
      <c r="C124" t="s">
        <v>140</v>
      </c>
      <c r="D124" t="s">
        <v>201</v>
      </c>
      <c r="I124" t="s">
        <v>202</v>
      </c>
      <c r="J124" s="35">
        <v>10000000</v>
      </c>
      <c r="AM124">
        <v>313</v>
      </c>
      <c r="AS124" t="s">
        <v>39</v>
      </c>
    </row>
    <row r="125" spans="1:45" hidden="1" x14ac:dyDescent="0.3">
      <c r="A125" s="1" t="s">
        <v>16</v>
      </c>
      <c r="B125" t="s">
        <v>134</v>
      </c>
      <c r="C125" t="s">
        <v>140</v>
      </c>
      <c r="D125" t="s">
        <v>201</v>
      </c>
      <c r="I125" t="s">
        <v>202</v>
      </c>
      <c r="J125" s="35">
        <v>10000000</v>
      </c>
      <c r="AM125">
        <v>35</v>
      </c>
      <c r="AS125" t="s">
        <v>39</v>
      </c>
    </row>
    <row r="126" spans="1:45" hidden="1" x14ac:dyDescent="0.3">
      <c r="A126" s="1" t="s">
        <v>17</v>
      </c>
      <c r="B126" t="s">
        <v>134</v>
      </c>
      <c r="C126" t="s">
        <v>140</v>
      </c>
      <c r="D126" t="s">
        <v>201</v>
      </c>
      <c r="I126" t="s">
        <v>202</v>
      </c>
      <c r="J126" s="35">
        <v>10000000</v>
      </c>
      <c r="AM126">
        <v>477</v>
      </c>
      <c r="AS126" t="s">
        <v>39</v>
      </c>
    </row>
    <row r="127" spans="1:45" hidden="1" x14ac:dyDescent="0.3">
      <c r="A127" s="1" t="s">
        <v>18</v>
      </c>
      <c r="B127" t="s">
        <v>134</v>
      </c>
      <c r="C127" t="s">
        <v>140</v>
      </c>
      <c r="D127" t="s">
        <v>201</v>
      </c>
      <c r="I127" t="s">
        <v>202</v>
      </c>
      <c r="J127" s="35">
        <v>10000000</v>
      </c>
      <c r="AM127">
        <v>1</v>
      </c>
      <c r="AS127" t="s">
        <v>39</v>
      </c>
    </row>
    <row r="128" spans="1:45" hidden="1" x14ac:dyDescent="0.3">
      <c r="A128" s="1" t="s">
        <v>19</v>
      </c>
      <c r="B128" t="s">
        <v>134</v>
      </c>
      <c r="C128" t="s">
        <v>140</v>
      </c>
      <c r="D128" t="s">
        <v>201</v>
      </c>
      <c r="I128" t="s">
        <v>202</v>
      </c>
      <c r="J128" s="35">
        <v>10000000</v>
      </c>
      <c r="AM128">
        <v>483</v>
      </c>
      <c r="AS128" t="s">
        <v>39</v>
      </c>
    </row>
    <row r="129" spans="1:45" hidden="1" x14ac:dyDescent="0.3">
      <c r="A129" s="1" t="s">
        <v>20</v>
      </c>
      <c r="B129" t="s">
        <v>134</v>
      </c>
      <c r="C129" t="s">
        <v>140</v>
      </c>
      <c r="D129" t="s">
        <v>201</v>
      </c>
      <c r="I129" t="s">
        <v>202</v>
      </c>
      <c r="J129" s="35">
        <v>10000000</v>
      </c>
      <c r="AM129">
        <v>509</v>
      </c>
      <c r="AS129" t="s">
        <v>39</v>
      </c>
    </row>
    <row r="130" spans="1:45" hidden="1" x14ac:dyDescent="0.3">
      <c r="A130" s="1" t="s">
        <v>21</v>
      </c>
      <c r="B130" t="s">
        <v>134</v>
      </c>
      <c r="C130" t="s">
        <v>140</v>
      </c>
      <c r="D130" t="s">
        <v>201</v>
      </c>
      <c r="I130" t="s">
        <v>202</v>
      </c>
      <c r="J130" s="35">
        <v>10000000</v>
      </c>
      <c r="AM130">
        <v>1368</v>
      </c>
      <c r="AS130" t="s">
        <v>39</v>
      </c>
    </row>
    <row r="131" spans="1:45" hidden="1" x14ac:dyDescent="0.3">
      <c r="A131" s="1" t="s">
        <v>22</v>
      </c>
      <c r="B131" t="s">
        <v>134</v>
      </c>
      <c r="C131" t="s">
        <v>140</v>
      </c>
      <c r="D131" t="s">
        <v>201</v>
      </c>
      <c r="I131" t="s">
        <v>202</v>
      </c>
      <c r="J131" s="35">
        <v>10000000</v>
      </c>
      <c r="AM131">
        <v>100</v>
      </c>
      <c r="AS131" t="s">
        <v>39</v>
      </c>
    </row>
    <row r="132" spans="1:45" hidden="1" x14ac:dyDescent="0.3">
      <c r="A132" s="1" t="s">
        <v>23</v>
      </c>
      <c r="B132" t="s">
        <v>134</v>
      </c>
      <c r="C132" t="s">
        <v>140</v>
      </c>
      <c r="D132" t="s">
        <v>201</v>
      </c>
      <c r="I132" t="s">
        <v>202</v>
      </c>
      <c r="J132" s="35">
        <v>10000000</v>
      </c>
      <c r="AM132">
        <v>950</v>
      </c>
      <c r="AS132" t="s">
        <v>39</v>
      </c>
    </row>
    <row r="133" spans="1:45" hidden="1" x14ac:dyDescent="0.3">
      <c r="A133" s="1" t="s">
        <v>24</v>
      </c>
      <c r="B133" t="s">
        <v>134</v>
      </c>
      <c r="C133" t="s">
        <v>140</v>
      </c>
      <c r="D133" t="s">
        <v>201</v>
      </c>
      <c r="I133" t="s">
        <v>202</v>
      </c>
      <c r="J133" s="35">
        <v>10000000</v>
      </c>
      <c r="AM133">
        <v>64</v>
      </c>
      <c r="AS133" t="s">
        <v>39</v>
      </c>
    </row>
    <row r="134" spans="1:45" hidden="1" x14ac:dyDescent="0.3">
      <c r="A134" s="1" t="s">
        <v>25</v>
      </c>
      <c r="B134" t="s">
        <v>134</v>
      </c>
      <c r="C134" t="s">
        <v>140</v>
      </c>
      <c r="D134" t="s">
        <v>201</v>
      </c>
      <c r="I134" t="s">
        <v>202</v>
      </c>
      <c r="J134" s="35">
        <v>10000000</v>
      </c>
      <c r="AM134">
        <v>239</v>
      </c>
      <c r="AS134" t="s">
        <v>39</v>
      </c>
    </row>
    <row r="135" spans="1:45" hidden="1" x14ac:dyDescent="0.3">
      <c r="A135" s="1" t="s">
        <v>26</v>
      </c>
      <c r="B135" t="s">
        <v>134</v>
      </c>
      <c r="C135" t="s">
        <v>140</v>
      </c>
      <c r="D135" t="s">
        <v>201</v>
      </c>
      <c r="I135" t="s">
        <v>202</v>
      </c>
      <c r="J135" s="35">
        <v>10000000</v>
      </c>
      <c r="AM135">
        <v>267</v>
      </c>
      <c r="AS135" t="s">
        <v>39</v>
      </c>
    </row>
    <row r="136" spans="1:45" hidden="1" x14ac:dyDescent="0.3">
      <c r="A136" s="1" t="s">
        <v>27</v>
      </c>
      <c r="B136" t="s">
        <v>134</v>
      </c>
      <c r="C136" t="s">
        <v>140</v>
      </c>
      <c r="D136" t="s">
        <v>201</v>
      </c>
      <c r="I136" t="s">
        <v>202</v>
      </c>
      <c r="J136" s="35">
        <v>10000000</v>
      </c>
      <c r="AM136">
        <v>481</v>
      </c>
      <c r="AS136" t="s">
        <v>39</v>
      </c>
    </row>
    <row r="137" spans="1:45" hidden="1" x14ac:dyDescent="0.3">
      <c r="A137" s="1" t="s">
        <v>28</v>
      </c>
      <c r="B137" t="s">
        <v>134</v>
      </c>
      <c r="C137" t="s">
        <v>140</v>
      </c>
      <c r="D137" t="s">
        <v>201</v>
      </c>
      <c r="I137" t="s">
        <v>202</v>
      </c>
      <c r="J137" s="35">
        <v>10000000</v>
      </c>
      <c r="AM137">
        <v>1677</v>
      </c>
      <c r="AS137" t="s">
        <v>39</v>
      </c>
    </row>
    <row r="138" spans="1:45" hidden="1" x14ac:dyDescent="0.3">
      <c r="A138" s="1" t="s">
        <v>29</v>
      </c>
      <c r="B138" t="s">
        <v>134</v>
      </c>
      <c r="C138" t="s">
        <v>140</v>
      </c>
      <c r="D138" t="s">
        <v>201</v>
      </c>
      <c r="I138" t="s">
        <v>202</v>
      </c>
      <c r="J138" s="35">
        <v>10000000</v>
      </c>
      <c r="AM138">
        <v>163.64599999999999</v>
      </c>
      <c r="AS138" t="s">
        <v>40</v>
      </c>
    </row>
    <row r="139" spans="1:45" hidden="1" x14ac:dyDescent="0.3">
      <c r="A139" s="1" t="s">
        <v>30</v>
      </c>
      <c r="B139" t="s">
        <v>134</v>
      </c>
      <c r="C139" t="s">
        <v>140</v>
      </c>
      <c r="D139" t="s">
        <v>201</v>
      </c>
      <c r="I139" t="s">
        <v>202</v>
      </c>
      <c r="J139" s="35">
        <v>10000000</v>
      </c>
      <c r="AM139">
        <v>62</v>
      </c>
      <c r="AS139" t="s">
        <v>39</v>
      </c>
    </row>
    <row r="140" spans="1:45" hidden="1" x14ac:dyDescent="0.3">
      <c r="A140" s="1" t="s">
        <v>31</v>
      </c>
      <c r="B140" t="s">
        <v>134</v>
      </c>
      <c r="C140" t="s">
        <v>140</v>
      </c>
      <c r="D140" t="s">
        <v>201</v>
      </c>
      <c r="I140" t="s">
        <v>202</v>
      </c>
      <c r="J140" s="35">
        <v>10000000</v>
      </c>
      <c r="AM140">
        <v>131</v>
      </c>
      <c r="AS140" t="s">
        <v>39</v>
      </c>
    </row>
    <row r="141" spans="1:45" hidden="1" x14ac:dyDescent="0.3">
      <c r="A141" s="1" t="s">
        <v>32</v>
      </c>
      <c r="B141" t="s">
        <v>134</v>
      </c>
      <c r="C141" t="s">
        <v>140</v>
      </c>
      <c r="D141" t="s">
        <v>201</v>
      </c>
      <c r="I141" t="s">
        <v>202</v>
      </c>
      <c r="J141" s="35">
        <v>10000000</v>
      </c>
      <c r="AM141">
        <v>0.45750000000000002</v>
      </c>
      <c r="AS141" t="s">
        <v>252</v>
      </c>
    </row>
    <row r="142" spans="1:45" hidden="1" x14ac:dyDescent="0.3">
      <c r="A142" s="1" t="s">
        <v>33</v>
      </c>
      <c r="B142" t="s">
        <v>134</v>
      </c>
      <c r="C142" t="s">
        <v>140</v>
      </c>
      <c r="D142" t="s">
        <v>201</v>
      </c>
      <c r="I142" t="s">
        <v>202</v>
      </c>
      <c r="J142" s="35">
        <v>10000000</v>
      </c>
      <c r="AM142">
        <v>1.649</v>
      </c>
      <c r="AS142" t="s">
        <v>252</v>
      </c>
    </row>
    <row r="143" spans="1:45" hidden="1" x14ac:dyDescent="0.3">
      <c r="A143" s="1" t="s">
        <v>34</v>
      </c>
      <c r="B143" t="s">
        <v>134</v>
      </c>
      <c r="C143" t="s">
        <v>140</v>
      </c>
      <c r="D143" t="s">
        <v>201</v>
      </c>
      <c r="I143" t="s">
        <v>202</v>
      </c>
      <c r="J143" s="35">
        <v>10000000</v>
      </c>
      <c r="AM143">
        <v>17.7117</v>
      </c>
      <c r="AS143" t="s">
        <v>40</v>
      </c>
    </row>
    <row r="144" spans="1:45" hidden="1" x14ac:dyDescent="0.3">
      <c r="A144" s="1" t="s">
        <v>35</v>
      </c>
      <c r="B144" t="s">
        <v>134</v>
      </c>
      <c r="C144" t="s">
        <v>140</v>
      </c>
      <c r="D144" t="s">
        <v>201</v>
      </c>
      <c r="I144" t="s">
        <v>202</v>
      </c>
      <c r="J144" s="35">
        <v>10000000</v>
      </c>
      <c r="AM144">
        <v>0.92849999999999999</v>
      </c>
      <c r="AS144" t="s">
        <v>253</v>
      </c>
    </row>
    <row r="145" spans="1:45" hidden="1" x14ac:dyDescent="0.3">
      <c r="A145" s="1" t="s">
        <v>36</v>
      </c>
      <c r="B145" t="s">
        <v>134</v>
      </c>
      <c r="C145" t="s">
        <v>140</v>
      </c>
      <c r="D145" t="s">
        <v>201</v>
      </c>
      <c r="I145" t="s">
        <v>202</v>
      </c>
      <c r="J145" s="35">
        <v>10000000</v>
      </c>
      <c r="AM145">
        <v>0</v>
      </c>
      <c r="AS145" t="s">
        <v>40</v>
      </c>
    </row>
    <row r="146" spans="1:45" x14ac:dyDescent="0.3">
      <c r="A146" t="s">
        <v>1</v>
      </c>
      <c r="B146" t="s">
        <v>134</v>
      </c>
      <c r="C146" t="s">
        <v>143</v>
      </c>
      <c r="D146" t="s">
        <v>256</v>
      </c>
      <c r="E146" t="s">
        <v>141</v>
      </c>
      <c r="I146" t="s">
        <v>38</v>
      </c>
      <c r="J146">
        <v>0.01</v>
      </c>
      <c r="K146" s="4">
        <v>83.3</v>
      </c>
      <c r="L146" s="4">
        <v>83.3</v>
      </c>
      <c r="M146" s="4">
        <v>83.3</v>
      </c>
      <c r="N146" s="4">
        <v>83.3</v>
      </c>
      <c r="O146" s="4">
        <v>82.6</v>
      </c>
      <c r="P146" s="4">
        <v>82.9</v>
      </c>
      <c r="Q146" s="4">
        <v>82.9</v>
      </c>
      <c r="R146" s="4">
        <v>83</v>
      </c>
      <c r="S146" s="4">
        <v>83.1</v>
      </c>
      <c r="T146" s="4">
        <v>83.1</v>
      </c>
      <c r="U146" s="4">
        <v>83</v>
      </c>
      <c r="V146" s="4">
        <v>82.6</v>
      </c>
      <c r="W146" s="4">
        <v>81.900000000000006</v>
      </c>
      <c r="X146" s="4">
        <v>80.5</v>
      </c>
      <c r="Y146" s="4">
        <v>79.599999999999994</v>
      </c>
      <c r="Z146" s="4">
        <v>79.8</v>
      </c>
      <c r="AA146" s="4">
        <v>79.2</v>
      </c>
      <c r="AB146" s="4">
        <v>78.8</v>
      </c>
      <c r="AC146" s="4">
        <v>79.599999999999994</v>
      </c>
      <c r="AD146" s="4">
        <v>79.5</v>
      </c>
      <c r="AE146" s="4">
        <v>79.7</v>
      </c>
      <c r="AF146" s="4">
        <v>79.5</v>
      </c>
      <c r="AG146" s="4">
        <v>80.400000000000006</v>
      </c>
      <c r="AH146" s="4">
        <v>79.8</v>
      </c>
      <c r="AI146" s="4">
        <v>80.400000000000006</v>
      </c>
      <c r="AJ146" s="4">
        <v>80.808080808080803</v>
      </c>
      <c r="AK146" s="4">
        <v>81.8</v>
      </c>
      <c r="AL146" s="4">
        <v>81.8</v>
      </c>
      <c r="AM146" s="4">
        <v>81.599999999999994</v>
      </c>
      <c r="AS146" t="s">
        <v>39</v>
      </c>
    </row>
    <row r="147" spans="1:45" x14ac:dyDescent="0.3">
      <c r="A147" t="s">
        <v>2</v>
      </c>
      <c r="B147" t="s">
        <v>134</v>
      </c>
      <c r="C147" t="s">
        <v>143</v>
      </c>
      <c r="D147" t="s">
        <v>256</v>
      </c>
      <c r="E147" t="s">
        <v>141</v>
      </c>
      <c r="I147" t="s">
        <v>38</v>
      </c>
      <c r="J147">
        <v>0.01</v>
      </c>
      <c r="K147" s="4"/>
      <c r="L147" s="4"/>
      <c r="M147" s="4"/>
      <c r="N147" s="4"/>
      <c r="O147" s="4"/>
      <c r="P147" s="4">
        <v>59.6</v>
      </c>
      <c r="Q147" s="4">
        <v>61.9</v>
      </c>
      <c r="R147" s="4">
        <v>61</v>
      </c>
      <c r="S147" s="4">
        <v>63.3</v>
      </c>
      <c r="T147" s="4">
        <v>67.900000000000006</v>
      </c>
      <c r="U147" s="4">
        <v>60.8</v>
      </c>
      <c r="V147" s="4">
        <v>61.5</v>
      </c>
      <c r="W147" s="4">
        <v>61.2</v>
      </c>
      <c r="X147" s="4">
        <v>66.5</v>
      </c>
      <c r="Y147" s="4">
        <v>69.8</v>
      </c>
      <c r="Z147" s="4">
        <v>70.900000000000006</v>
      </c>
      <c r="AA147" s="4">
        <v>72.599999999999994</v>
      </c>
      <c r="AB147" s="4">
        <v>73.8</v>
      </c>
      <c r="AC147" s="4">
        <v>75.099999999999994</v>
      </c>
      <c r="AD147" s="4">
        <v>79.5</v>
      </c>
      <c r="AE147" s="4">
        <v>80</v>
      </c>
      <c r="AF147" s="4">
        <v>80.599999999999994</v>
      </c>
      <c r="AG147" s="4">
        <v>80.099999999999994</v>
      </c>
      <c r="AH147" s="4">
        <v>83</v>
      </c>
      <c r="AI147" s="4">
        <v>82.3</v>
      </c>
      <c r="AJ147" s="4">
        <v>80.10101010101009</v>
      </c>
      <c r="AK147" s="4">
        <v>83.7</v>
      </c>
      <c r="AL147" s="4">
        <v>84.8</v>
      </c>
      <c r="AM147" s="4">
        <v>85.8</v>
      </c>
      <c r="AS147" t="s">
        <v>39</v>
      </c>
    </row>
    <row r="148" spans="1:45" x14ac:dyDescent="0.3">
      <c r="A148" t="s">
        <v>3</v>
      </c>
      <c r="B148" t="s">
        <v>134</v>
      </c>
      <c r="C148" t="s">
        <v>143</v>
      </c>
      <c r="D148" t="s">
        <v>256</v>
      </c>
      <c r="E148" t="s">
        <v>141</v>
      </c>
      <c r="I148" t="s">
        <v>38</v>
      </c>
      <c r="J148">
        <v>0.01</v>
      </c>
      <c r="K148" s="4"/>
      <c r="L148" s="4"/>
      <c r="M148" s="4"/>
      <c r="N148" s="4">
        <v>68.900000000000006</v>
      </c>
      <c r="O148" s="4">
        <v>72.099999999999994</v>
      </c>
      <c r="P148" s="4">
        <v>67.2</v>
      </c>
      <c r="Q148" s="4">
        <v>70.099999999999994</v>
      </c>
      <c r="R148" s="4">
        <v>71.7</v>
      </c>
      <c r="S148" s="4">
        <v>72.7</v>
      </c>
      <c r="T148" s="4">
        <v>73.599999999999994</v>
      </c>
      <c r="U148" s="4">
        <v>73.099999999999994</v>
      </c>
      <c r="V148" s="4">
        <v>71.900000000000006</v>
      </c>
      <c r="W148" s="4">
        <v>73.8</v>
      </c>
      <c r="X148" s="4">
        <v>74.599999999999994</v>
      </c>
      <c r="Y148" s="4">
        <v>75.599999999999994</v>
      </c>
      <c r="Z148" s="4">
        <v>75.5</v>
      </c>
      <c r="AA148" s="4">
        <v>75.2</v>
      </c>
      <c r="AB148" s="4">
        <v>75.7</v>
      </c>
      <c r="AC148" s="4">
        <v>76</v>
      </c>
      <c r="AD148" s="4">
        <v>76.2</v>
      </c>
      <c r="AE148" s="4">
        <v>73</v>
      </c>
      <c r="AF148" s="4">
        <v>74.400000000000006</v>
      </c>
      <c r="AG148" s="4">
        <v>74.8</v>
      </c>
      <c r="AH148" s="4">
        <v>73.599999999999994</v>
      </c>
      <c r="AI148" s="4">
        <v>72.8</v>
      </c>
      <c r="AJ148" s="4">
        <v>74.143646408839786</v>
      </c>
      <c r="AK148" s="4">
        <v>73.5</v>
      </c>
      <c r="AL148" s="4">
        <v>72.900000000000006</v>
      </c>
      <c r="AM148" s="4">
        <v>73.3</v>
      </c>
      <c r="AS148" t="s">
        <v>39</v>
      </c>
    </row>
    <row r="149" spans="1:45" x14ac:dyDescent="0.3">
      <c r="A149" t="s">
        <v>4</v>
      </c>
      <c r="B149" t="s">
        <v>134</v>
      </c>
      <c r="C149" t="s">
        <v>143</v>
      </c>
      <c r="D149" t="s">
        <v>256</v>
      </c>
      <c r="E149" t="s">
        <v>141</v>
      </c>
      <c r="I149" t="s">
        <v>38</v>
      </c>
      <c r="J149">
        <v>0.01</v>
      </c>
      <c r="K149" s="4">
        <v>82.4</v>
      </c>
      <c r="L149" s="4">
        <v>82.9</v>
      </c>
      <c r="M149" s="4">
        <v>82.8</v>
      </c>
      <c r="N149" s="4">
        <v>80.5</v>
      </c>
      <c r="O149" s="4">
        <v>80.2</v>
      </c>
      <c r="P149" s="4">
        <v>79.900000000000006</v>
      </c>
      <c r="Q149" s="4">
        <v>79.599999999999994</v>
      </c>
      <c r="R149" s="4">
        <v>79.599999999999994</v>
      </c>
      <c r="S149" s="4">
        <v>79.599999999999994</v>
      </c>
      <c r="T149" s="4">
        <v>80.099999999999994</v>
      </c>
      <c r="U149" s="4">
        <v>79.599999999999994</v>
      </c>
      <c r="V149" s="4">
        <v>79.2</v>
      </c>
      <c r="W149" s="4">
        <v>79.099999999999994</v>
      </c>
      <c r="X149" s="4">
        <v>79.099999999999994</v>
      </c>
      <c r="Y149" s="4">
        <v>79.3</v>
      </c>
      <c r="Z149" s="4">
        <v>79.099999999999994</v>
      </c>
      <c r="AA149" s="4">
        <v>79.099999999999994</v>
      </c>
      <c r="AB149" s="4">
        <v>79.599999999999994</v>
      </c>
      <c r="AC149" s="4">
        <v>79.8</v>
      </c>
      <c r="AD149" s="4">
        <v>80.099999999999994</v>
      </c>
      <c r="AE149" s="4">
        <v>79.7</v>
      </c>
      <c r="AF149" s="4">
        <v>80</v>
      </c>
      <c r="AG149" s="4">
        <v>80.2</v>
      </c>
      <c r="AH149" s="4">
        <v>79.900000000000006</v>
      </c>
      <c r="AI149" s="4">
        <v>80.599999999999994</v>
      </c>
      <c r="AJ149" s="4">
        <v>80.823293172690768</v>
      </c>
      <c r="AK149" s="4">
        <v>81.400000000000006</v>
      </c>
      <c r="AL149" s="4">
        <v>81.5</v>
      </c>
      <c r="AM149" s="4">
        <v>82</v>
      </c>
      <c r="AS149" t="s">
        <v>39</v>
      </c>
    </row>
    <row r="150" spans="1:45" x14ac:dyDescent="0.3">
      <c r="A150" t="s">
        <v>5</v>
      </c>
      <c r="B150" t="s">
        <v>134</v>
      </c>
      <c r="C150" t="s">
        <v>143</v>
      </c>
      <c r="D150" t="s">
        <v>256</v>
      </c>
      <c r="E150" t="s">
        <v>141</v>
      </c>
      <c r="I150" t="s">
        <v>38</v>
      </c>
      <c r="J150">
        <v>0.01</v>
      </c>
      <c r="K150" s="4">
        <v>85.4</v>
      </c>
      <c r="L150" s="4">
        <v>84.6</v>
      </c>
      <c r="M150" s="4">
        <v>85</v>
      </c>
      <c r="N150" s="4">
        <v>84.5</v>
      </c>
      <c r="O150" s="4">
        <v>85.8</v>
      </c>
      <c r="P150" s="4">
        <v>85.4</v>
      </c>
      <c r="Q150" s="4">
        <v>85.4</v>
      </c>
      <c r="R150" s="4">
        <v>85.3</v>
      </c>
      <c r="S150" s="4">
        <v>85.5</v>
      </c>
      <c r="T150" s="4">
        <v>85.7</v>
      </c>
      <c r="U150" s="4">
        <v>85.2</v>
      </c>
      <c r="V150" s="4">
        <v>85.5</v>
      </c>
      <c r="W150" s="4">
        <v>86.2</v>
      </c>
      <c r="X150" s="4">
        <v>86.1</v>
      </c>
      <c r="Y150" s="4">
        <v>85.8</v>
      </c>
      <c r="Z150" s="4">
        <v>85.8</v>
      </c>
      <c r="AA150" s="4">
        <v>85.6</v>
      </c>
      <c r="AB150" s="4">
        <v>85.7</v>
      </c>
      <c r="AC150" s="4">
        <v>85.6</v>
      </c>
      <c r="AD150" s="4">
        <v>86</v>
      </c>
      <c r="AE150" s="4">
        <v>86</v>
      </c>
      <c r="AF150" s="4">
        <v>85.6</v>
      </c>
      <c r="AG150" s="4">
        <v>85.4</v>
      </c>
      <c r="AH150" s="4">
        <v>85.8</v>
      </c>
      <c r="AI150" s="4">
        <v>85.7</v>
      </c>
      <c r="AJ150" s="4">
        <v>84.582893347412877</v>
      </c>
      <c r="AK150" s="4">
        <v>85.6</v>
      </c>
      <c r="AL150" s="4">
        <v>85.3</v>
      </c>
      <c r="AM150" s="4">
        <v>85.1</v>
      </c>
      <c r="AS150" t="s">
        <v>39</v>
      </c>
    </row>
    <row r="151" spans="1:45" x14ac:dyDescent="0.3">
      <c r="A151" t="s">
        <v>6</v>
      </c>
      <c r="B151" t="s">
        <v>134</v>
      </c>
      <c r="C151" t="s">
        <v>143</v>
      </c>
      <c r="D151" t="s">
        <v>256</v>
      </c>
      <c r="E151" t="s">
        <v>141</v>
      </c>
      <c r="I151" t="s">
        <v>38</v>
      </c>
      <c r="J151">
        <v>0.01</v>
      </c>
      <c r="K151" s="4"/>
      <c r="L151" s="4"/>
      <c r="M151" s="4"/>
      <c r="N151" s="4"/>
      <c r="O151" s="4"/>
      <c r="P151" s="4"/>
      <c r="Q151" s="4"/>
      <c r="R151" s="4"/>
      <c r="S151" s="4">
        <v>73.2</v>
      </c>
      <c r="T151" s="4">
        <v>75</v>
      </c>
      <c r="U151" s="4">
        <v>69.8</v>
      </c>
      <c r="V151" s="4">
        <v>70.099999999999994</v>
      </c>
      <c r="W151" s="4">
        <v>71.7</v>
      </c>
      <c r="X151" s="4">
        <v>73.599999999999994</v>
      </c>
      <c r="Y151" s="4">
        <v>72.900000000000006</v>
      </c>
      <c r="Z151" s="4">
        <v>75.7</v>
      </c>
      <c r="AA151" s="4">
        <v>78</v>
      </c>
      <c r="AB151" s="4">
        <v>77.2</v>
      </c>
      <c r="AC151" s="4">
        <v>79.400000000000006</v>
      </c>
      <c r="AD151" s="4">
        <v>81.599999999999994</v>
      </c>
      <c r="AE151" s="4">
        <v>81.400000000000006</v>
      </c>
      <c r="AF151" s="4">
        <v>81.8</v>
      </c>
      <c r="AG151" s="4">
        <v>83.6</v>
      </c>
      <c r="AH151" s="4">
        <v>81</v>
      </c>
      <c r="AI151" s="4">
        <v>81.599999999999994</v>
      </c>
      <c r="AJ151" s="4">
        <v>78.260869565217391</v>
      </c>
      <c r="AK151" s="4">
        <v>80.099999999999994</v>
      </c>
      <c r="AL151" s="4">
        <v>80.5</v>
      </c>
      <c r="AM151" s="4">
        <v>80.599999999999994</v>
      </c>
      <c r="AS151" t="s">
        <v>39</v>
      </c>
    </row>
    <row r="152" spans="1:45" x14ac:dyDescent="0.3">
      <c r="A152" t="s">
        <v>7</v>
      </c>
      <c r="B152" t="s">
        <v>134</v>
      </c>
      <c r="C152" t="s">
        <v>143</v>
      </c>
      <c r="D152" t="s">
        <v>256</v>
      </c>
      <c r="E152" t="s">
        <v>141</v>
      </c>
      <c r="I152" t="s">
        <v>38</v>
      </c>
      <c r="J152">
        <v>0.01</v>
      </c>
      <c r="K152" s="4">
        <v>84.9</v>
      </c>
      <c r="L152" s="4">
        <v>84.3</v>
      </c>
      <c r="M152" s="4">
        <v>84.2</v>
      </c>
      <c r="N152" s="4">
        <v>83.8</v>
      </c>
      <c r="O152" s="4">
        <v>83</v>
      </c>
      <c r="P152" s="4">
        <v>83</v>
      </c>
      <c r="Q152" s="4">
        <v>83.3</v>
      </c>
      <c r="R152" s="4">
        <v>83.3</v>
      </c>
      <c r="S152" s="4">
        <v>83.4</v>
      </c>
      <c r="T152" s="4">
        <v>83.4</v>
      </c>
      <c r="U152" s="4">
        <v>80.599999999999994</v>
      </c>
      <c r="V152" s="4">
        <v>80.599999999999994</v>
      </c>
      <c r="W152" s="4">
        <v>81</v>
      </c>
      <c r="X152" s="4">
        <v>81.400000000000006</v>
      </c>
      <c r="Y152" s="4">
        <v>81.900000000000006</v>
      </c>
      <c r="Z152" s="4">
        <v>82.1</v>
      </c>
      <c r="AA152" s="4">
        <v>82.3</v>
      </c>
      <c r="AB152" s="4">
        <v>82.3</v>
      </c>
      <c r="AC152" s="4">
        <v>82.3</v>
      </c>
      <c r="AD152" s="4">
        <v>82.1</v>
      </c>
      <c r="AE152" s="4">
        <v>82.6</v>
      </c>
      <c r="AF152" s="4">
        <v>82.6</v>
      </c>
      <c r="AG152" s="4">
        <v>82.8</v>
      </c>
      <c r="AH152" s="4">
        <v>83.2</v>
      </c>
      <c r="AI152" s="4">
        <v>82.3</v>
      </c>
      <c r="AJ152" s="4">
        <v>80.341023069207623</v>
      </c>
      <c r="AK152" s="4">
        <v>83.4</v>
      </c>
      <c r="AL152" s="4">
        <v>82.6</v>
      </c>
      <c r="AM152" s="4">
        <v>81.7</v>
      </c>
      <c r="AS152" t="s">
        <v>39</v>
      </c>
    </row>
    <row r="153" spans="1:45" x14ac:dyDescent="0.3">
      <c r="A153" t="s">
        <v>8</v>
      </c>
      <c r="B153" t="s">
        <v>134</v>
      </c>
      <c r="C153" t="s">
        <v>143</v>
      </c>
      <c r="D153" t="s">
        <v>256</v>
      </c>
      <c r="E153" t="s">
        <v>141</v>
      </c>
      <c r="I153" t="s">
        <v>38</v>
      </c>
      <c r="J153">
        <v>0.01</v>
      </c>
      <c r="K153" s="4">
        <v>64</v>
      </c>
      <c r="L153" s="4">
        <v>64.599999999999994</v>
      </c>
      <c r="M153" s="4">
        <v>64.3</v>
      </c>
      <c r="N153" s="4">
        <v>65.400000000000006</v>
      </c>
      <c r="O153" s="4">
        <v>66.7</v>
      </c>
      <c r="P153" s="4">
        <v>66.900000000000006</v>
      </c>
      <c r="Q153" s="4">
        <v>67.900000000000006</v>
      </c>
      <c r="R153" s="4">
        <v>68.900000000000006</v>
      </c>
      <c r="S153" s="4">
        <v>70</v>
      </c>
      <c r="T153" s="4">
        <v>71.5</v>
      </c>
      <c r="U153" s="4">
        <v>72.8</v>
      </c>
      <c r="V153" s="4">
        <v>74.3</v>
      </c>
      <c r="W153" s="4">
        <v>75.099999999999994</v>
      </c>
      <c r="X153" s="4">
        <v>76.400000000000006</v>
      </c>
      <c r="Y153" s="4">
        <v>77.5</v>
      </c>
      <c r="Z153" s="4">
        <v>78.3</v>
      </c>
      <c r="AA153" s="4">
        <v>79.2</v>
      </c>
      <c r="AB153" s="4">
        <v>79.900000000000006</v>
      </c>
      <c r="AC153" s="4">
        <v>80.8</v>
      </c>
      <c r="AD153" s="4">
        <v>81.900000000000006</v>
      </c>
      <c r="AE153" s="4">
        <v>81.599999999999994</v>
      </c>
      <c r="AF153" s="4">
        <v>81.599999999999994</v>
      </c>
      <c r="AG153" s="4">
        <v>81.599999999999994</v>
      </c>
      <c r="AH153" s="4">
        <v>81.3</v>
      </c>
      <c r="AI153" s="4">
        <v>81.400000000000006</v>
      </c>
      <c r="AJ153" s="4">
        <v>81.440162271805278</v>
      </c>
      <c r="AK153" s="4">
        <v>81.900000000000006</v>
      </c>
      <c r="AL153" s="4">
        <v>82.5</v>
      </c>
      <c r="AM153" s="4">
        <v>82.7</v>
      </c>
      <c r="AS153" t="s">
        <v>39</v>
      </c>
    </row>
    <row r="154" spans="1:45" x14ac:dyDescent="0.3">
      <c r="A154" t="s">
        <v>9</v>
      </c>
      <c r="B154" t="s">
        <v>134</v>
      </c>
      <c r="C154" t="s">
        <v>143</v>
      </c>
      <c r="D154" t="s">
        <v>256</v>
      </c>
      <c r="E154" t="s">
        <v>141</v>
      </c>
      <c r="I154" t="s">
        <v>38</v>
      </c>
      <c r="J154">
        <v>0.01</v>
      </c>
      <c r="K154" s="4">
        <v>78.099999999999994</v>
      </c>
      <c r="L154" s="4">
        <v>80.400000000000006</v>
      </c>
      <c r="M154" s="4">
        <v>80.8</v>
      </c>
      <c r="N154" s="4">
        <v>81.400000000000006</v>
      </c>
      <c r="O154" s="4">
        <v>81.900000000000006</v>
      </c>
      <c r="P154" s="4">
        <v>82</v>
      </c>
      <c r="Q154" s="4">
        <v>81.3</v>
      </c>
      <c r="R154" s="4">
        <v>81.5</v>
      </c>
      <c r="S154" s="4">
        <v>80.5</v>
      </c>
      <c r="T154" s="4">
        <v>81.2</v>
      </c>
      <c r="U154" s="4">
        <v>81</v>
      </c>
      <c r="V154" s="4">
        <v>80.8</v>
      </c>
      <c r="W154" s="4">
        <v>82.5</v>
      </c>
      <c r="X154" s="4">
        <v>83.1</v>
      </c>
      <c r="Y154" s="4">
        <v>81.7</v>
      </c>
      <c r="Z154" s="4">
        <v>82</v>
      </c>
      <c r="AA154" s="4">
        <v>82.8</v>
      </c>
      <c r="AB154" s="4">
        <v>81</v>
      </c>
      <c r="AC154" s="4">
        <v>80.3</v>
      </c>
      <c r="AD154" s="4">
        <v>81.400000000000006</v>
      </c>
      <c r="AE154" s="4">
        <v>82.3</v>
      </c>
      <c r="AF154" s="4">
        <v>80.900000000000006</v>
      </c>
      <c r="AG154" s="4">
        <v>80.7</v>
      </c>
      <c r="AH154" s="4">
        <v>80.7</v>
      </c>
      <c r="AI154" s="4">
        <v>82.7</v>
      </c>
      <c r="AJ154" s="4">
        <v>81.364562118126273</v>
      </c>
      <c r="AK154" s="4">
        <v>81.599999999999994</v>
      </c>
      <c r="AL154" s="4">
        <v>85.2</v>
      </c>
      <c r="AM154" s="4">
        <v>84.9</v>
      </c>
      <c r="AS154" t="s">
        <v>39</v>
      </c>
    </row>
    <row r="155" spans="1:45" x14ac:dyDescent="0.3">
      <c r="A155" t="s">
        <v>10</v>
      </c>
      <c r="B155" t="s">
        <v>134</v>
      </c>
      <c r="C155" t="s">
        <v>143</v>
      </c>
      <c r="D155" t="s">
        <v>256</v>
      </c>
      <c r="E155" t="s">
        <v>141</v>
      </c>
      <c r="I155" t="s">
        <v>38</v>
      </c>
      <c r="J155">
        <v>0.01</v>
      </c>
      <c r="K155" s="4">
        <v>84.8</v>
      </c>
      <c r="L155" s="4">
        <v>85.1</v>
      </c>
      <c r="M155" s="4">
        <v>85.6</v>
      </c>
      <c r="N155" s="4">
        <v>86.2</v>
      </c>
      <c r="O155" s="4">
        <v>86.5</v>
      </c>
      <c r="P155" s="4">
        <v>86.8</v>
      </c>
      <c r="Q155" s="4">
        <v>86.4</v>
      </c>
      <c r="R155" s="4">
        <v>86.4</v>
      </c>
      <c r="S155" s="4">
        <v>86.4</v>
      </c>
      <c r="T155" s="4">
        <v>86.6</v>
      </c>
      <c r="U155" s="4">
        <v>86.1</v>
      </c>
      <c r="V155" s="4">
        <v>86.6</v>
      </c>
      <c r="W155" s="4">
        <v>86.4</v>
      </c>
      <c r="X155" s="4">
        <v>86.6</v>
      </c>
      <c r="Y155" s="4">
        <v>86.2</v>
      </c>
      <c r="Z155" s="4">
        <v>85.8</v>
      </c>
      <c r="AA155" s="4">
        <v>85.3</v>
      </c>
      <c r="AB155" s="4">
        <v>84.9</v>
      </c>
      <c r="AC155" s="4">
        <v>84.2</v>
      </c>
      <c r="AD155" s="4">
        <v>85.4</v>
      </c>
      <c r="AE155" s="4">
        <v>85.5</v>
      </c>
      <c r="AF155" s="4">
        <v>85.3</v>
      </c>
      <c r="AG155" s="4">
        <v>85.1</v>
      </c>
      <c r="AH155" s="4">
        <v>81.400000000000006</v>
      </c>
      <c r="AI155" s="4">
        <v>81.599999999999994</v>
      </c>
      <c r="AJ155" s="4">
        <v>81.975560081466398</v>
      </c>
      <c r="AK155" s="4">
        <v>83.2</v>
      </c>
      <c r="AL155" s="4">
        <v>82.8</v>
      </c>
      <c r="AM155" s="4">
        <v>83.3</v>
      </c>
      <c r="AS155" t="s">
        <v>39</v>
      </c>
    </row>
    <row r="156" spans="1:45" x14ac:dyDescent="0.3">
      <c r="A156" t="s">
        <v>11</v>
      </c>
      <c r="B156" t="s">
        <v>134</v>
      </c>
      <c r="C156" t="s">
        <v>143</v>
      </c>
      <c r="D156" t="s">
        <v>256</v>
      </c>
      <c r="E156" t="s">
        <v>141</v>
      </c>
      <c r="I156" t="s">
        <v>38</v>
      </c>
      <c r="J156">
        <v>0.01</v>
      </c>
      <c r="K156" s="4"/>
      <c r="L156" s="4"/>
      <c r="M156" s="4"/>
      <c r="N156" s="4"/>
      <c r="O156" s="4"/>
      <c r="P156" s="4">
        <v>70.7</v>
      </c>
      <c r="Q156" s="4">
        <v>72.900000000000006</v>
      </c>
      <c r="R156" s="4">
        <v>74.599999999999994</v>
      </c>
      <c r="S156" s="4">
        <v>77.599999999999994</v>
      </c>
      <c r="T156" s="4">
        <v>80.900000000000006</v>
      </c>
      <c r="U156" s="4">
        <v>81.400000000000006</v>
      </c>
      <c r="V156" s="4">
        <v>81.7</v>
      </c>
      <c r="W156" s="4">
        <v>82.2</v>
      </c>
      <c r="X156" s="4">
        <v>82.2</v>
      </c>
      <c r="Y156" s="4">
        <v>83.8</v>
      </c>
      <c r="Z156" s="4">
        <v>83.8</v>
      </c>
      <c r="AA156" s="4">
        <v>83.7</v>
      </c>
      <c r="AB156" s="4">
        <v>82.9</v>
      </c>
      <c r="AC156" s="4">
        <v>82.2</v>
      </c>
      <c r="AD156" s="4">
        <v>83.6</v>
      </c>
      <c r="AE156" s="4">
        <v>83.7</v>
      </c>
      <c r="AF156" s="4">
        <v>84.6</v>
      </c>
      <c r="AG156" s="4">
        <v>85.8</v>
      </c>
      <c r="AH156" s="4">
        <v>85.5</v>
      </c>
      <c r="AI156" s="4">
        <v>85.1</v>
      </c>
      <c r="AJ156" s="4">
        <v>85.932721712538225</v>
      </c>
      <c r="AK156" s="4">
        <v>85</v>
      </c>
      <c r="AL156" s="4">
        <v>84.3</v>
      </c>
      <c r="AM156" s="4">
        <v>84.8</v>
      </c>
      <c r="AS156" t="s">
        <v>39</v>
      </c>
    </row>
    <row r="157" spans="1:45" x14ac:dyDescent="0.3">
      <c r="A157" t="s">
        <v>12</v>
      </c>
      <c r="B157" t="s">
        <v>134</v>
      </c>
      <c r="C157" t="s">
        <v>143</v>
      </c>
      <c r="D157" t="s">
        <v>256</v>
      </c>
      <c r="E157" t="s">
        <v>141</v>
      </c>
      <c r="I157" t="s">
        <v>38</v>
      </c>
      <c r="J157">
        <v>0.01</v>
      </c>
      <c r="K157" s="4">
        <v>80.2</v>
      </c>
      <c r="L157" s="4">
        <v>80.599999999999994</v>
      </c>
      <c r="M157" s="4">
        <v>82.3</v>
      </c>
      <c r="N157" s="4">
        <v>82.9</v>
      </c>
      <c r="O157" s="4">
        <v>83</v>
      </c>
      <c r="P157" s="4">
        <v>82.4</v>
      </c>
      <c r="Q157" s="4">
        <v>82.5</v>
      </c>
      <c r="R157" s="4">
        <v>82.7</v>
      </c>
      <c r="S157" s="4">
        <v>83.4</v>
      </c>
      <c r="T157" s="4">
        <v>83</v>
      </c>
      <c r="U157" s="4">
        <v>83.3</v>
      </c>
      <c r="V157" s="4">
        <v>83.2</v>
      </c>
      <c r="W157" s="4">
        <v>83.3</v>
      </c>
      <c r="X157" s="4">
        <v>83.4</v>
      </c>
      <c r="Y157" s="4">
        <v>83.4</v>
      </c>
      <c r="Z157" s="4">
        <v>81.8</v>
      </c>
      <c r="AA157" s="4">
        <v>81.5</v>
      </c>
      <c r="AB157" s="4">
        <v>81.599999999999994</v>
      </c>
      <c r="AC157" s="4">
        <v>81.7</v>
      </c>
      <c r="AD157" s="4">
        <v>82.8</v>
      </c>
      <c r="AE157" s="4">
        <v>81.7</v>
      </c>
      <c r="AF157" s="4">
        <v>81.099999999999994</v>
      </c>
      <c r="AG157" s="4">
        <v>78.900000000000006</v>
      </c>
      <c r="AH157" s="4">
        <v>79.7</v>
      </c>
      <c r="AI157" s="4">
        <v>80.8</v>
      </c>
      <c r="AJ157" s="4">
        <v>81.432896064581229</v>
      </c>
      <c r="AK157" s="4">
        <v>82</v>
      </c>
      <c r="AL157" s="4">
        <v>82.7</v>
      </c>
      <c r="AM157" s="4">
        <v>82</v>
      </c>
      <c r="AS157" t="s">
        <v>39</v>
      </c>
    </row>
    <row r="158" spans="1:45" x14ac:dyDescent="0.3">
      <c r="A158" t="s">
        <v>13</v>
      </c>
      <c r="B158" t="s">
        <v>134</v>
      </c>
      <c r="C158" t="s">
        <v>143</v>
      </c>
      <c r="D158" t="s">
        <v>256</v>
      </c>
      <c r="E158" t="s">
        <v>141</v>
      </c>
      <c r="I158" t="s">
        <v>38</v>
      </c>
      <c r="J158">
        <v>0.01</v>
      </c>
      <c r="K158" s="4"/>
      <c r="L158" s="4"/>
      <c r="M158" s="4"/>
      <c r="N158" s="4"/>
      <c r="O158" s="4"/>
      <c r="P158" s="4">
        <v>77.3</v>
      </c>
      <c r="Q158" s="4">
        <v>77.099999999999994</v>
      </c>
      <c r="R158" s="4">
        <v>77.400000000000006</v>
      </c>
      <c r="S158" s="4">
        <v>77.7</v>
      </c>
      <c r="T158" s="4">
        <v>77.900000000000006</v>
      </c>
      <c r="U158" s="4">
        <v>77.7</v>
      </c>
      <c r="V158" s="4">
        <v>77.5</v>
      </c>
      <c r="W158" s="4">
        <v>77.400000000000006</v>
      </c>
      <c r="X158" s="4">
        <v>76.400000000000006</v>
      </c>
      <c r="Y158" s="4">
        <v>78.8</v>
      </c>
      <c r="Z158" s="4">
        <v>79.2</v>
      </c>
      <c r="AA158" s="4">
        <v>79.599999999999994</v>
      </c>
      <c r="AB158" s="4">
        <v>80.3</v>
      </c>
      <c r="AC158" s="4">
        <v>81.2</v>
      </c>
      <c r="AD158" s="4">
        <v>82.4</v>
      </c>
      <c r="AE158" s="4">
        <v>81.900000000000006</v>
      </c>
      <c r="AF158" s="4">
        <v>81.7</v>
      </c>
      <c r="AG158" s="4">
        <v>81.3</v>
      </c>
      <c r="AH158" s="4">
        <v>81.5</v>
      </c>
      <c r="AI158" s="4">
        <v>81.8</v>
      </c>
      <c r="AJ158" s="4">
        <v>81.3</v>
      </c>
      <c r="AK158" s="4">
        <v>81.400000000000006</v>
      </c>
      <c r="AL158" s="4">
        <v>81</v>
      </c>
      <c r="AM158" s="4">
        <v>81.099999999999994</v>
      </c>
      <c r="AS158" t="s">
        <v>39</v>
      </c>
    </row>
    <row r="159" spans="1:45" x14ac:dyDescent="0.3">
      <c r="A159" t="s">
        <v>14</v>
      </c>
      <c r="B159" t="s">
        <v>134</v>
      </c>
      <c r="C159" t="s">
        <v>143</v>
      </c>
      <c r="D159" t="s">
        <v>256</v>
      </c>
      <c r="E159" t="s">
        <v>141</v>
      </c>
      <c r="I159" t="s">
        <v>38</v>
      </c>
      <c r="J159">
        <v>0.01</v>
      </c>
      <c r="K159" s="4"/>
      <c r="L159" s="4"/>
      <c r="M159" s="4"/>
      <c r="N159" s="4"/>
      <c r="O159" s="4"/>
      <c r="P159" s="4">
        <v>67.3</v>
      </c>
      <c r="Q159" s="4">
        <v>71.599999999999994</v>
      </c>
      <c r="R159" s="4">
        <v>72.8</v>
      </c>
      <c r="S159" s="4">
        <v>74</v>
      </c>
      <c r="T159" s="4">
        <v>73.900000000000006</v>
      </c>
      <c r="U159" s="4">
        <v>76.900000000000006</v>
      </c>
      <c r="V159" s="4">
        <v>79.900000000000006</v>
      </c>
      <c r="W159" s="4">
        <v>76.599999999999994</v>
      </c>
      <c r="X159" s="4">
        <v>75.7</v>
      </c>
      <c r="Y159" s="4">
        <v>73.8</v>
      </c>
      <c r="Z159" s="4">
        <v>73.5</v>
      </c>
      <c r="AA159" s="4">
        <v>76.599999999999994</v>
      </c>
      <c r="AB159" s="4">
        <v>79.400000000000006</v>
      </c>
      <c r="AC159" s="4">
        <v>78.7</v>
      </c>
      <c r="AD159" s="4">
        <v>80.2</v>
      </c>
      <c r="AE159" s="4">
        <v>78.2</v>
      </c>
      <c r="AF159" s="4">
        <v>76.2</v>
      </c>
      <c r="AG159" s="4">
        <v>76.900000000000006</v>
      </c>
      <c r="AH159" s="4">
        <v>77.3</v>
      </c>
      <c r="AI159" s="4">
        <v>79</v>
      </c>
      <c r="AJ159" s="4">
        <v>82.275931520644519</v>
      </c>
      <c r="AK159" s="4">
        <v>81.5</v>
      </c>
      <c r="AL159" s="4">
        <v>82.7</v>
      </c>
      <c r="AM159" s="4">
        <v>82.8</v>
      </c>
      <c r="AS159" t="s">
        <v>39</v>
      </c>
    </row>
    <row r="160" spans="1:45" x14ac:dyDescent="0.3">
      <c r="A160" t="s">
        <v>15</v>
      </c>
      <c r="B160" t="s">
        <v>134</v>
      </c>
      <c r="C160" t="s">
        <v>143</v>
      </c>
      <c r="D160" t="s">
        <v>256</v>
      </c>
      <c r="E160" t="s">
        <v>141</v>
      </c>
      <c r="I160" t="s">
        <v>38</v>
      </c>
      <c r="J160">
        <v>0.01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>
        <v>82.2</v>
      </c>
      <c r="V160" s="4">
        <v>82.6</v>
      </c>
      <c r="W160" s="4">
        <v>82</v>
      </c>
      <c r="X160" s="4">
        <v>85</v>
      </c>
      <c r="Y160" s="4">
        <v>86.6</v>
      </c>
      <c r="Z160" s="4">
        <v>89.8</v>
      </c>
      <c r="AA160" s="4">
        <v>91.4</v>
      </c>
      <c r="AB160" s="4">
        <v>91</v>
      </c>
      <c r="AC160" s="4">
        <v>91.2</v>
      </c>
      <c r="AD160" s="4">
        <v>92.3</v>
      </c>
      <c r="AE160" s="4">
        <v>91.7</v>
      </c>
      <c r="AF160" s="4">
        <v>90.8</v>
      </c>
      <c r="AG160" s="4">
        <v>91</v>
      </c>
      <c r="AH160" s="4">
        <v>91.4</v>
      </c>
      <c r="AI160" s="4">
        <v>88.3</v>
      </c>
      <c r="AJ160" s="4">
        <v>89.199999999999989</v>
      </c>
      <c r="AK160" s="4">
        <v>89.9</v>
      </c>
      <c r="AL160" s="4">
        <v>91.1</v>
      </c>
      <c r="AM160" s="4">
        <v>90.4</v>
      </c>
      <c r="AS160" t="s">
        <v>39</v>
      </c>
    </row>
    <row r="161" spans="1:45" x14ac:dyDescent="0.3">
      <c r="A161" t="s">
        <v>16</v>
      </c>
      <c r="B161" t="s">
        <v>134</v>
      </c>
      <c r="C161" t="s">
        <v>143</v>
      </c>
      <c r="D161" t="s">
        <v>256</v>
      </c>
      <c r="E161" t="s">
        <v>141</v>
      </c>
      <c r="I161" t="s">
        <v>38</v>
      </c>
      <c r="J161">
        <v>0.01</v>
      </c>
      <c r="K161" s="4">
        <v>85.3</v>
      </c>
      <c r="L161" s="4">
        <v>85.4</v>
      </c>
      <c r="M161" s="4">
        <v>84.9</v>
      </c>
      <c r="N161" s="4">
        <v>85.2</v>
      </c>
      <c r="O161" s="4">
        <v>84.9</v>
      </c>
      <c r="P161" s="4">
        <v>85</v>
      </c>
      <c r="Q161" s="4">
        <v>85.2</v>
      </c>
      <c r="R161" s="4">
        <v>85.1</v>
      </c>
      <c r="S161" s="4">
        <v>85.2</v>
      </c>
      <c r="T161" s="4">
        <v>84.9</v>
      </c>
      <c r="U161" s="4">
        <v>85.5</v>
      </c>
      <c r="V161" s="4">
        <v>85.2</v>
      </c>
      <c r="W161" s="4">
        <v>85.7</v>
      </c>
      <c r="X161" s="4">
        <v>85.7</v>
      </c>
      <c r="Y161" s="4">
        <v>85.6</v>
      </c>
      <c r="Z161" s="4">
        <v>85.5</v>
      </c>
      <c r="AA161" s="4">
        <v>85.3</v>
      </c>
      <c r="AB161" s="4">
        <v>84.9</v>
      </c>
      <c r="AC161" s="4">
        <v>84.2</v>
      </c>
      <c r="AD161" s="4">
        <v>84.3</v>
      </c>
      <c r="AE161" s="4">
        <v>83.5</v>
      </c>
      <c r="AF161" s="4">
        <v>83.1</v>
      </c>
      <c r="AG161" s="4">
        <v>83</v>
      </c>
      <c r="AH161" s="4">
        <v>82.8</v>
      </c>
      <c r="AI161" s="4">
        <v>83.6</v>
      </c>
      <c r="AJ161" s="4">
        <v>82.899999999999991</v>
      </c>
      <c r="AK161" s="4">
        <v>83.1</v>
      </c>
      <c r="AL161" s="4">
        <v>82.9</v>
      </c>
      <c r="AM161" s="4">
        <v>82.9</v>
      </c>
      <c r="AS161" t="s">
        <v>39</v>
      </c>
    </row>
    <row r="162" spans="1:45" x14ac:dyDescent="0.3">
      <c r="A162" t="s">
        <v>17</v>
      </c>
      <c r="B162" t="s">
        <v>134</v>
      </c>
      <c r="C162" t="s">
        <v>143</v>
      </c>
      <c r="D162" t="s">
        <v>256</v>
      </c>
      <c r="E162" t="s">
        <v>141</v>
      </c>
      <c r="I162" t="s">
        <v>38</v>
      </c>
      <c r="J162">
        <v>0.01</v>
      </c>
      <c r="K162" s="4">
        <v>60.5</v>
      </c>
      <c r="L162" s="4">
        <v>63.2</v>
      </c>
      <c r="M162" s="4">
        <v>63.9</v>
      </c>
      <c r="N162" s="4">
        <v>64.5</v>
      </c>
      <c r="O162" s="4">
        <v>64.3</v>
      </c>
      <c r="P162" s="4">
        <v>64.400000000000006</v>
      </c>
      <c r="Q162" s="4">
        <v>63.9</v>
      </c>
      <c r="R162" s="4">
        <v>64.599999999999994</v>
      </c>
      <c r="S162" s="4">
        <v>63.9</v>
      </c>
      <c r="T162" s="4">
        <v>62.8</v>
      </c>
      <c r="U162" s="4">
        <v>61.9</v>
      </c>
      <c r="V162" s="4">
        <v>61.7</v>
      </c>
      <c r="W162" s="4">
        <v>61.1</v>
      </c>
      <c r="X162" s="4">
        <v>62.1</v>
      </c>
      <c r="Y162" s="4">
        <v>63.2</v>
      </c>
      <c r="Z162" s="4">
        <v>64.2</v>
      </c>
      <c r="AA162" s="4">
        <v>65.599999999999994</v>
      </c>
      <c r="AB162" s="4">
        <v>67.599999999999994</v>
      </c>
      <c r="AC162" s="4">
        <v>67.5</v>
      </c>
      <c r="AD162" s="4">
        <v>69.099999999999994</v>
      </c>
      <c r="AE162" s="4">
        <v>68.599999999999994</v>
      </c>
      <c r="AF162" s="4">
        <v>68.3</v>
      </c>
      <c r="AG162" s="4">
        <v>67.7</v>
      </c>
      <c r="AH162" s="4">
        <v>67.5</v>
      </c>
      <c r="AI162" s="4">
        <v>67.5</v>
      </c>
      <c r="AJ162" s="4">
        <v>68.186528497409327</v>
      </c>
      <c r="AK162" s="4">
        <v>69.2</v>
      </c>
      <c r="AL162" s="4">
        <v>70</v>
      </c>
      <c r="AM162" s="4">
        <v>70.599999999999994</v>
      </c>
      <c r="AS162" t="s">
        <v>39</v>
      </c>
    </row>
    <row r="163" spans="1:45" x14ac:dyDescent="0.3">
      <c r="A163" t="s">
        <v>18</v>
      </c>
      <c r="B163" t="s">
        <v>134</v>
      </c>
      <c r="C163" t="s">
        <v>143</v>
      </c>
      <c r="D163" t="s">
        <v>256</v>
      </c>
      <c r="E163" t="s">
        <v>141</v>
      </c>
      <c r="I163" t="s">
        <v>38</v>
      </c>
      <c r="J163">
        <v>0.01</v>
      </c>
      <c r="K163" s="4"/>
      <c r="L163" s="4"/>
      <c r="M163" s="4"/>
      <c r="N163" s="4"/>
      <c r="O163" s="4"/>
      <c r="P163" s="4">
        <v>80.599999999999994</v>
      </c>
      <c r="Q163" s="4">
        <v>80.400000000000006</v>
      </c>
      <c r="R163" s="4">
        <v>79.8</v>
      </c>
      <c r="S163" s="4">
        <v>79.599999999999994</v>
      </c>
      <c r="T163" s="4">
        <v>79.599999999999994</v>
      </c>
      <c r="U163" s="4">
        <v>79.599999999999994</v>
      </c>
      <c r="V163" s="4">
        <v>79.3</v>
      </c>
      <c r="W163" s="4">
        <v>79.400000000000006</v>
      </c>
      <c r="X163" s="4">
        <v>79.5</v>
      </c>
      <c r="Y163" s="4">
        <v>79.599999999999994</v>
      </c>
      <c r="Z163" s="4">
        <v>80.3</v>
      </c>
      <c r="AA163" s="4">
        <v>80.400000000000006</v>
      </c>
      <c r="AB163" s="4">
        <v>80.599999999999994</v>
      </c>
      <c r="AC163" s="4">
        <v>80.8</v>
      </c>
      <c r="AD163" s="4">
        <v>81.900000000000006</v>
      </c>
      <c r="AE163" s="4">
        <v>81.5</v>
      </c>
      <c r="AF163" s="4">
        <v>82.4</v>
      </c>
      <c r="AG163" s="4">
        <v>82.5</v>
      </c>
      <c r="AH163" s="4">
        <v>83</v>
      </c>
      <c r="AI163" s="4">
        <v>83.1</v>
      </c>
      <c r="AJ163" s="4">
        <v>82.3</v>
      </c>
      <c r="AK163" s="4">
        <v>82.6</v>
      </c>
      <c r="AL163" s="4">
        <v>82.5</v>
      </c>
      <c r="AM163" s="4">
        <v>82.5</v>
      </c>
      <c r="AS163" t="s">
        <v>39</v>
      </c>
    </row>
    <row r="164" spans="1:45" x14ac:dyDescent="0.3">
      <c r="A164" t="s">
        <v>19</v>
      </c>
      <c r="B164" t="s">
        <v>134</v>
      </c>
      <c r="C164" t="s">
        <v>143</v>
      </c>
      <c r="D164" t="s">
        <v>256</v>
      </c>
      <c r="E164" t="s">
        <v>141</v>
      </c>
      <c r="I164" t="s">
        <v>38</v>
      </c>
      <c r="J164">
        <v>0.01</v>
      </c>
      <c r="K164" s="4"/>
      <c r="L164" s="4"/>
      <c r="M164" s="4">
        <v>83.8</v>
      </c>
      <c r="N164" s="4">
        <v>83.8</v>
      </c>
      <c r="O164" s="4"/>
      <c r="P164" s="4"/>
      <c r="Q164" s="4"/>
      <c r="R164" s="4"/>
      <c r="S164" s="4"/>
      <c r="T164" s="4"/>
      <c r="U164" s="4">
        <v>86</v>
      </c>
      <c r="V164" s="4">
        <v>86</v>
      </c>
      <c r="W164" s="4">
        <v>86.4</v>
      </c>
      <c r="X164" s="4">
        <v>87.4</v>
      </c>
      <c r="Y164" s="4">
        <v>87.7</v>
      </c>
      <c r="Z164" s="4">
        <v>87.3</v>
      </c>
      <c r="AA164" s="4">
        <v>87.2</v>
      </c>
      <c r="AB164" s="4">
        <v>87.1</v>
      </c>
      <c r="AC164" s="4">
        <v>87.3</v>
      </c>
      <c r="AD164" s="4">
        <v>87.3</v>
      </c>
      <c r="AE164" s="4">
        <v>87.7</v>
      </c>
      <c r="AF164" s="4">
        <v>86.5</v>
      </c>
      <c r="AG164" s="4">
        <v>88.2</v>
      </c>
      <c r="AH164" s="4">
        <v>86</v>
      </c>
      <c r="AI164" s="4">
        <v>85.5</v>
      </c>
      <c r="AJ164" s="4">
        <v>86.130653266331663</v>
      </c>
      <c r="AK164" s="4">
        <v>86</v>
      </c>
      <c r="AL164" s="4">
        <v>85.7</v>
      </c>
      <c r="AM164" s="4">
        <v>85.7</v>
      </c>
      <c r="AS164" t="s">
        <v>39</v>
      </c>
    </row>
    <row r="165" spans="1:45" x14ac:dyDescent="0.3">
      <c r="A165" t="s">
        <v>20</v>
      </c>
      <c r="B165" t="s">
        <v>134</v>
      </c>
      <c r="C165" t="s">
        <v>143</v>
      </c>
      <c r="D165" t="s">
        <v>256</v>
      </c>
      <c r="E165" t="s">
        <v>141</v>
      </c>
      <c r="I165" t="s">
        <v>38</v>
      </c>
      <c r="J165">
        <v>0.01</v>
      </c>
      <c r="K165" s="4">
        <v>79.599999999999994</v>
      </c>
      <c r="L165" s="4">
        <v>79.2</v>
      </c>
      <c r="M165" s="4">
        <v>79</v>
      </c>
      <c r="N165" s="4">
        <v>79.2</v>
      </c>
      <c r="O165" s="4">
        <v>79.400000000000006</v>
      </c>
      <c r="P165" s="4">
        <v>78.8</v>
      </c>
      <c r="Q165" s="4">
        <v>78.8</v>
      </c>
      <c r="R165" s="4">
        <v>80</v>
      </c>
      <c r="S165" s="4">
        <v>80</v>
      </c>
      <c r="T165" s="4">
        <v>79.900000000000006</v>
      </c>
      <c r="U165" s="4">
        <v>79.5</v>
      </c>
      <c r="V165" s="4">
        <v>79.599999999999994</v>
      </c>
      <c r="W165" s="4">
        <v>79.7</v>
      </c>
      <c r="X165" s="4">
        <v>79.8</v>
      </c>
      <c r="Y165" s="4">
        <v>79.900000000000006</v>
      </c>
      <c r="Z165" s="4">
        <v>79.8</v>
      </c>
      <c r="AA165" s="4">
        <v>79.5</v>
      </c>
      <c r="AB165" s="4">
        <v>79.3</v>
      </c>
      <c r="AC165" s="4">
        <v>78.8</v>
      </c>
      <c r="AD165" s="4">
        <v>79.7</v>
      </c>
      <c r="AE165" s="4">
        <v>79.599999999999994</v>
      </c>
      <c r="AF165" s="4">
        <v>79.099999999999994</v>
      </c>
      <c r="AG165" s="4">
        <v>78.5</v>
      </c>
      <c r="AH165" s="4">
        <v>78.400000000000006</v>
      </c>
      <c r="AI165" s="4">
        <v>78.5</v>
      </c>
      <c r="AJ165" s="4">
        <v>77.813504823151121</v>
      </c>
      <c r="AK165" s="4">
        <v>78.599999999999994</v>
      </c>
      <c r="AL165" s="4">
        <v>78.599999999999994</v>
      </c>
      <c r="AM165" s="4">
        <v>77.099999999999994</v>
      </c>
      <c r="AS165" t="s">
        <v>39</v>
      </c>
    </row>
    <row r="166" spans="1:45" x14ac:dyDescent="0.3">
      <c r="A166" t="s">
        <v>21</v>
      </c>
      <c r="B166" t="s">
        <v>134</v>
      </c>
      <c r="C166" t="s">
        <v>143</v>
      </c>
      <c r="D166" t="s">
        <v>256</v>
      </c>
      <c r="E166" t="s">
        <v>141</v>
      </c>
      <c r="I166" t="s">
        <v>38</v>
      </c>
      <c r="J166">
        <v>0.01</v>
      </c>
      <c r="K166" s="4">
        <v>41.3</v>
      </c>
      <c r="L166" s="4">
        <v>49.8</v>
      </c>
      <c r="M166" s="4">
        <v>55.3</v>
      </c>
      <c r="N166" s="4">
        <v>57.9</v>
      </c>
      <c r="O166" s="4">
        <v>62.3</v>
      </c>
      <c r="P166" s="4">
        <v>64.599999999999994</v>
      </c>
      <c r="Q166" s="4">
        <v>69.3</v>
      </c>
      <c r="R166" s="4">
        <v>71.3</v>
      </c>
      <c r="S166" s="4">
        <v>72.099999999999994</v>
      </c>
      <c r="T166" s="4">
        <v>72.3</v>
      </c>
      <c r="U166" s="4">
        <v>64.3</v>
      </c>
      <c r="V166" s="4">
        <v>66.900000000000006</v>
      </c>
      <c r="W166" s="4">
        <v>69.7</v>
      </c>
      <c r="X166" s="4">
        <v>70.8</v>
      </c>
      <c r="Y166" s="4">
        <v>72.3</v>
      </c>
      <c r="Z166" s="4">
        <v>74.599999999999994</v>
      </c>
      <c r="AA166" s="4">
        <v>76.599999999999994</v>
      </c>
      <c r="AB166" s="4">
        <v>70.7</v>
      </c>
      <c r="AC166" s="4">
        <v>71.900000000000006</v>
      </c>
      <c r="AD166" s="4">
        <v>74.7</v>
      </c>
      <c r="AE166" s="4">
        <v>76.099999999999994</v>
      </c>
      <c r="AF166" s="4">
        <v>77.400000000000006</v>
      </c>
      <c r="AG166" s="4">
        <v>84.6</v>
      </c>
      <c r="AH166" s="4">
        <v>78</v>
      </c>
      <c r="AI166" s="4">
        <v>78.2</v>
      </c>
      <c r="AJ166" s="4">
        <v>78.556910569105696</v>
      </c>
      <c r="AK166" s="4">
        <v>78.5</v>
      </c>
      <c r="AL166" s="4">
        <v>78.5</v>
      </c>
      <c r="AM166" s="4">
        <v>79.3</v>
      </c>
      <c r="AS166" t="s">
        <v>39</v>
      </c>
    </row>
    <row r="167" spans="1:45" x14ac:dyDescent="0.3">
      <c r="A167" t="s">
        <v>22</v>
      </c>
      <c r="B167" t="s">
        <v>134</v>
      </c>
      <c r="C167" t="s">
        <v>143</v>
      </c>
      <c r="D167" t="s">
        <v>256</v>
      </c>
      <c r="E167" t="s">
        <v>141</v>
      </c>
      <c r="I167" t="s">
        <v>38</v>
      </c>
      <c r="J167">
        <v>0.01</v>
      </c>
      <c r="K167" s="4">
        <v>68.2</v>
      </c>
      <c r="L167" s="4">
        <v>68.2</v>
      </c>
      <c r="M167" s="4">
        <v>68.2</v>
      </c>
      <c r="N167" s="4">
        <v>72.2</v>
      </c>
      <c r="O167" s="4">
        <v>74.3</v>
      </c>
      <c r="P167" s="4">
        <v>76.5</v>
      </c>
      <c r="Q167" s="4">
        <v>78.099999999999994</v>
      </c>
      <c r="R167" s="4">
        <v>80</v>
      </c>
      <c r="S167" s="4">
        <v>80</v>
      </c>
      <c r="T167" s="4">
        <v>81.099999999999994</v>
      </c>
      <c r="U167" s="4">
        <v>81.7</v>
      </c>
      <c r="V167" s="4">
        <v>82.8</v>
      </c>
      <c r="W167" s="4">
        <v>84.9</v>
      </c>
      <c r="X167" s="4">
        <v>85.1</v>
      </c>
      <c r="Y167" s="4">
        <v>85.1</v>
      </c>
      <c r="Z167" s="4">
        <v>89.3</v>
      </c>
      <c r="AA167" s="4">
        <v>89.6</v>
      </c>
      <c r="AB167" s="4">
        <v>89.4</v>
      </c>
      <c r="AC167" s="4">
        <v>89.2</v>
      </c>
      <c r="AD167" s="4">
        <v>89.4</v>
      </c>
      <c r="AE167" s="4">
        <v>89.1</v>
      </c>
      <c r="AF167" s="4">
        <v>89.2</v>
      </c>
      <c r="AG167" s="4">
        <v>89.3</v>
      </c>
      <c r="AH167" s="4">
        <v>89.4</v>
      </c>
      <c r="AI167" s="4">
        <v>89.8</v>
      </c>
      <c r="AJ167" s="4">
        <v>89.48432760364004</v>
      </c>
      <c r="AK167" s="4">
        <v>88.4</v>
      </c>
      <c r="AL167" s="4">
        <v>88.5</v>
      </c>
      <c r="AM167" s="4">
        <v>88.4</v>
      </c>
      <c r="AS167" t="s">
        <v>39</v>
      </c>
    </row>
    <row r="168" spans="1:45" x14ac:dyDescent="0.3">
      <c r="A168" t="s">
        <v>23</v>
      </c>
      <c r="B168" t="s">
        <v>134</v>
      </c>
      <c r="C168" t="s">
        <v>143</v>
      </c>
      <c r="D168" t="s">
        <v>256</v>
      </c>
      <c r="E168" t="s">
        <v>141</v>
      </c>
      <c r="I168" t="s">
        <v>38</v>
      </c>
      <c r="J168">
        <v>0.01</v>
      </c>
      <c r="K168" s="4"/>
      <c r="L168" s="4"/>
      <c r="M168" s="4"/>
      <c r="N168" s="4"/>
      <c r="O168" s="4"/>
      <c r="P168" s="4">
        <v>56.2</v>
      </c>
      <c r="Q168" s="4">
        <v>57.7</v>
      </c>
      <c r="R168" s="4">
        <v>61.3</v>
      </c>
      <c r="S168" s="4">
        <v>66.099999999999994</v>
      </c>
      <c r="T168" s="4">
        <v>69.8</v>
      </c>
      <c r="U168" s="4">
        <v>71.5</v>
      </c>
      <c r="V168" s="4">
        <v>72.5</v>
      </c>
      <c r="W168" s="4">
        <v>75.8</v>
      </c>
      <c r="X168" s="4">
        <v>75.7</v>
      </c>
      <c r="Y168" s="4">
        <v>76.2</v>
      </c>
      <c r="Z168" s="4">
        <v>75.5</v>
      </c>
      <c r="AA168" s="4">
        <v>76.400000000000006</v>
      </c>
      <c r="AB168" s="4">
        <v>77.5</v>
      </c>
      <c r="AC168" s="4">
        <v>77.2</v>
      </c>
      <c r="AD168" s="4">
        <v>80</v>
      </c>
      <c r="AE168" s="4">
        <v>78</v>
      </c>
      <c r="AF168" s="4">
        <v>78.5</v>
      </c>
      <c r="AG168" s="4">
        <v>82.2</v>
      </c>
      <c r="AH168" s="4">
        <v>78.900000000000006</v>
      </c>
      <c r="AI168" s="4">
        <v>78.5</v>
      </c>
      <c r="AJ168" s="4">
        <v>79.914529914529922</v>
      </c>
      <c r="AK168" s="4">
        <v>80.099999999999994</v>
      </c>
      <c r="AL168" s="4">
        <v>80.3</v>
      </c>
      <c r="AM168" s="4">
        <v>80.3</v>
      </c>
      <c r="AS168" t="s">
        <v>39</v>
      </c>
    </row>
    <row r="169" spans="1:45" x14ac:dyDescent="0.3">
      <c r="A169" t="s">
        <v>24</v>
      </c>
      <c r="B169" t="s">
        <v>134</v>
      </c>
      <c r="C169" t="s">
        <v>143</v>
      </c>
      <c r="D169" t="s">
        <v>256</v>
      </c>
      <c r="E169" t="s">
        <v>141</v>
      </c>
      <c r="I169" t="s">
        <v>38</v>
      </c>
      <c r="J169">
        <v>0.01</v>
      </c>
      <c r="K169" s="4">
        <v>62.7</v>
      </c>
      <c r="L169" s="4">
        <v>66.400000000000006</v>
      </c>
      <c r="M169" s="4">
        <v>73.900000000000006</v>
      </c>
      <c r="N169" s="4">
        <v>75.8</v>
      </c>
      <c r="O169" s="4">
        <v>76.599999999999994</v>
      </c>
      <c r="P169" s="4">
        <v>77.599999999999994</v>
      </c>
      <c r="Q169" s="4">
        <v>78.400000000000006</v>
      </c>
      <c r="R169" s="4">
        <v>79.2</v>
      </c>
      <c r="S169" s="4">
        <v>80.8</v>
      </c>
      <c r="T169" s="4">
        <v>80.8</v>
      </c>
      <c r="U169" s="4">
        <v>82.9</v>
      </c>
      <c r="V169" s="4">
        <v>83.5</v>
      </c>
      <c r="W169" s="4">
        <v>83.9</v>
      </c>
      <c r="X169" s="4">
        <v>83.5</v>
      </c>
      <c r="Y169" s="4">
        <v>84.9</v>
      </c>
      <c r="Z169" s="4">
        <v>85.6</v>
      </c>
      <c r="AA169" s="4">
        <v>85.6</v>
      </c>
      <c r="AB169" s="4">
        <v>86</v>
      </c>
      <c r="AC169" s="4">
        <v>86.4</v>
      </c>
      <c r="AD169" s="4">
        <v>86.7</v>
      </c>
      <c r="AE169" s="4">
        <v>86.8</v>
      </c>
      <c r="AF169" s="4">
        <v>86.6</v>
      </c>
      <c r="AG169" s="4">
        <v>86.7</v>
      </c>
      <c r="AH169" s="4">
        <v>86.3</v>
      </c>
      <c r="AI169" s="4">
        <v>86.3</v>
      </c>
      <c r="AJ169" s="4">
        <v>86.100000000000009</v>
      </c>
      <c r="AK169" s="4">
        <v>86.3</v>
      </c>
      <c r="AL169" s="4">
        <v>86.5</v>
      </c>
      <c r="AM169" s="4">
        <v>86.4</v>
      </c>
      <c r="AS169" t="s">
        <v>39</v>
      </c>
    </row>
    <row r="170" spans="1:45" x14ac:dyDescent="0.3">
      <c r="A170" t="s">
        <v>25</v>
      </c>
      <c r="B170" t="s">
        <v>134</v>
      </c>
      <c r="C170" t="s">
        <v>143</v>
      </c>
      <c r="D170" t="s">
        <v>256</v>
      </c>
      <c r="E170" t="s">
        <v>141</v>
      </c>
      <c r="I170" t="s">
        <v>38</v>
      </c>
      <c r="J170">
        <v>0.01</v>
      </c>
      <c r="K170" s="4"/>
      <c r="L170" s="4"/>
      <c r="M170" s="4"/>
      <c r="N170" s="4">
        <v>46.5</v>
      </c>
      <c r="O170" s="4">
        <v>47.7</v>
      </c>
      <c r="P170" s="4">
        <v>44.5</v>
      </c>
      <c r="Q170" s="4">
        <v>45.8</v>
      </c>
      <c r="R170" s="4">
        <v>49.5</v>
      </c>
      <c r="S170" s="4">
        <v>52.8</v>
      </c>
      <c r="T170" s="4">
        <v>57</v>
      </c>
      <c r="U170" s="4">
        <v>64.400000000000006</v>
      </c>
      <c r="V170" s="4">
        <v>64.7</v>
      </c>
      <c r="W170" s="4">
        <v>66.8</v>
      </c>
      <c r="X170" s="4">
        <v>68.8</v>
      </c>
      <c r="Y170" s="4">
        <v>67.8</v>
      </c>
      <c r="Z170" s="4">
        <v>69.400000000000006</v>
      </c>
      <c r="AA170" s="4">
        <v>70.7</v>
      </c>
      <c r="AB170" s="4">
        <v>72</v>
      </c>
      <c r="AC170" s="4">
        <v>73</v>
      </c>
      <c r="AD170" s="4">
        <v>77.599999999999994</v>
      </c>
      <c r="AE170" s="4">
        <v>78</v>
      </c>
      <c r="AF170" s="4">
        <v>77.3</v>
      </c>
      <c r="AG170" s="4">
        <v>77.8</v>
      </c>
      <c r="AH170" s="4">
        <v>77.8</v>
      </c>
      <c r="AI170" s="4">
        <v>77.400000000000006</v>
      </c>
      <c r="AJ170" s="4">
        <v>75.830815709969784</v>
      </c>
      <c r="AK170" s="4">
        <v>74.8</v>
      </c>
      <c r="AL170" s="4">
        <v>74.400000000000006</v>
      </c>
      <c r="AM170" s="4">
        <v>73.900000000000006</v>
      </c>
      <c r="AS170" t="s">
        <v>39</v>
      </c>
    </row>
    <row r="171" spans="1:45" x14ac:dyDescent="0.3">
      <c r="A171" t="s">
        <v>26</v>
      </c>
      <c r="B171" t="s">
        <v>134</v>
      </c>
      <c r="C171" t="s">
        <v>143</v>
      </c>
      <c r="D171" t="s">
        <v>256</v>
      </c>
      <c r="E171" t="s">
        <v>141</v>
      </c>
      <c r="I171" t="s">
        <v>38</v>
      </c>
      <c r="J171">
        <v>0.01</v>
      </c>
      <c r="K171" s="4">
        <v>81.2</v>
      </c>
      <c r="L171" s="4">
        <v>81.7</v>
      </c>
      <c r="M171" s="4">
        <v>82</v>
      </c>
      <c r="N171" s="4">
        <v>81.900000000000006</v>
      </c>
      <c r="O171" s="4">
        <v>81.8</v>
      </c>
      <c r="P171" s="4">
        <v>81.7</v>
      </c>
      <c r="Q171" s="4">
        <v>81.7</v>
      </c>
      <c r="R171" s="4">
        <v>82</v>
      </c>
      <c r="S171" s="4">
        <v>82.7</v>
      </c>
      <c r="T171" s="4">
        <v>83.3</v>
      </c>
      <c r="U171" s="4">
        <v>83.4</v>
      </c>
      <c r="V171" s="4">
        <v>83.8</v>
      </c>
      <c r="W171" s="4">
        <v>84.1</v>
      </c>
      <c r="X171" s="4">
        <v>84.4</v>
      </c>
      <c r="Y171" s="4">
        <v>84.8</v>
      </c>
      <c r="Z171" s="4">
        <v>84.9</v>
      </c>
      <c r="AA171" s="4">
        <v>84.9</v>
      </c>
      <c r="AB171" s="4">
        <v>84.9</v>
      </c>
      <c r="AC171" s="4">
        <v>84.5</v>
      </c>
      <c r="AD171" s="4">
        <v>84.9</v>
      </c>
      <c r="AE171" s="4">
        <v>84.9</v>
      </c>
      <c r="AF171" s="4">
        <v>85.1</v>
      </c>
      <c r="AG171" s="4">
        <v>84.9</v>
      </c>
      <c r="AH171" s="4">
        <v>84.9</v>
      </c>
      <c r="AI171" s="4">
        <v>85.2</v>
      </c>
      <c r="AJ171" s="4">
        <v>85.095669687814706</v>
      </c>
      <c r="AK171" s="4">
        <v>82.5</v>
      </c>
      <c r="AL171" s="4">
        <v>84.2</v>
      </c>
      <c r="AM171" s="4">
        <v>84.2</v>
      </c>
      <c r="AS171" t="s">
        <v>39</v>
      </c>
    </row>
    <row r="172" spans="1:45" x14ac:dyDescent="0.3">
      <c r="A172" t="s">
        <v>27</v>
      </c>
      <c r="B172" t="s">
        <v>134</v>
      </c>
      <c r="C172" t="s">
        <v>143</v>
      </c>
      <c r="D172" t="s">
        <v>256</v>
      </c>
      <c r="E172" t="s">
        <v>141</v>
      </c>
      <c r="I172" t="s">
        <v>38</v>
      </c>
      <c r="J172">
        <v>0.01</v>
      </c>
      <c r="K172" s="4">
        <v>84.1</v>
      </c>
      <c r="L172" s="4">
        <v>84.7</v>
      </c>
      <c r="M172" s="4">
        <v>84.8</v>
      </c>
      <c r="N172" s="4">
        <v>84.4</v>
      </c>
      <c r="O172" s="4">
        <v>84.4</v>
      </c>
      <c r="P172" s="4">
        <v>84.1</v>
      </c>
      <c r="Q172" s="4">
        <v>84</v>
      </c>
      <c r="R172" s="4">
        <v>83.9</v>
      </c>
      <c r="S172" s="4">
        <v>83.9</v>
      </c>
      <c r="T172" s="4">
        <v>85.1</v>
      </c>
      <c r="U172" s="4">
        <v>85.1</v>
      </c>
      <c r="V172" s="4">
        <v>85.1</v>
      </c>
      <c r="W172" s="4">
        <v>85.3</v>
      </c>
      <c r="X172" s="4">
        <v>85.5</v>
      </c>
      <c r="Y172" s="4">
        <v>85.9</v>
      </c>
      <c r="Z172" s="4">
        <v>85.9</v>
      </c>
      <c r="AA172" s="4">
        <v>85.4</v>
      </c>
      <c r="AB172" s="4">
        <v>85.2</v>
      </c>
      <c r="AC172" s="4">
        <v>84.6</v>
      </c>
      <c r="AD172" s="4">
        <v>84.5</v>
      </c>
      <c r="AE172" s="4">
        <v>84</v>
      </c>
      <c r="AF172" s="4">
        <v>83.8</v>
      </c>
      <c r="AG172" s="4">
        <v>84.3</v>
      </c>
      <c r="AH172" s="4">
        <v>83.4</v>
      </c>
      <c r="AI172" s="4">
        <v>83.5</v>
      </c>
      <c r="AJ172" s="4">
        <v>83.197556008146648</v>
      </c>
      <c r="AK172" s="4">
        <v>83.5</v>
      </c>
      <c r="AL172" s="4">
        <v>83.3</v>
      </c>
      <c r="AM172" s="4">
        <v>83.1</v>
      </c>
      <c r="AS172" t="s">
        <v>39</v>
      </c>
    </row>
    <row r="173" spans="1:45" x14ac:dyDescent="0.3">
      <c r="A173" t="s">
        <v>28</v>
      </c>
      <c r="B173" t="s">
        <v>134</v>
      </c>
      <c r="C173" t="s">
        <v>143</v>
      </c>
      <c r="D173" t="s">
        <v>256</v>
      </c>
      <c r="E173" t="s">
        <v>141</v>
      </c>
      <c r="I173" t="s">
        <v>38</v>
      </c>
      <c r="J173">
        <v>0.01</v>
      </c>
      <c r="K173" s="4">
        <v>88</v>
      </c>
      <c r="L173" s="4">
        <v>88.2</v>
      </c>
      <c r="M173" s="4">
        <v>88.5</v>
      </c>
      <c r="N173" s="4">
        <v>88.9</v>
      </c>
      <c r="O173" s="4">
        <v>89.2</v>
      </c>
      <c r="P173" s="4">
        <v>89.2</v>
      </c>
      <c r="Q173" s="4">
        <v>89</v>
      </c>
      <c r="R173" s="4">
        <v>88.7</v>
      </c>
      <c r="S173" s="4">
        <v>88.5</v>
      </c>
      <c r="T173" s="4">
        <v>88.1</v>
      </c>
      <c r="U173" s="4">
        <v>88.1</v>
      </c>
      <c r="V173" s="4">
        <v>88.2</v>
      </c>
      <c r="W173" s="4">
        <v>89.1</v>
      </c>
      <c r="X173" s="4">
        <v>88.5</v>
      </c>
      <c r="Y173" s="4">
        <v>88.7</v>
      </c>
      <c r="Z173" s="4">
        <v>88.3</v>
      </c>
      <c r="AA173" s="4">
        <v>88.3</v>
      </c>
      <c r="AB173" s="4">
        <v>87.9</v>
      </c>
      <c r="AC173" s="4">
        <v>87.2</v>
      </c>
      <c r="AD173" s="4">
        <v>87</v>
      </c>
      <c r="AE173" s="4">
        <v>86.3</v>
      </c>
      <c r="AF173" s="4">
        <v>86.3</v>
      </c>
      <c r="AG173" s="4">
        <v>86</v>
      </c>
      <c r="AH173" s="4">
        <v>86.1</v>
      </c>
      <c r="AI173" s="4">
        <v>86.1</v>
      </c>
      <c r="AJ173" s="4">
        <v>86.048879837067204</v>
      </c>
      <c r="AK173" s="4">
        <v>86.5</v>
      </c>
      <c r="AL173" s="4">
        <v>86.1</v>
      </c>
      <c r="AM173" s="4">
        <v>86.3</v>
      </c>
      <c r="AS173" t="s">
        <v>39</v>
      </c>
    </row>
    <row r="174" spans="1:45" x14ac:dyDescent="0.3">
      <c r="A174" t="s">
        <v>29</v>
      </c>
      <c r="B174" t="s">
        <v>134</v>
      </c>
      <c r="C174" t="s">
        <v>143</v>
      </c>
      <c r="D174" t="s">
        <v>256</v>
      </c>
      <c r="E174" t="s">
        <v>141</v>
      </c>
      <c r="I174" t="s">
        <v>38</v>
      </c>
      <c r="J174">
        <v>0.01</v>
      </c>
      <c r="K174" s="4"/>
      <c r="L174" s="4"/>
      <c r="M174" s="4"/>
      <c r="N174" s="4"/>
      <c r="O174" s="4"/>
      <c r="P174" s="4">
        <v>88.6</v>
      </c>
      <c r="Q174" s="4">
        <v>88.6</v>
      </c>
      <c r="R174" s="4">
        <v>88.6</v>
      </c>
      <c r="S174" s="4">
        <v>88.6</v>
      </c>
      <c r="T174" s="4">
        <v>88.8</v>
      </c>
      <c r="U174" s="4">
        <v>88.6</v>
      </c>
      <c r="V174" s="4">
        <v>88.6</v>
      </c>
      <c r="W174" s="4">
        <v>88.6</v>
      </c>
      <c r="X174" s="4">
        <v>88.6</v>
      </c>
      <c r="Y174" s="4">
        <v>88.6</v>
      </c>
      <c r="Z174" s="4">
        <v>88.6</v>
      </c>
      <c r="AA174" s="4">
        <v>88.6</v>
      </c>
      <c r="AB174" s="4">
        <v>88.6</v>
      </c>
      <c r="AC174" s="4">
        <v>88.6</v>
      </c>
      <c r="AD174" s="4">
        <v>88.6</v>
      </c>
      <c r="AE174" s="4">
        <v>88.6</v>
      </c>
      <c r="AF174" s="4">
        <v>88.6</v>
      </c>
      <c r="AG174" s="4">
        <v>88.5</v>
      </c>
      <c r="AH174" s="4">
        <v>88.6</v>
      </c>
      <c r="AI174" s="4">
        <v>88.6</v>
      </c>
      <c r="AJ174" s="4">
        <v>88.6</v>
      </c>
      <c r="AK174" s="4">
        <v>88.6</v>
      </c>
      <c r="AL174" s="4">
        <v>88.1</v>
      </c>
      <c r="AM174" s="4">
        <v>86.4</v>
      </c>
      <c r="AS174" t="s">
        <v>39</v>
      </c>
    </row>
    <row r="175" spans="1:45" x14ac:dyDescent="0.3">
      <c r="A175" t="s">
        <v>30</v>
      </c>
      <c r="B175" t="s">
        <v>134</v>
      </c>
      <c r="C175" t="s">
        <v>143</v>
      </c>
      <c r="D175" t="s">
        <v>256</v>
      </c>
      <c r="E175" t="s">
        <v>141</v>
      </c>
      <c r="I175" t="s">
        <v>38</v>
      </c>
      <c r="J175">
        <v>0.01</v>
      </c>
      <c r="K175" s="4">
        <v>88.1</v>
      </c>
      <c r="L175" s="4"/>
      <c r="M175" s="4"/>
      <c r="N175" s="4"/>
      <c r="O175" s="4"/>
      <c r="P175" s="4">
        <v>88.1</v>
      </c>
      <c r="Q175" s="4">
        <v>87.7</v>
      </c>
      <c r="R175" s="4">
        <v>87.6</v>
      </c>
      <c r="S175" s="4">
        <v>87.8</v>
      </c>
      <c r="T175" s="4">
        <v>87.7</v>
      </c>
      <c r="U175" s="4">
        <v>88.3</v>
      </c>
      <c r="V175" s="4">
        <v>88.5</v>
      </c>
      <c r="W175" s="4">
        <v>89</v>
      </c>
      <c r="X175" s="4">
        <v>88.9</v>
      </c>
      <c r="Y175" s="4">
        <v>88.8</v>
      </c>
      <c r="Z175" s="4">
        <v>88.5</v>
      </c>
      <c r="AA175" s="4">
        <v>88.6</v>
      </c>
      <c r="AB175" s="4">
        <v>88.7</v>
      </c>
      <c r="AC175" s="4">
        <v>88.5</v>
      </c>
      <c r="AD175" s="4">
        <v>88.6</v>
      </c>
      <c r="AE175" s="4">
        <v>88.3</v>
      </c>
      <c r="AF175" s="4">
        <v>88.4</v>
      </c>
      <c r="AG175" s="4">
        <v>89.7</v>
      </c>
      <c r="AH175" s="4">
        <v>89.8</v>
      </c>
      <c r="AI175" s="4">
        <v>89.8</v>
      </c>
      <c r="AJ175" s="4">
        <v>89.383215369059656</v>
      </c>
      <c r="AK175" s="4">
        <v>89</v>
      </c>
      <c r="AL175" s="4">
        <v>89.5</v>
      </c>
      <c r="AM175" s="4">
        <v>89.2</v>
      </c>
      <c r="AS175" t="s">
        <v>39</v>
      </c>
    </row>
    <row r="176" spans="1:45" x14ac:dyDescent="0.3">
      <c r="A176" t="s">
        <v>31</v>
      </c>
      <c r="B176" t="s">
        <v>134</v>
      </c>
      <c r="C176" t="s">
        <v>143</v>
      </c>
      <c r="D176" t="s">
        <v>256</v>
      </c>
      <c r="E176" t="s">
        <v>141</v>
      </c>
      <c r="I176" t="s">
        <v>38</v>
      </c>
      <c r="J176">
        <v>0.01</v>
      </c>
      <c r="K176" s="4">
        <v>82.1</v>
      </c>
      <c r="L176" s="4">
        <v>81.099999999999994</v>
      </c>
      <c r="M176" s="4">
        <v>81.400000000000006</v>
      </c>
      <c r="N176" s="4">
        <v>80.900000000000006</v>
      </c>
      <c r="O176" s="4">
        <v>80.599999999999994</v>
      </c>
      <c r="P176" s="4">
        <v>83.1</v>
      </c>
      <c r="Q176" s="4">
        <v>83.2</v>
      </c>
      <c r="R176" s="4">
        <v>83.2</v>
      </c>
      <c r="S176" s="4">
        <v>81.8</v>
      </c>
      <c r="T176" s="4">
        <v>81.7</v>
      </c>
      <c r="U176" s="4">
        <v>81.099999999999994</v>
      </c>
      <c r="V176" s="4">
        <v>80.599999999999994</v>
      </c>
      <c r="W176" s="4">
        <v>80.099999999999994</v>
      </c>
      <c r="X176" s="4">
        <v>79.8</v>
      </c>
      <c r="Y176" s="4">
        <v>79.599999999999994</v>
      </c>
      <c r="Z176" s="4">
        <v>78.400000000000006</v>
      </c>
      <c r="AA176" s="4">
        <v>77.900000000000006</v>
      </c>
      <c r="AB176" s="4">
        <v>77.400000000000006</v>
      </c>
      <c r="AC176" s="4">
        <v>77.8</v>
      </c>
      <c r="AD176" s="4">
        <v>77.5</v>
      </c>
      <c r="AE176" s="4">
        <v>77.3</v>
      </c>
      <c r="AF176" s="4">
        <v>74.8</v>
      </c>
      <c r="AG176" s="4">
        <v>77.7</v>
      </c>
      <c r="AH176" s="4">
        <v>75</v>
      </c>
      <c r="AI176" s="4">
        <v>74.599999999999994</v>
      </c>
      <c r="AJ176" s="4">
        <v>77.575757575757578</v>
      </c>
      <c r="AK176" s="4">
        <v>74.3</v>
      </c>
      <c r="AL176" s="4">
        <v>74.5</v>
      </c>
      <c r="AM176" s="4">
        <v>74.8</v>
      </c>
      <c r="AS176" t="s">
        <v>39</v>
      </c>
    </row>
    <row r="177" spans="1:45" x14ac:dyDescent="0.3">
      <c r="A177" t="s">
        <v>32</v>
      </c>
      <c r="B177" t="s">
        <v>134</v>
      </c>
      <c r="C177" t="s">
        <v>143</v>
      </c>
      <c r="D177" t="s">
        <v>256</v>
      </c>
      <c r="E177" t="s">
        <v>141</v>
      </c>
      <c r="I177" t="s">
        <v>38</v>
      </c>
      <c r="J177">
        <v>0.01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>
        <v>96</v>
      </c>
      <c r="AF177" s="4">
        <v>96.4</v>
      </c>
      <c r="AG177" s="4">
        <v>95.8</v>
      </c>
      <c r="AH177" s="4">
        <v>95.7</v>
      </c>
      <c r="AI177" s="4">
        <v>95.6</v>
      </c>
      <c r="AJ177" s="4">
        <v>95.5</v>
      </c>
      <c r="AK177" s="4">
        <v>95.8</v>
      </c>
      <c r="AL177" s="4">
        <v>96.4</v>
      </c>
      <c r="AM177" s="4">
        <v>96.4</v>
      </c>
      <c r="AS177" t="s">
        <v>39</v>
      </c>
    </row>
    <row r="178" spans="1:45" x14ac:dyDescent="0.3">
      <c r="A178" t="s">
        <v>33</v>
      </c>
      <c r="B178" t="s">
        <v>134</v>
      </c>
      <c r="C178" t="s">
        <v>143</v>
      </c>
      <c r="D178" t="s">
        <v>256</v>
      </c>
      <c r="E178" t="s">
        <v>141</v>
      </c>
      <c r="I178" t="s">
        <v>38</v>
      </c>
      <c r="J178">
        <v>0.01</v>
      </c>
      <c r="K178" s="4"/>
      <c r="L178" s="4"/>
      <c r="M178" s="4"/>
      <c r="N178" s="4"/>
      <c r="O178" s="4"/>
      <c r="P178" s="4"/>
      <c r="Q178" s="4"/>
      <c r="R178" s="4"/>
      <c r="S178" s="4">
        <v>81.599999999999994</v>
      </c>
      <c r="T178" s="4">
        <v>81.3</v>
      </c>
      <c r="U178" s="4">
        <v>84.5</v>
      </c>
      <c r="V178" s="4">
        <v>83</v>
      </c>
      <c r="W178" s="4">
        <v>81.3</v>
      </c>
      <c r="X178" s="4">
        <v>78.8</v>
      </c>
      <c r="Y178" s="4">
        <v>78.5</v>
      </c>
      <c r="Z178" s="4">
        <v>79.2</v>
      </c>
      <c r="AA178" s="4">
        <v>80.400000000000006</v>
      </c>
      <c r="AB178" s="4">
        <v>77.8</v>
      </c>
      <c r="AC178" s="4">
        <v>75.2</v>
      </c>
      <c r="AD178" s="4">
        <v>75.599999999999994</v>
      </c>
      <c r="AE178" s="4">
        <v>74.599999999999994</v>
      </c>
      <c r="AF178" s="4">
        <v>74.900000000000006</v>
      </c>
      <c r="AG178" s="4">
        <v>77.8</v>
      </c>
      <c r="AH178" s="4">
        <v>79</v>
      </c>
      <c r="AI178" s="4">
        <v>72.599999999999994</v>
      </c>
      <c r="AJ178" s="4">
        <v>83.100000000000009</v>
      </c>
      <c r="AK178" s="4">
        <v>77</v>
      </c>
      <c r="AL178" s="4">
        <v>77.2</v>
      </c>
      <c r="AM178" s="4">
        <v>76.400000000000006</v>
      </c>
      <c r="AS178" t="s">
        <v>39</v>
      </c>
    </row>
    <row r="179" spans="1:45" x14ac:dyDescent="0.3">
      <c r="A179" t="s">
        <v>34</v>
      </c>
      <c r="B179" t="s">
        <v>134</v>
      </c>
      <c r="C179" t="s">
        <v>143</v>
      </c>
      <c r="D179" t="s">
        <v>256</v>
      </c>
      <c r="E179" t="s">
        <v>141</v>
      </c>
      <c r="I179" t="s">
        <v>38</v>
      </c>
      <c r="J179">
        <v>0.01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>
        <v>85.5</v>
      </c>
      <c r="AF179" s="4">
        <v>83.4</v>
      </c>
      <c r="AG179" s="4">
        <v>70.3</v>
      </c>
      <c r="AH179" s="4">
        <v>83.8</v>
      </c>
      <c r="AI179" s="4">
        <v>74.900000000000006</v>
      </c>
      <c r="AJ179" s="4">
        <v>74.418604651162795</v>
      </c>
      <c r="AK179" s="4">
        <v>75.900000000000006</v>
      </c>
      <c r="AL179" s="4">
        <v>74.8</v>
      </c>
      <c r="AM179" s="4">
        <v>73.7</v>
      </c>
      <c r="AS179" t="s">
        <v>39</v>
      </c>
    </row>
    <row r="180" spans="1:45" x14ac:dyDescent="0.3">
      <c r="A180" t="s">
        <v>35</v>
      </c>
      <c r="B180" t="s">
        <v>134</v>
      </c>
      <c r="C180" t="s">
        <v>143</v>
      </c>
      <c r="D180" t="s">
        <v>256</v>
      </c>
      <c r="E180" t="s">
        <v>141</v>
      </c>
      <c r="I180" t="s">
        <v>38</v>
      </c>
      <c r="J180">
        <v>0.01</v>
      </c>
      <c r="K180" s="4">
        <f>100-K216-K252</f>
        <v>88.2</v>
      </c>
      <c r="L180" s="4">
        <f t="shared" ref="L180:AM180" si="1">100-L216-L252</f>
        <v>88.2</v>
      </c>
      <c r="M180" s="4">
        <f t="shared" si="1"/>
        <v>88.2</v>
      </c>
      <c r="N180" s="4">
        <f t="shared" si="1"/>
        <v>88.2</v>
      </c>
      <c r="O180" s="4">
        <f t="shared" si="1"/>
        <v>88.2</v>
      </c>
      <c r="P180" s="4">
        <f t="shared" si="1"/>
        <v>88.2</v>
      </c>
      <c r="Q180" s="4">
        <f t="shared" si="1"/>
        <v>88.2</v>
      </c>
      <c r="R180" s="4">
        <f t="shared" si="1"/>
        <v>88.2</v>
      </c>
      <c r="S180" s="4">
        <f t="shared" si="1"/>
        <v>88.2</v>
      </c>
      <c r="T180" s="4">
        <f t="shared" si="1"/>
        <v>88.2</v>
      </c>
      <c r="U180" s="4">
        <f t="shared" si="1"/>
        <v>88.2</v>
      </c>
      <c r="V180" s="4">
        <f t="shared" si="1"/>
        <v>88.2</v>
      </c>
      <c r="W180" s="4">
        <f t="shared" si="1"/>
        <v>88.2</v>
      </c>
      <c r="X180" s="4">
        <f t="shared" si="1"/>
        <v>88.2</v>
      </c>
      <c r="Y180" s="4">
        <f t="shared" si="1"/>
        <v>88.2</v>
      </c>
      <c r="Z180" s="4">
        <f t="shared" si="1"/>
        <v>88.2</v>
      </c>
      <c r="AA180" s="4">
        <f t="shared" si="1"/>
        <v>88.2</v>
      </c>
      <c r="AB180" s="4">
        <f t="shared" si="1"/>
        <v>88.2</v>
      </c>
      <c r="AC180" s="4">
        <f t="shared" si="1"/>
        <v>88.2</v>
      </c>
      <c r="AD180" s="4">
        <f t="shared" si="1"/>
        <v>88.2</v>
      </c>
      <c r="AE180" s="4">
        <f t="shared" si="1"/>
        <v>88.2</v>
      </c>
      <c r="AF180" s="4">
        <f t="shared" si="1"/>
        <v>88.2</v>
      </c>
      <c r="AG180" s="4">
        <f t="shared" si="1"/>
        <v>88.2</v>
      </c>
      <c r="AH180" s="4">
        <f t="shared" si="1"/>
        <v>88.2</v>
      </c>
      <c r="AI180" s="4">
        <f t="shared" si="1"/>
        <v>88.2</v>
      </c>
      <c r="AJ180" s="4">
        <f t="shared" si="1"/>
        <v>88.2</v>
      </c>
      <c r="AK180" s="4">
        <f t="shared" si="1"/>
        <v>88.2</v>
      </c>
      <c r="AL180" s="4">
        <f t="shared" si="1"/>
        <v>88.2</v>
      </c>
      <c r="AM180" s="4">
        <f t="shared" si="1"/>
        <v>88.2</v>
      </c>
      <c r="AS180" t="s">
        <v>58</v>
      </c>
    </row>
    <row r="181" spans="1:45" x14ac:dyDescent="0.3">
      <c r="A181" t="s">
        <v>36</v>
      </c>
      <c r="B181" t="s">
        <v>134</v>
      </c>
      <c r="C181" t="s">
        <v>143</v>
      </c>
      <c r="D181" t="s">
        <v>256</v>
      </c>
      <c r="E181" t="s">
        <v>141</v>
      </c>
      <c r="I181" t="s">
        <v>38</v>
      </c>
      <c r="J181">
        <v>0.01</v>
      </c>
      <c r="K181" s="4">
        <f>100-K217-K253</f>
        <v>83.2</v>
      </c>
      <c r="L181" s="4">
        <f t="shared" ref="L181:AM181" si="2">100-L217-L253</f>
        <v>83.2</v>
      </c>
      <c r="M181" s="4">
        <f t="shared" si="2"/>
        <v>83.2</v>
      </c>
      <c r="N181" s="4">
        <f t="shared" si="2"/>
        <v>83.2</v>
      </c>
      <c r="O181" s="4">
        <f t="shared" si="2"/>
        <v>83.2</v>
      </c>
      <c r="P181" s="4">
        <f t="shared" si="2"/>
        <v>83.2</v>
      </c>
      <c r="Q181" s="4">
        <f t="shared" si="2"/>
        <v>83.2</v>
      </c>
      <c r="R181" s="4">
        <f t="shared" si="2"/>
        <v>83.2</v>
      </c>
      <c r="S181" s="4">
        <f t="shared" si="2"/>
        <v>83.2</v>
      </c>
      <c r="T181" s="4">
        <f t="shared" si="2"/>
        <v>83.2</v>
      </c>
      <c r="U181" s="4">
        <f t="shared" si="2"/>
        <v>83.2</v>
      </c>
      <c r="V181" s="4">
        <f t="shared" si="2"/>
        <v>83.2</v>
      </c>
      <c r="W181" s="4">
        <f t="shared" si="2"/>
        <v>83.2</v>
      </c>
      <c r="X181" s="4">
        <f t="shared" si="2"/>
        <v>83.2</v>
      </c>
      <c r="Y181" s="4">
        <f t="shared" si="2"/>
        <v>83.2</v>
      </c>
      <c r="Z181" s="4">
        <f t="shared" si="2"/>
        <v>83.2</v>
      </c>
      <c r="AA181" s="4">
        <f t="shared" si="2"/>
        <v>83.2</v>
      </c>
      <c r="AB181" s="4">
        <f t="shared" si="2"/>
        <v>83.2</v>
      </c>
      <c r="AC181" s="4">
        <f t="shared" si="2"/>
        <v>83.2</v>
      </c>
      <c r="AD181" s="4">
        <f t="shared" si="2"/>
        <v>83.2</v>
      </c>
      <c r="AE181" s="4">
        <f t="shared" si="2"/>
        <v>83.2</v>
      </c>
      <c r="AF181" s="4">
        <f t="shared" si="2"/>
        <v>83.2</v>
      </c>
      <c r="AG181" s="4">
        <f t="shared" si="2"/>
        <v>83.2</v>
      </c>
      <c r="AH181" s="4">
        <f t="shared" si="2"/>
        <v>83.2</v>
      </c>
      <c r="AI181" s="4">
        <f t="shared" si="2"/>
        <v>83.2</v>
      </c>
      <c r="AJ181" s="4">
        <f t="shared" si="2"/>
        <v>83.2</v>
      </c>
      <c r="AK181" s="4">
        <f t="shared" si="2"/>
        <v>83.2</v>
      </c>
      <c r="AL181" s="4">
        <f t="shared" si="2"/>
        <v>83.2</v>
      </c>
      <c r="AM181" s="4">
        <f t="shared" si="2"/>
        <v>83.2</v>
      </c>
      <c r="AS181" t="s">
        <v>257</v>
      </c>
    </row>
    <row r="182" spans="1:45" x14ac:dyDescent="0.3">
      <c r="A182" t="s">
        <v>1</v>
      </c>
      <c r="B182" t="s">
        <v>134</v>
      </c>
      <c r="C182" t="s">
        <v>143</v>
      </c>
      <c r="D182" t="s">
        <v>256</v>
      </c>
      <c r="E182" t="s">
        <v>142</v>
      </c>
      <c r="I182" t="s">
        <v>38</v>
      </c>
      <c r="J182">
        <v>0.01</v>
      </c>
      <c r="K182" s="4">
        <v>10.6</v>
      </c>
      <c r="L182" s="4">
        <v>10.7</v>
      </c>
      <c r="M182" s="4">
        <v>10.7</v>
      </c>
      <c r="N182" s="4">
        <v>10.9</v>
      </c>
      <c r="O182" s="4">
        <v>11.8</v>
      </c>
      <c r="P182" s="4">
        <v>11.3</v>
      </c>
      <c r="Q182" s="4">
        <v>11.3</v>
      </c>
      <c r="R182" s="4">
        <v>11.1</v>
      </c>
      <c r="S182" s="4">
        <v>11</v>
      </c>
      <c r="T182" s="4">
        <v>10.9</v>
      </c>
      <c r="U182" s="4">
        <v>10.8</v>
      </c>
      <c r="V182" s="4">
        <v>11</v>
      </c>
      <c r="W182" s="4">
        <v>11.7</v>
      </c>
      <c r="X182" s="4">
        <v>13</v>
      </c>
      <c r="Y182" s="4">
        <v>13.2</v>
      </c>
      <c r="Z182" s="4">
        <v>13.6</v>
      </c>
      <c r="AA182" s="4">
        <v>13.9</v>
      </c>
      <c r="AB182" s="4">
        <v>14.1</v>
      </c>
      <c r="AC182" s="4">
        <v>13</v>
      </c>
      <c r="AD182" s="4">
        <v>13</v>
      </c>
      <c r="AE182" s="4">
        <v>12.7</v>
      </c>
      <c r="AF182" s="4">
        <v>12.8</v>
      </c>
      <c r="AG182" s="4">
        <v>12.4</v>
      </c>
      <c r="AH182" s="4">
        <v>11.9</v>
      </c>
      <c r="AI182" s="4">
        <v>11.4</v>
      </c>
      <c r="AJ182" s="4">
        <v>11.414141414141415</v>
      </c>
      <c r="AK182" s="4">
        <v>10.5</v>
      </c>
      <c r="AL182" s="4">
        <v>10.199999999999999</v>
      </c>
      <c r="AM182" s="4">
        <v>10.3</v>
      </c>
      <c r="AS182" t="s">
        <v>39</v>
      </c>
    </row>
    <row r="183" spans="1:45" x14ac:dyDescent="0.3">
      <c r="A183" t="s">
        <v>2</v>
      </c>
      <c r="B183" t="s">
        <v>134</v>
      </c>
      <c r="C183" t="s">
        <v>143</v>
      </c>
      <c r="D183" t="s">
        <v>256</v>
      </c>
      <c r="E183" t="s">
        <v>142</v>
      </c>
      <c r="I183" t="s">
        <v>38</v>
      </c>
      <c r="J183">
        <v>0.01</v>
      </c>
      <c r="K183" s="4">
        <v>29.3</v>
      </c>
      <c r="L183" s="4">
        <v>29.3</v>
      </c>
      <c r="M183" s="4">
        <v>29.3</v>
      </c>
      <c r="N183" s="4">
        <v>29.3</v>
      </c>
      <c r="O183" s="4">
        <v>29.3</v>
      </c>
      <c r="P183" s="4">
        <v>29.3</v>
      </c>
      <c r="Q183" s="4">
        <v>25.3</v>
      </c>
      <c r="R183" s="4">
        <v>24</v>
      </c>
      <c r="S183" s="4">
        <v>24.5</v>
      </c>
      <c r="T183" s="4">
        <v>21.9</v>
      </c>
      <c r="U183" s="4">
        <v>31.4</v>
      </c>
      <c r="V183" s="4">
        <v>32</v>
      </c>
      <c r="W183" s="4">
        <v>33.4</v>
      </c>
      <c r="X183" s="4">
        <v>28.1</v>
      </c>
      <c r="Y183" s="4">
        <v>25</v>
      </c>
      <c r="Z183" s="4">
        <v>24.3</v>
      </c>
      <c r="AA183" s="4">
        <v>22.7</v>
      </c>
      <c r="AB183" s="4">
        <v>21.8</v>
      </c>
      <c r="AC183" s="4">
        <v>20.8</v>
      </c>
      <c r="AD183" s="4">
        <v>16.8</v>
      </c>
      <c r="AE183" s="4">
        <v>16.399999999999999</v>
      </c>
      <c r="AF183" s="4">
        <v>15.9</v>
      </c>
      <c r="AG183" s="4">
        <v>16.899999999999999</v>
      </c>
      <c r="AH183" s="4">
        <v>14</v>
      </c>
      <c r="AI183" s="4">
        <v>15.1</v>
      </c>
      <c r="AJ183" s="4">
        <v>17.676767676767678</v>
      </c>
      <c r="AK183" s="4">
        <v>14.1</v>
      </c>
      <c r="AL183" s="4">
        <v>13.1</v>
      </c>
      <c r="AM183" s="4">
        <v>12</v>
      </c>
      <c r="AS183" t="s">
        <v>39</v>
      </c>
    </row>
    <row r="184" spans="1:45" x14ac:dyDescent="0.3">
      <c r="A184" t="s">
        <v>3</v>
      </c>
      <c r="B184" t="s">
        <v>134</v>
      </c>
      <c r="C184" t="s">
        <v>143</v>
      </c>
      <c r="D184" t="s">
        <v>256</v>
      </c>
      <c r="E184" t="s">
        <v>142</v>
      </c>
      <c r="I184" t="s">
        <v>38</v>
      </c>
      <c r="J184">
        <v>0.01</v>
      </c>
      <c r="K184" s="4">
        <v>19.100000000000001</v>
      </c>
      <c r="L184" s="4">
        <v>19.100000000000001</v>
      </c>
      <c r="M184" s="4">
        <v>19.100000000000001</v>
      </c>
      <c r="N184" s="4">
        <v>19.100000000000001</v>
      </c>
      <c r="O184" s="4">
        <v>16.100000000000001</v>
      </c>
      <c r="P184" s="4">
        <v>22.9</v>
      </c>
      <c r="Q184" s="4">
        <v>20.100000000000001</v>
      </c>
      <c r="R184" s="4">
        <v>19</v>
      </c>
      <c r="S184" s="4">
        <v>18.7</v>
      </c>
      <c r="T184" s="4">
        <v>18.2</v>
      </c>
      <c r="U184" s="4">
        <v>18.5</v>
      </c>
      <c r="V184" s="4">
        <v>19.8</v>
      </c>
      <c r="W184" s="4">
        <v>18.7</v>
      </c>
      <c r="X184" s="4">
        <v>18.2</v>
      </c>
      <c r="Y184" s="4">
        <v>17</v>
      </c>
      <c r="Z184" s="4">
        <v>17.2</v>
      </c>
      <c r="AA184" s="4">
        <v>17.3</v>
      </c>
      <c r="AB184" s="4">
        <v>17</v>
      </c>
      <c r="AC184" s="4">
        <v>16.899999999999999</v>
      </c>
      <c r="AD184" s="4">
        <v>16.899999999999999</v>
      </c>
      <c r="AE184" s="4">
        <v>19.5</v>
      </c>
      <c r="AF184" s="4">
        <v>18</v>
      </c>
      <c r="AG184" s="4">
        <v>16.8</v>
      </c>
      <c r="AH184" s="4">
        <v>17.899999999999999</v>
      </c>
      <c r="AI184" s="4">
        <v>18.8</v>
      </c>
      <c r="AJ184" s="4">
        <v>17.237569060773485</v>
      </c>
      <c r="AK184" s="4">
        <v>17.600000000000001</v>
      </c>
      <c r="AL184" s="4">
        <v>17.899999999999999</v>
      </c>
      <c r="AM184" s="4">
        <v>17</v>
      </c>
      <c r="AS184" t="s">
        <v>39</v>
      </c>
    </row>
    <row r="185" spans="1:45" x14ac:dyDescent="0.3">
      <c r="A185" t="s">
        <v>4</v>
      </c>
      <c r="B185" t="s">
        <v>134</v>
      </c>
      <c r="C185" t="s">
        <v>143</v>
      </c>
      <c r="D185" t="s">
        <v>256</v>
      </c>
      <c r="E185" t="s">
        <v>142</v>
      </c>
      <c r="I185" t="s">
        <v>38</v>
      </c>
      <c r="J185">
        <v>0.01</v>
      </c>
      <c r="K185" s="4">
        <v>11.3</v>
      </c>
      <c r="L185" s="4">
        <v>11.1</v>
      </c>
      <c r="M185" s="4">
        <v>11.1</v>
      </c>
      <c r="N185" s="4">
        <v>11.2</v>
      </c>
      <c r="O185" s="4">
        <v>11.3</v>
      </c>
      <c r="P185" s="4">
        <v>12</v>
      </c>
      <c r="Q185" s="4">
        <v>12.5</v>
      </c>
      <c r="R185" s="4">
        <v>12.1</v>
      </c>
      <c r="S185" s="4">
        <v>11.9</v>
      </c>
      <c r="T185" s="4">
        <v>11.6</v>
      </c>
      <c r="U185" s="4">
        <v>11.7</v>
      </c>
      <c r="V185" s="4">
        <v>11.7</v>
      </c>
      <c r="W185" s="4">
        <v>11.7</v>
      </c>
      <c r="X185" s="4">
        <v>11.6</v>
      </c>
      <c r="Y185" s="4">
        <v>11.4</v>
      </c>
      <c r="Z185" s="4">
        <v>11.4</v>
      </c>
      <c r="AA185" s="4">
        <v>11.2</v>
      </c>
      <c r="AB185" s="4">
        <v>10.7</v>
      </c>
      <c r="AC185" s="4">
        <v>10.5</v>
      </c>
      <c r="AD185" s="4">
        <v>10.4</v>
      </c>
      <c r="AE185" s="4">
        <v>10.5</v>
      </c>
      <c r="AF185" s="4">
        <v>10.1</v>
      </c>
      <c r="AG185" s="4">
        <v>9.6999999999999993</v>
      </c>
      <c r="AH185" s="4">
        <v>9.8000000000000007</v>
      </c>
      <c r="AI185" s="4">
        <v>9.6999999999999993</v>
      </c>
      <c r="AJ185" s="4">
        <v>9.8393574297188771</v>
      </c>
      <c r="AK185" s="4">
        <v>9.8000000000000007</v>
      </c>
      <c r="AL185" s="4">
        <v>10</v>
      </c>
      <c r="AM185" s="4">
        <v>9.6</v>
      </c>
      <c r="AS185" t="s">
        <v>39</v>
      </c>
    </row>
    <row r="186" spans="1:45" x14ac:dyDescent="0.3">
      <c r="A186" t="s">
        <v>5</v>
      </c>
      <c r="B186" t="s">
        <v>134</v>
      </c>
      <c r="C186" t="s">
        <v>143</v>
      </c>
      <c r="D186" t="s">
        <v>256</v>
      </c>
      <c r="E186" t="s">
        <v>142</v>
      </c>
      <c r="I186" t="s">
        <v>38</v>
      </c>
      <c r="J186">
        <v>0.01</v>
      </c>
      <c r="K186" s="4">
        <v>9.1</v>
      </c>
      <c r="L186" s="4">
        <v>8.5</v>
      </c>
      <c r="M186" s="4">
        <v>8.3000000000000007</v>
      </c>
      <c r="N186" s="4">
        <v>8.1</v>
      </c>
      <c r="O186" s="4">
        <v>7.3</v>
      </c>
      <c r="P186" s="4">
        <v>7.2</v>
      </c>
      <c r="Q186" s="4">
        <v>7.1</v>
      </c>
      <c r="R186" s="4">
        <v>7.1</v>
      </c>
      <c r="S186" s="4">
        <v>7</v>
      </c>
      <c r="T186" s="4">
        <v>6.9</v>
      </c>
      <c r="U186" s="4">
        <v>7.1</v>
      </c>
      <c r="V186" s="4">
        <v>6.9</v>
      </c>
      <c r="W186" s="4">
        <v>6.7</v>
      </c>
      <c r="X186" s="4">
        <v>6.8</v>
      </c>
      <c r="Y186" s="4">
        <v>6.7</v>
      </c>
      <c r="Z186" s="4">
        <v>6.7</v>
      </c>
      <c r="AA186" s="4">
        <v>6.6</v>
      </c>
      <c r="AB186" s="4">
        <v>6.5</v>
      </c>
      <c r="AC186" s="4">
        <v>6.3</v>
      </c>
      <c r="AD186" s="4">
        <v>6.1</v>
      </c>
      <c r="AE186" s="4">
        <v>6</v>
      </c>
      <c r="AF186" s="4">
        <v>5.9</v>
      </c>
      <c r="AG186" s="4">
        <v>5.7</v>
      </c>
      <c r="AH186" s="4">
        <v>5.7</v>
      </c>
      <c r="AI186" s="4">
        <v>5.8</v>
      </c>
      <c r="AJ186" s="4">
        <v>7.2861668426610349</v>
      </c>
      <c r="AK186" s="4">
        <v>5.8</v>
      </c>
      <c r="AL186" s="4">
        <v>5.8</v>
      </c>
      <c r="AM186" s="4">
        <v>5.8</v>
      </c>
      <c r="AS186" t="s">
        <v>39</v>
      </c>
    </row>
    <row r="187" spans="1:45" x14ac:dyDescent="0.3">
      <c r="A187" t="s">
        <v>6</v>
      </c>
      <c r="B187" t="s">
        <v>134</v>
      </c>
      <c r="C187" t="s">
        <v>143</v>
      </c>
      <c r="D187" t="s">
        <v>256</v>
      </c>
      <c r="E187" t="s">
        <v>142</v>
      </c>
      <c r="I187" t="s">
        <v>38</v>
      </c>
      <c r="J187">
        <v>0.01</v>
      </c>
      <c r="K187" s="4">
        <v>24</v>
      </c>
      <c r="L187" s="4">
        <v>24</v>
      </c>
      <c r="M187" s="4">
        <v>24</v>
      </c>
      <c r="N187" s="4">
        <v>24</v>
      </c>
      <c r="O187" s="4">
        <v>24</v>
      </c>
      <c r="P187" s="4">
        <v>24</v>
      </c>
      <c r="Q187" s="4">
        <v>24</v>
      </c>
      <c r="R187" s="4">
        <v>24</v>
      </c>
      <c r="S187" s="4">
        <v>24</v>
      </c>
      <c r="T187" s="4">
        <v>22.2</v>
      </c>
      <c r="U187" s="4">
        <v>27.5</v>
      </c>
      <c r="V187" s="4">
        <v>28</v>
      </c>
      <c r="W187" s="4">
        <v>26.5</v>
      </c>
      <c r="X187" s="4">
        <v>24.7</v>
      </c>
      <c r="Y187" s="4">
        <v>25.3</v>
      </c>
      <c r="Z187" s="4">
        <v>22.4</v>
      </c>
      <c r="AA187" s="4">
        <v>19.899999999999999</v>
      </c>
      <c r="AB187" s="4">
        <v>20.7</v>
      </c>
      <c r="AC187" s="4">
        <v>18.5</v>
      </c>
      <c r="AD187" s="4">
        <v>16.399999999999999</v>
      </c>
      <c r="AE187" s="4">
        <v>16.600000000000001</v>
      </c>
      <c r="AF187" s="4">
        <v>16.3</v>
      </c>
      <c r="AG187" s="4">
        <v>14.6</v>
      </c>
      <c r="AH187" s="4">
        <v>17.399999999999999</v>
      </c>
      <c r="AI187" s="4">
        <v>16.5</v>
      </c>
      <c r="AJ187" s="4">
        <v>19.919110212335692</v>
      </c>
      <c r="AK187" s="4">
        <v>17.899999999999999</v>
      </c>
      <c r="AL187" s="4">
        <v>17.3</v>
      </c>
      <c r="AM187" s="4">
        <v>16.8</v>
      </c>
      <c r="AS187" t="s">
        <v>39</v>
      </c>
    </row>
    <row r="188" spans="1:45" x14ac:dyDescent="0.3">
      <c r="A188" t="s">
        <v>7</v>
      </c>
      <c r="B188" t="s">
        <v>134</v>
      </c>
      <c r="C188" t="s">
        <v>143</v>
      </c>
      <c r="D188" t="s">
        <v>256</v>
      </c>
      <c r="E188" t="s">
        <v>142</v>
      </c>
      <c r="I188" t="s">
        <v>38</v>
      </c>
      <c r="J188">
        <v>0.01</v>
      </c>
      <c r="K188" s="4">
        <v>11.5</v>
      </c>
      <c r="L188" s="4">
        <v>11.9</v>
      </c>
      <c r="M188" s="4">
        <v>12.3</v>
      </c>
      <c r="N188" s="4">
        <v>12.6</v>
      </c>
      <c r="O188" s="4">
        <v>13.6</v>
      </c>
      <c r="P188" s="4">
        <v>13.6</v>
      </c>
      <c r="Q188" s="4">
        <v>13.5</v>
      </c>
      <c r="R188" s="4">
        <v>13.3</v>
      </c>
      <c r="S188" s="4">
        <v>13.3</v>
      </c>
      <c r="T188" s="4">
        <v>13.3</v>
      </c>
      <c r="U188" s="4">
        <v>16.2</v>
      </c>
      <c r="V188" s="4">
        <v>16.100000000000001</v>
      </c>
      <c r="W188" s="4">
        <v>15.6</v>
      </c>
      <c r="X188" s="4">
        <v>15.3</v>
      </c>
      <c r="Y188" s="4">
        <v>15.1</v>
      </c>
      <c r="Z188" s="4">
        <v>14.6</v>
      </c>
      <c r="AA188" s="4">
        <v>14.4</v>
      </c>
      <c r="AB188" s="4">
        <v>14.2</v>
      </c>
      <c r="AC188" s="4">
        <v>14.4</v>
      </c>
      <c r="AD188" s="4">
        <v>15</v>
      </c>
      <c r="AE188" s="4">
        <v>14.5</v>
      </c>
      <c r="AF188" s="4">
        <v>14.6</v>
      </c>
      <c r="AG188" s="4">
        <v>14.4</v>
      </c>
      <c r="AH188" s="4">
        <v>14.1</v>
      </c>
      <c r="AI188" s="4">
        <v>14.7</v>
      </c>
      <c r="AJ188" s="4">
        <v>16.649949849548648</v>
      </c>
      <c r="AK188" s="4">
        <v>13.6</v>
      </c>
      <c r="AL188" s="4">
        <v>14.3</v>
      </c>
      <c r="AM188" s="4">
        <v>15</v>
      </c>
      <c r="AS188" t="s">
        <v>39</v>
      </c>
    </row>
    <row r="189" spans="1:45" x14ac:dyDescent="0.3">
      <c r="A189" t="s">
        <v>8</v>
      </c>
      <c r="B189" t="s">
        <v>134</v>
      </c>
      <c r="C189" t="s">
        <v>143</v>
      </c>
      <c r="D189" t="s">
        <v>256</v>
      </c>
      <c r="E189" t="s">
        <v>142</v>
      </c>
      <c r="I189" t="s">
        <v>38</v>
      </c>
      <c r="J189">
        <v>0.01</v>
      </c>
      <c r="K189" s="4">
        <v>32.4</v>
      </c>
      <c r="L189" s="4">
        <v>31.8</v>
      </c>
      <c r="M189" s="4">
        <v>32.200000000000003</v>
      </c>
      <c r="N189" s="4">
        <v>31.7</v>
      </c>
      <c r="O189" s="4">
        <v>31.1</v>
      </c>
      <c r="P189" s="4">
        <v>30.7</v>
      </c>
      <c r="Q189" s="4">
        <v>29.6</v>
      </c>
      <c r="R189" s="4">
        <v>28.5</v>
      </c>
      <c r="S189" s="4">
        <v>28</v>
      </c>
      <c r="T189" s="4">
        <v>26.5</v>
      </c>
      <c r="U189" s="4">
        <v>25.1</v>
      </c>
      <c r="V189" s="4">
        <v>23.8</v>
      </c>
      <c r="W189" s="4">
        <v>23</v>
      </c>
      <c r="X189" s="4">
        <v>22.1</v>
      </c>
      <c r="Y189" s="4">
        <v>20.9</v>
      </c>
      <c r="Z189" s="4">
        <v>20</v>
      </c>
      <c r="AA189" s="4">
        <v>19.2</v>
      </c>
      <c r="AB189" s="4">
        <v>18.5</v>
      </c>
      <c r="AC189" s="4">
        <v>17.899999999999999</v>
      </c>
      <c r="AD189" s="4">
        <v>16.899999999999999</v>
      </c>
      <c r="AE189" s="4">
        <v>17.3</v>
      </c>
      <c r="AF189" s="4">
        <v>17.600000000000001</v>
      </c>
      <c r="AG189" s="4">
        <v>17.7</v>
      </c>
      <c r="AH189" s="4">
        <v>17.8</v>
      </c>
      <c r="AI189" s="4">
        <v>17.7</v>
      </c>
      <c r="AJ189" s="4">
        <v>17.545638945233264</v>
      </c>
      <c r="AK189" s="4">
        <v>17.100000000000001</v>
      </c>
      <c r="AL189" s="4">
        <v>16.600000000000001</v>
      </c>
      <c r="AM189" s="4">
        <v>16.399999999999999</v>
      </c>
      <c r="AS189" t="s">
        <v>39</v>
      </c>
    </row>
    <row r="190" spans="1:45" x14ac:dyDescent="0.3">
      <c r="A190" t="s">
        <v>9</v>
      </c>
      <c r="B190" t="s">
        <v>134</v>
      </c>
      <c r="C190" t="s">
        <v>143</v>
      </c>
      <c r="D190" t="s">
        <v>256</v>
      </c>
      <c r="E190" t="s">
        <v>142</v>
      </c>
      <c r="I190" t="s">
        <v>38</v>
      </c>
      <c r="J190">
        <v>0.01</v>
      </c>
      <c r="K190" s="4">
        <v>14.9</v>
      </c>
      <c r="L190" s="4">
        <v>13.7</v>
      </c>
      <c r="M190" s="4">
        <v>13.2</v>
      </c>
      <c r="N190" s="4">
        <v>13.2</v>
      </c>
      <c r="O190" s="4">
        <v>13</v>
      </c>
      <c r="P190" s="4">
        <v>13</v>
      </c>
      <c r="Q190" s="4">
        <v>13.8</v>
      </c>
      <c r="R190" s="4">
        <v>13.4</v>
      </c>
      <c r="S190" s="4">
        <v>14.4</v>
      </c>
      <c r="T190" s="4">
        <v>13.8</v>
      </c>
      <c r="U190" s="4">
        <v>13.5</v>
      </c>
      <c r="V190" s="4">
        <v>13.7</v>
      </c>
      <c r="W190" s="4">
        <v>12.3</v>
      </c>
      <c r="X190" s="4">
        <v>11.8</v>
      </c>
      <c r="Y190" s="4">
        <v>13.2</v>
      </c>
      <c r="Z190" s="4">
        <v>12.9</v>
      </c>
      <c r="AA190" s="4">
        <v>12</v>
      </c>
      <c r="AB190" s="4">
        <v>14</v>
      </c>
      <c r="AC190" s="4">
        <v>14.3</v>
      </c>
      <c r="AD190" s="4">
        <v>13.3</v>
      </c>
      <c r="AE190" s="4">
        <v>12.3</v>
      </c>
      <c r="AF190" s="4">
        <v>13.5</v>
      </c>
      <c r="AG190" s="4">
        <v>13.7</v>
      </c>
      <c r="AH190" s="4">
        <v>13.2</v>
      </c>
      <c r="AI190" s="4">
        <v>10.6</v>
      </c>
      <c r="AJ190" s="4">
        <v>11.914460285132382</v>
      </c>
      <c r="AK190" s="4">
        <v>11.8</v>
      </c>
      <c r="AL190" s="4">
        <v>7.8</v>
      </c>
      <c r="AM190" s="4">
        <v>8</v>
      </c>
      <c r="AS190" t="s">
        <v>39</v>
      </c>
    </row>
    <row r="191" spans="1:45" x14ac:dyDescent="0.3">
      <c r="A191" t="s">
        <v>10</v>
      </c>
      <c r="B191" t="s">
        <v>134</v>
      </c>
      <c r="C191" t="s">
        <v>143</v>
      </c>
      <c r="D191" t="s">
        <v>256</v>
      </c>
      <c r="E191" t="s">
        <v>142</v>
      </c>
      <c r="I191" t="s">
        <v>38</v>
      </c>
      <c r="J191">
        <v>0.01</v>
      </c>
      <c r="K191" s="4">
        <v>6</v>
      </c>
      <c r="L191" s="4">
        <v>6.1</v>
      </c>
      <c r="M191" s="4">
        <v>5.8</v>
      </c>
      <c r="N191" s="4">
        <v>5.8</v>
      </c>
      <c r="O191" s="4">
        <v>5.7</v>
      </c>
      <c r="P191" s="4">
        <v>5.6</v>
      </c>
      <c r="Q191" s="4">
        <v>5.6</v>
      </c>
      <c r="R191" s="4">
        <v>5.5</v>
      </c>
      <c r="S191" s="4">
        <v>5.4</v>
      </c>
      <c r="T191" s="4">
        <v>5.2</v>
      </c>
      <c r="U191" s="4">
        <v>5.3</v>
      </c>
      <c r="V191" s="4">
        <v>4.9000000000000004</v>
      </c>
      <c r="W191" s="4">
        <v>5</v>
      </c>
      <c r="X191" s="4">
        <v>5</v>
      </c>
      <c r="Y191" s="4">
        <v>5.0999999999999996</v>
      </c>
      <c r="Z191" s="4">
        <v>5.2</v>
      </c>
      <c r="AA191" s="4">
        <v>5.3</v>
      </c>
      <c r="AB191" s="4">
        <v>5.5</v>
      </c>
      <c r="AC191" s="4">
        <v>5.7</v>
      </c>
      <c r="AD191" s="4">
        <v>5.2</v>
      </c>
      <c r="AE191" s="4">
        <v>5.3</v>
      </c>
      <c r="AF191" s="4">
        <v>5.4</v>
      </c>
      <c r="AG191" s="4">
        <v>5.4</v>
      </c>
      <c r="AH191" s="4">
        <v>8.1</v>
      </c>
      <c r="AI191" s="4">
        <v>8.1</v>
      </c>
      <c r="AJ191" s="4">
        <v>7.9429735234215881</v>
      </c>
      <c r="AK191" s="4">
        <v>6.6</v>
      </c>
      <c r="AL191" s="4">
        <v>6.5</v>
      </c>
      <c r="AM191" s="4">
        <v>6.4</v>
      </c>
      <c r="AS191" t="s">
        <v>39</v>
      </c>
    </row>
    <row r="192" spans="1:45" x14ac:dyDescent="0.3">
      <c r="A192" t="s">
        <v>11</v>
      </c>
      <c r="B192" t="s">
        <v>134</v>
      </c>
      <c r="C192" t="s">
        <v>143</v>
      </c>
      <c r="D192" t="s">
        <v>256</v>
      </c>
      <c r="E192" t="s">
        <v>142</v>
      </c>
      <c r="I192" t="s">
        <v>38</v>
      </c>
      <c r="J192">
        <v>0.01</v>
      </c>
      <c r="K192" s="4">
        <v>22.9</v>
      </c>
      <c r="L192" s="4">
        <v>22.9</v>
      </c>
      <c r="M192" s="4">
        <v>22.9</v>
      </c>
      <c r="N192" s="4">
        <v>22.9</v>
      </c>
      <c r="O192" s="4">
        <v>22.9</v>
      </c>
      <c r="P192" s="4">
        <v>22.9</v>
      </c>
      <c r="Q192" s="4">
        <v>21.1</v>
      </c>
      <c r="R192" s="4">
        <v>20.2</v>
      </c>
      <c r="S192" s="4">
        <v>17.600000000000001</v>
      </c>
      <c r="T192" s="4">
        <v>14.3</v>
      </c>
      <c r="U192" s="4">
        <v>13.6</v>
      </c>
      <c r="V192" s="4">
        <v>13.5</v>
      </c>
      <c r="W192" s="4">
        <v>13.3</v>
      </c>
      <c r="X192" s="4">
        <v>13.6</v>
      </c>
      <c r="Y192" s="4">
        <v>12.1</v>
      </c>
      <c r="Z192" s="4">
        <v>11.9</v>
      </c>
      <c r="AA192" s="4">
        <v>11.8</v>
      </c>
      <c r="AB192" s="4">
        <v>12.1</v>
      </c>
      <c r="AC192" s="4">
        <v>12.5</v>
      </c>
      <c r="AD192" s="4">
        <v>10.7</v>
      </c>
      <c r="AE192" s="4">
        <v>10.7</v>
      </c>
      <c r="AF192" s="4">
        <v>10.5</v>
      </c>
      <c r="AG192" s="4">
        <v>10.7</v>
      </c>
      <c r="AH192" s="4">
        <v>11.5</v>
      </c>
      <c r="AI192" s="4">
        <v>11.9</v>
      </c>
      <c r="AJ192" s="4">
        <v>11.009174311926607</v>
      </c>
      <c r="AK192" s="4">
        <v>12.3</v>
      </c>
      <c r="AL192" s="4">
        <v>13.4</v>
      </c>
      <c r="AM192" s="4">
        <v>12.7</v>
      </c>
      <c r="AS192" t="s">
        <v>39</v>
      </c>
    </row>
    <row r="193" spans="1:45" x14ac:dyDescent="0.3">
      <c r="A193" t="s">
        <v>12</v>
      </c>
      <c r="B193" t="s">
        <v>134</v>
      </c>
      <c r="C193" t="s">
        <v>143</v>
      </c>
      <c r="D193" t="s">
        <v>256</v>
      </c>
      <c r="E193" t="s">
        <v>142</v>
      </c>
      <c r="I193" t="s">
        <v>38</v>
      </c>
      <c r="J193">
        <v>0.01</v>
      </c>
      <c r="K193" s="4">
        <v>12.9</v>
      </c>
      <c r="L193" s="4">
        <v>12.7</v>
      </c>
      <c r="M193" s="4">
        <v>11.6</v>
      </c>
      <c r="N193" s="4">
        <v>11.2</v>
      </c>
      <c r="O193" s="4">
        <v>11</v>
      </c>
      <c r="P193" s="4">
        <v>11.7</v>
      </c>
      <c r="Q193" s="4">
        <v>11.7</v>
      </c>
      <c r="R193" s="4">
        <v>11.7</v>
      </c>
      <c r="S193" s="4">
        <v>11.4</v>
      </c>
      <c r="T193" s="4">
        <v>11.5</v>
      </c>
      <c r="U193" s="4">
        <v>10.9</v>
      </c>
      <c r="V193" s="4">
        <v>11</v>
      </c>
      <c r="W193" s="4">
        <v>11.1</v>
      </c>
      <c r="X193" s="4">
        <v>11.1</v>
      </c>
      <c r="Y193" s="4">
        <v>11.1</v>
      </c>
      <c r="Z193" s="4">
        <v>12.2</v>
      </c>
      <c r="AA193" s="4">
        <v>12.4</v>
      </c>
      <c r="AB193" s="4">
        <v>12.4</v>
      </c>
      <c r="AC193" s="4">
        <v>12.4</v>
      </c>
      <c r="AD193" s="4">
        <v>11.7</v>
      </c>
      <c r="AE193" s="4">
        <v>12.8</v>
      </c>
      <c r="AF193" s="4">
        <v>13.2</v>
      </c>
      <c r="AG193" s="4">
        <v>15</v>
      </c>
      <c r="AH193" s="4">
        <v>14.1</v>
      </c>
      <c r="AI193" s="4">
        <v>12.9</v>
      </c>
      <c r="AJ193" s="4">
        <v>12.310797174571137</v>
      </c>
      <c r="AK193" s="4">
        <v>11.9</v>
      </c>
      <c r="AL193" s="4">
        <v>11.4</v>
      </c>
      <c r="AM193" s="4">
        <v>11.7</v>
      </c>
      <c r="AS193" t="s">
        <v>39</v>
      </c>
    </row>
    <row r="194" spans="1:45" x14ac:dyDescent="0.3">
      <c r="A194" t="s">
        <v>13</v>
      </c>
      <c r="B194" t="s">
        <v>134</v>
      </c>
      <c r="C194" t="s">
        <v>143</v>
      </c>
      <c r="D194" t="s">
        <v>256</v>
      </c>
      <c r="E194" t="s">
        <v>142</v>
      </c>
      <c r="I194" t="s">
        <v>38</v>
      </c>
      <c r="J194">
        <v>0.01</v>
      </c>
      <c r="K194" s="4">
        <v>22.7</v>
      </c>
      <c r="L194" s="4">
        <v>22.7</v>
      </c>
      <c r="M194" s="4">
        <v>22.7</v>
      </c>
      <c r="N194" s="4">
        <v>22.7</v>
      </c>
      <c r="O194" s="4">
        <v>22.7</v>
      </c>
      <c r="P194" s="4">
        <v>22.7</v>
      </c>
      <c r="Q194" s="4">
        <v>22.9</v>
      </c>
      <c r="R194" s="4">
        <v>22.6</v>
      </c>
      <c r="S194" s="4">
        <v>22.3</v>
      </c>
      <c r="T194" s="4">
        <v>22.1</v>
      </c>
      <c r="U194" s="4">
        <v>22.3</v>
      </c>
      <c r="V194" s="4">
        <v>22.5</v>
      </c>
      <c r="W194" s="4">
        <v>22.6</v>
      </c>
      <c r="X194" s="4">
        <v>23.6</v>
      </c>
      <c r="Y194" s="4">
        <v>21.2</v>
      </c>
      <c r="Z194" s="4">
        <v>20.8</v>
      </c>
      <c r="AA194" s="4">
        <v>20.399999999999999</v>
      </c>
      <c r="AB194" s="4">
        <v>19.7</v>
      </c>
      <c r="AC194" s="4">
        <v>18.8</v>
      </c>
      <c r="AD194" s="4">
        <v>17.600000000000001</v>
      </c>
      <c r="AE194" s="4">
        <v>18.100000000000001</v>
      </c>
      <c r="AF194" s="4">
        <v>18.3</v>
      </c>
      <c r="AG194" s="4">
        <v>18.7</v>
      </c>
      <c r="AH194" s="4">
        <v>18.5</v>
      </c>
      <c r="AI194" s="4">
        <v>18.2</v>
      </c>
      <c r="AJ194" s="4">
        <v>18.7</v>
      </c>
      <c r="AK194" s="4">
        <v>18.600000000000001</v>
      </c>
      <c r="AL194" s="4">
        <v>19</v>
      </c>
      <c r="AM194" s="4">
        <v>18.899999999999999</v>
      </c>
      <c r="AS194" t="s">
        <v>39</v>
      </c>
    </row>
    <row r="195" spans="1:45" x14ac:dyDescent="0.3">
      <c r="A195" t="s">
        <v>14</v>
      </c>
      <c r="B195" t="s">
        <v>134</v>
      </c>
      <c r="C195" t="s">
        <v>143</v>
      </c>
      <c r="D195" t="s">
        <v>256</v>
      </c>
      <c r="E195" t="s">
        <v>142</v>
      </c>
      <c r="I195" t="s">
        <v>38</v>
      </c>
      <c r="J195">
        <v>0.01</v>
      </c>
      <c r="K195" s="4">
        <v>21.5</v>
      </c>
      <c r="L195" s="4">
        <v>21.5</v>
      </c>
      <c r="M195" s="4">
        <v>21.5</v>
      </c>
      <c r="N195" s="4">
        <v>21.5</v>
      </c>
      <c r="O195" s="4">
        <v>21.5</v>
      </c>
      <c r="P195" s="4">
        <v>21.5</v>
      </c>
      <c r="Q195" s="4">
        <v>18.100000000000001</v>
      </c>
      <c r="R195" s="4">
        <v>17.8</v>
      </c>
      <c r="S195" s="4">
        <v>18.100000000000001</v>
      </c>
      <c r="T195" s="4">
        <v>19.399999999999999</v>
      </c>
      <c r="U195" s="4">
        <v>18.399999999999999</v>
      </c>
      <c r="V195" s="4">
        <v>15.3</v>
      </c>
      <c r="W195" s="4">
        <v>18.600000000000001</v>
      </c>
      <c r="X195" s="4">
        <v>19.399999999999999</v>
      </c>
      <c r="Y195" s="4">
        <v>21.1</v>
      </c>
      <c r="Z195" s="4">
        <v>21.1</v>
      </c>
      <c r="AA195" s="4">
        <v>18</v>
      </c>
      <c r="AB195" s="4">
        <v>15.7</v>
      </c>
      <c r="AC195" s="4">
        <v>16.100000000000001</v>
      </c>
      <c r="AD195" s="4">
        <v>15.1</v>
      </c>
      <c r="AE195" s="4">
        <v>17.100000000000001</v>
      </c>
      <c r="AF195" s="4">
        <v>18.899999999999999</v>
      </c>
      <c r="AG195" s="4">
        <v>18.3</v>
      </c>
      <c r="AH195" s="4">
        <v>18</v>
      </c>
      <c r="AI195" s="4">
        <v>17</v>
      </c>
      <c r="AJ195" s="4">
        <v>14.098690835850958</v>
      </c>
      <c r="AK195" s="4">
        <v>15.1</v>
      </c>
      <c r="AL195" s="4">
        <v>14</v>
      </c>
      <c r="AM195" s="4">
        <v>13.9</v>
      </c>
      <c r="AS195" t="s">
        <v>39</v>
      </c>
    </row>
    <row r="196" spans="1:45" x14ac:dyDescent="0.3">
      <c r="A196" t="s">
        <v>15</v>
      </c>
      <c r="B196" t="s">
        <v>134</v>
      </c>
      <c r="C196" t="s">
        <v>143</v>
      </c>
      <c r="D196" t="s">
        <v>256</v>
      </c>
      <c r="E196" t="s">
        <v>142</v>
      </c>
      <c r="I196" t="s">
        <v>38</v>
      </c>
      <c r="J196">
        <v>0.01</v>
      </c>
      <c r="K196" s="4">
        <v>14.6</v>
      </c>
      <c r="L196" s="4">
        <v>14.6</v>
      </c>
      <c r="M196" s="4">
        <v>14.6</v>
      </c>
      <c r="N196" s="4">
        <v>14.6</v>
      </c>
      <c r="O196" s="4">
        <v>14.6</v>
      </c>
      <c r="P196" s="4">
        <v>14.6</v>
      </c>
      <c r="Q196" s="4">
        <v>14.6</v>
      </c>
      <c r="R196" s="4">
        <v>14.6</v>
      </c>
      <c r="S196" s="4">
        <v>14.6</v>
      </c>
      <c r="T196" s="4">
        <v>14.6</v>
      </c>
      <c r="U196" s="4">
        <v>14.6</v>
      </c>
      <c r="V196" s="4">
        <v>14.6</v>
      </c>
      <c r="W196" s="4">
        <v>15.4</v>
      </c>
      <c r="X196" s="4">
        <v>13.1</v>
      </c>
      <c r="Y196" s="4">
        <v>11.9</v>
      </c>
      <c r="Z196" s="4">
        <v>9.5</v>
      </c>
      <c r="AA196" s="4">
        <v>8</v>
      </c>
      <c r="AB196" s="4">
        <v>8.4</v>
      </c>
      <c r="AC196" s="4">
        <v>8.1999999999999993</v>
      </c>
      <c r="AD196" s="4">
        <v>7.1</v>
      </c>
      <c r="AE196" s="4">
        <v>7.6</v>
      </c>
      <c r="AF196" s="4">
        <v>8.3000000000000007</v>
      </c>
      <c r="AG196" s="4">
        <v>8.1999999999999993</v>
      </c>
      <c r="AH196" s="4">
        <v>7.8</v>
      </c>
      <c r="AI196" s="4">
        <v>10.8</v>
      </c>
      <c r="AJ196" s="4">
        <v>9.8999999999999986</v>
      </c>
      <c r="AK196" s="4">
        <v>9.1</v>
      </c>
      <c r="AL196" s="4">
        <v>8</v>
      </c>
      <c r="AM196" s="4">
        <v>8.5</v>
      </c>
      <c r="AS196" t="s">
        <v>39</v>
      </c>
    </row>
    <row r="197" spans="1:45" x14ac:dyDescent="0.3">
      <c r="A197" t="s">
        <v>16</v>
      </c>
      <c r="B197" t="s">
        <v>134</v>
      </c>
      <c r="C197" t="s">
        <v>143</v>
      </c>
      <c r="D197" t="s">
        <v>256</v>
      </c>
      <c r="E197" t="s">
        <v>142</v>
      </c>
      <c r="I197" t="s">
        <v>38</v>
      </c>
      <c r="J197">
        <v>0.01</v>
      </c>
      <c r="K197" s="4">
        <v>10.199999999999999</v>
      </c>
      <c r="L197" s="4">
        <v>10.1</v>
      </c>
      <c r="M197" s="4">
        <v>10.1</v>
      </c>
      <c r="N197" s="4">
        <v>9.8000000000000007</v>
      </c>
      <c r="O197" s="4">
        <v>9.8000000000000007</v>
      </c>
      <c r="P197" s="4">
        <v>9.8000000000000007</v>
      </c>
      <c r="Q197" s="4">
        <v>9.8000000000000007</v>
      </c>
      <c r="R197" s="4">
        <v>9.6999999999999993</v>
      </c>
      <c r="S197" s="4">
        <v>9.6999999999999993</v>
      </c>
      <c r="T197" s="4">
        <v>9.8000000000000007</v>
      </c>
      <c r="U197" s="4">
        <v>9.5</v>
      </c>
      <c r="V197" s="4">
        <v>9.6999999999999993</v>
      </c>
      <c r="W197" s="4">
        <v>10.5</v>
      </c>
      <c r="X197" s="4">
        <v>10.6</v>
      </c>
      <c r="Y197" s="4">
        <v>10.8</v>
      </c>
      <c r="Z197" s="4">
        <v>10.9</v>
      </c>
      <c r="AA197" s="4">
        <v>10.8</v>
      </c>
      <c r="AB197" s="4">
        <v>11.1</v>
      </c>
      <c r="AC197" s="4">
        <v>11.4</v>
      </c>
      <c r="AD197" s="4">
        <v>11.4</v>
      </c>
      <c r="AE197" s="4">
        <v>12.1</v>
      </c>
      <c r="AF197" s="4">
        <v>12.5</v>
      </c>
      <c r="AG197" s="4">
        <v>12.4</v>
      </c>
      <c r="AH197" s="4">
        <v>12.4</v>
      </c>
      <c r="AI197" s="4">
        <v>12.2</v>
      </c>
      <c r="AJ197" s="4">
        <v>12.399999999999999</v>
      </c>
      <c r="AK197" s="4">
        <v>12.3</v>
      </c>
      <c r="AL197" s="4">
        <v>12.4</v>
      </c>
      <c r="AM197" s="4">
        <v>12.4</v>
      </c>
      <c r="AS197" t="s">
        <v>39</v>
      </c>
    </row>
    <row r="198" spans="1:45" x14ac:dyDescent="0.3">
      <c r="A198" t="s">
        <v>17</v>
      </c>
      <c r="B198" t="s">
        <v>134</v>
      </c>
      <c r="C198" t="s">
        <v>143</v>
      </c>
      <c r="D198" t="s">
        <v>256</v>
      </c>
      <c r="E198" t="s">
        <v>142</v>
      </c>
      <c r="I198" t="s">
        <v>38</v>
      </c>
      <c r="J198">
        <v>0.01</v>
      </c>
      <c r="K198" s="4">
        <v>24.8</v>
      </c>
      <c r="L198" s="4">
        <v>23.4</v>
      </c>
      <c r="M198" s="4">
        <v>22.9</v>
      </c>
      <c r="N198" s="4">
        <v>23.2</v>
      </c>
      <c r="O198" s="4">
        <v>23.5</v>
      </c>
      <c r="P198" s="4">
        <v>23.6</v>
      </c>
      <c r="Q198" s="4">
        <v>23.8</v>
      </c>
      <c r="R198" s="4">
        <v>23.3</v>
      </c>
      <c r="S198" s="4">
        <v>23.8</v>
      </c>
      <c r="T198" s="4">
        <v>24.2</v>
      </c>
      <c r="U198" s="4">
        <v>25.1</v>
      </c>
      <c r="V198" s="4">
        <v>24.9</v>
      </c>
      <c r="W198" s="4">
        <v>25</v>
      </c>
      <c r="X198" s="4">
        <v>24.5</v>
      </c>
      <c r="Y198" s="4">
        <v>23.4</v>
      </c>
      <c r="Z198" s="4">
        <v>23.2</v>
      </c>
      <c r="AA198" s="4">
        <v>22.5</v>
      </c>
      <c r="AB198" s="4">
        <v>21.5</v>
      </c>
      <c r="AC198" s="4">
        <v>22.1</v>
      </c>
      <c r="AD198" s="4">
        <v>20.7</v>
      </c>
      <c r="AE198" s="4">
        <v>21.5</v>
      </c>
      <c r="AF198" s="4">
        <v>21.5</v>
      </c>
      <c r="AG198" s="4">
        <v>22.2</v>
      </c>
      <c r="AH198" s="4">
        <v>22.3</v>
      </c>
      <c r="AI198" s="4">
        <v>22.6</v>
      </c>
      <c r="AJ198" s="4">
        <v>22.279792746113987</v>
      </c>
      <c r="AK198" s="4">
        <v>21.5</v>
      </c>
      <c r="AL198" s="4">
        <v>21.1</v>
      </c>
      <c r="AM198" s="4">
        <v>20.8</v>
      </c>
      <c r="AS198" t="s">
        <v>39</v>
      </c>
    </row>
    <row r="199" spans="1:45" x14ac:dyDescent="0.3">
      <c r="A199" t="s">
        <v>18</v>
      </c>
      <c r="B199" t="s">
        <v>134</v>
      </c>
      <c r="C199" t="s">
        <v>143</v>
      </c>
      <c r="D199" t="s">
        <v>256</v>
      </c>
      <c r="E199" t="s">
        <v>142</v>
      </c>
      <c r="I199" t="s">
        <v>38</v>
      </c>
      <c r="J199">
        <v>0.01</v>
      </c>
      <c r="K199" s="4">
        <v>19.399999999999999</v>
      </c>
      <c r="L199" s="4">
        <v>19.399999999999999</v>
      </c>
      <c r="M199" s="4">
        <v>19.399999999999999</v>
      </c>
      <c r="N199" s="4">
        <v>19.399999999999999</v>
      </c>
      <c r="O199" s="4">
        <v>19.399999999999999</v>
      </c>
      <c r="P199" s="4">
        <v>19.399999999999999</v>
      </c>
      <c r="Q199" s="4">
        <v>19.600000000000001</v>
      </c>
      <c r="R199" s="4">
        <v>20.2</v>
      </c>
      <c r="S199" s="4">
        <v>20.399999999999999</v>
      </c>
      <c r="T199" s="4">
        <v>20.399999999999999</v>
      </c>
      <c r="U199" s="4">
        <v>20.399999999999999</v>
      </c>
      <c r="V199" s="4">
        <v>20.7</v>
      </c>
      <c r="W199" s="4">
        <v>20.6</v>
      </c>
      <c r="X199" s="4">
        <v>20.5</v>
      </c>
      <c r="Y199" s="4">
        <v>20.399999999999999</v>
      </c>
      <c r="Z199" s="4">
        <v>19.7</v>
      </c>
      <c r="AA199" s="4">
        <v>19.600000000000001</v>
      </c>
      <c r="AB199" s="4">
        <v>19.399999999999999</v>
      </c>
      <c r="AC199" s="4">
        <v>19.2</v>
      </c>
      <c r="AD199" s="4">
        <v>18.100000000000001</v>
      </c>
      <c r="AE199" s="4">
        <v>18.5</v>
      </c>
      <c r="AF199" s="4">
        <v>17.600000000000001</v>
      </c>
      <c r="AG199" s="4">
        <v>17.5</v>
      </c>
      <c r="AH199" s="4">
        <v>17</v>
      </c>
      <c r="AI199" s="4">
        <v>16.899999999999999</v>
      </c>
      <c r="AJ199" s="4">
        <v>17.7</v>
      </c>
      <c r="AK199" s="4">
        <v>17.399999999999999</v>
      </c>
      <c r="AL199" s="4">
        <v>17.5</v>
      </c>
      <c r="AM199" s="4">
        <v>17.5</v>
      </c>
      <c r="AS199" t="s">
        <v>39</v>
      </c>
    </row>
    <row r="200" spans="1:45" x14ac:dyDescent="0.3">
      <c r="A200" t="s">
        <v>19</v>
      </c>
      <c r="B200" t="s">
        <v>134</v>
      </c>
      <c r="C200" t="s">
        <v>143</v>
      </c>
      <c r="D200" t="s">
        <v>256</v>
      </c>
      <c r="E200" t="s">
        <v>142</v>
      </c>
      <c r="I200" t="s">
        <v>38</v>
      </c>
      <c r="J200">
        <v>0.01</v>
      </c>
      <c r="K200" s="4">
        <v>6.9</v>
      </c>
      <c r="L200" s="4">
        <v>6.9</v>
      </c>
      <c r="M200" s="4">
        <v>6.9</v>
      </c>
      <c r="N200" s="4">
        <v>7.1</v>
      </c>
      <c r="O200" s="4">
        <v>6.6731318124305901</v>
      </c>
      <c r="P200" s="4">
        <v>6.2719279135314325</v>
      </c>
      <c r="Q200" s="4">
        <v>5.8948453077546503</v>
      </c>
      <c r="R200" s="4">
        <v>5.5404337679626412</v>
      </c>
      <c r="S200" s="4">
        <v>5.207330257979744</v>
      </c>
      <c r="T200" s="4">
        <v>4.8942536904728193</v>
      </c>
      <c r="U200" s="4">
        <v>4.5999999999999996</v>
      </c>
      <c r="V200" s="4">
        <v>4.5999999999999996</v>
      </c>
      <c r="W200" s="4">
        <v>4.3</v>
      </c>
      <c r="X200" s="4">
        <v>3.9</v>
      </c>
      <c r="Y200" s="4">
        <v>3.9</v>
      </c>
      <c r="Z200" s="4">
        <v>3.8</v>
      </c>
      <c r="AA200" s="4">
        <v>3.5</v>
      </c>
      <c r="AB200" s="4">
        <v>3.4</v>
      </c>
      <c r="AC200" s="4">
        <v>3.5</v>
      </c>
      <c r="AD200" s="4">
        <v>3.5</v>
      </c>
      <c r="AE200" s="4">
        <v>2.9</v>
      </c>
      <c r="AF200" s="4">
        <v>3</v>
      </c>
      <c r="AG200" s="4">
        <v>3</v>
      </c>
      <c r="AH200" s="4">
        <v>2.7</v>
      </c>
      <c r="AI200" s="4">
        <v>2.7</v>
      </c>
      <c r="AJ200" s="4">
        <v>3.0150753768844218</v>
      </c>
      <c r="AK200" s="4">
        <v>3</v>
      </c>
      <c r="AL200" s="4">
        <v>2.9</v>
      </c>
      <c r="AM200" s="4">
        <v>3.1</v>
      </c>
      <c r="AS200" t="s">
        <v>39</v>
      </c>
    </row>
    <row r="201" spans="1:45" x14ac:dyDescent="0.3">
      <c r="A201" t="s">
        <v>20</v>
      </c>
      <c r="B201" t="s">
        <v>134</v>
      </c>
      <c r="C201" t="s">
        <v>143</v>
      </c>
      <c r="D201" t="s">
        <v>256</v>
      </c>
      <c r="E201" t="s">
        <v>142</v>
      </c>
      <c r="I201" t="s">
        <v>38</v>
      </c>
      <c r="J201">
        <v>0.01</v>
      </c>
      <c r="K201" s="4">
        <v>8.1999999999999993</v>
      </c>
      <c r="L201" s="4">
        <v>8.1</v>
      </c>
      <c r="M201" s="4">
        <v>8.1999999999999993</v>
      </c>
      <c r="N201" s="4">
        <v>8.4</v>
      </c>
      <c r="O201" s="4">
        <v>8.8000000000000007</v>
      </c>
      <c r="P201" s="4">
        <v>9</v>
      </c>
      <c r="Q201" s="4">
        <v>9.1</v>
      </c>
      <c r="R201" s="4">
        <v>9.8000000000000007</v>
      </c>
      <c r="S201" s="4">
        <v>10.199999999999999</v>
      </c>
      <c r="T201" s="4">
        <v>10.4</v>
      </c>
      <c r="U201" s="4">
        <v>10.7</v>
      </c>
      <c r="V201" s="4">
        <v>10.6</v>
      </c>
      <c r="W201" s="4">
        <v>10.5</v>
      </c>
      <c r="X201" s="4">
        <v>10.6</v>
      </c>
      <c r="Y201" s="4">
        <v>10.6</v>
      </c>
      <c r="Z201" s="4">
        <v>10.4</v>
      </c>
      <c r="AA201" s="4">
        <v>10.6</v>
      </c>
      <c r="AB201" s="4">
        <v>10.6</v>
      </c>
      <c r="AC201" s="4">
        <v>10</v>
      </c>
      <c r="AD201" s="4">
        <v>9.1</v>
      </c>
      <c r="AE201" s="4">
        <v>9.3000000000000007</v>
      </c>
      <c r="AF201" s="4">
        <v>9.4</v>
      </c>
      <c r="AG201" s="4">
        <v>10</v>
      </c>
      <c r="AH201" s="4">
        <v>9.1999999999999993</v>
      </c>
      <c r="AI201" s="4">
        <v>9.1999999999999993</v>
      </c>
      <c r="AJ201" s="4">
        <v>10.182207931404074</v>
      </c>
      <c r="AK201" s="4">
        <v>9.1999999999999993</v>
      </c>
      <c r="AL201" s="4">
        <v>9.3000000000000007</v>
      </c>
      <c r="AM201" s="4">
        <v>10.1</v>
      </c>
      <c r="AS201" t="s">
        <v>39</v>
      </c>
    </row>
    <row r="202" spans="1:45" x14ac:dyDescent="0.3">
      <c r="A202" t="s">
        <v>21</v>
      </c>
      <c r="B202" t="s">
        <v>134</v>
      </c>
      <c r="C202" t="s">
        <v>143</v>
      </c>
      <c r="D202" t="s">
        <v>256</v>
      </c>
      <c r="E202" t="s">
        <v>142</v>
      </c>
      <c r="I202" t="s">
        <v>38</v>
      </c>
      <c r="J202">
        <v>0.01</v>
      </c>
      <c r="K202" s="4">
        <v>28.1</v>
      </c>
      <c r="L202" s="4">
        <v>25.6</v>
      </c>
      <c r="M202" s="4">
        <v>24.4</v>
      </c>
      <c r="N202" s="4">
        <v>23.2</v>
      </c>
      <c r="O202" s="4">
        <v>20.9</v>
      </c>
      <c r="P202" s="4">
        <v>19.899999999999999</v>
      </c>
      <c r="Q202" s="4">
        <v>19.399999999999999</v>
      </c>
      <c r="R202" s="4">
        <v>17.899999999999999</v>
      </c>
      <c r="S202" s="4">
        <v>17.399999999999999</v>
      </c>
      <c r="T202" s="4">
        <v>16.8</v>
      </c>
      <c r="U202" s="4">
        <v>25.4</v>
      </c>
      <c r="V202" s="4">
        <v>23.5</v>
      </c>
      <c r="W202" s="4">
        <v>21.7</v>
      </c>
      <c r="X202" s="4">
        <v>21.2</v>
      </c>
      <c r="Y202" s="4">
        <v>20.399999999999999</v>
      </c>
      <c r="Z202" s="4">
        <v>18.600000000000001</v>
      </c>
      <c r="AA202" s="4">
        <v>17</v>
      </c>
      <c r="AB202" s="4">
        <v>20.8</v>
      </c>
      <c r="AC202" s="4">
        <v>19.899999999999999</v>
      </c>
      <c r="AD202" s="4">
        <v>17.899999999999999</v>
      </c>
      <c r="AE202" s="4">
        <v>16.8</v>
      </c>
      <c r="AF202" s="4">
        <v>15.7</v>
      </c>
      <c r="AG202" s="4">
        <v>10.7</v>
      </c>
      <c r="AH202" s="4">
        <v>15.3</v>
      </c>
      <c r="AI202" s="4">
        <v>15.5</v>
      </c>
      <c r="AJ202" s="4">
        <v>14.735772357723578</v>
      </c>
      <c r="AK202" s="4">
        <v>14.2</v>
      </c>
      <c r="AL202" s="4">
        <v>13.8</v>
      </c>
      <c r="AM202" s="4">
        <v>12.9</v>
      </c>
      <c r="AS202" t="s">
        <v>39</v>
      </c>
    </row>
    <row r="203" spans="1:45" x14ac:dyDescent="0.3">
      <c r="A203" t="s">
        <v>22</v>
      </c>
      <c r="B203" t="s">
        <v>134</v>
      </c>
      <c r="C203" t="s">
        <v>143</v>
      </c>
      <c r="D203" t="s">
        <v>256</v>
      </c>
      <c r="E203" t="s">
        <v>142</v>
      </c>
      <c r="I203" t="s">
        <v>38</v>
      </c>
      <c r="J203">
        <v>0.01</v>
      </c>
      <c r="K203" s="4">
        <v>22.7</v>
      </c>
      <c r="L203" s="4">
        <v>22.7</v>
      </c>
      <c r="M203" s="4">
        <v>22.7</v>
      </c>
      <c r="N203" s="4">
        <v>19.3</v>
      </c>
      <c r="O203" s="4">
        <v>17.899999999999999</v>
      </c>
      <c r="P203" s="4">
        <v>16.399999999999999</v>
      </c>
      <c r="Q203" s="4">
        <v>15.6</v>
      </c>
      <c r="R203" s="4">
        <v>13.9</v>
      </c>
      <c r="S203" s="4">
        <v>14.3</v>
      </c>
      <c r="T203" s="4">
        <v>13.7</v>
      </c>
      <c r="U203" s="4">
        <v>13.6</v>
      </c>
      <c r="V203" s="4">
        <v>12.6</v>
      </c>
      <c r="W203" s="4">
        <v>10.9</v>
      </c>
      <c r="X203" s="4">
        <v>11</v>
      </c>
      <c r="Y203" s="4">
        <v>11.1</v>
      </c>
      <c r="Z203" s="4">
        <v>6.7</v>
      </c>
      <c r="AA203" s="4">
        <v>6.3</v>
      </c>
      <c r="AB203" s="4">
        <v>6.5</v>
      </c>
      <c r="AC203" s="4">
        <v>6.4</v>
      </c>
      <c r="AD203" s="4">
        <v>6.2</v>
      </c>
      <c r="AE203" s="4">
        <v>6.5</v>
      </c>
      <c r="AF203" s="4">
        <v>6.3</v>
      </c>
      <c r="AG203" s="4">
        <v>6.6</v>
      </c>
      <c r="AH203" s="4">
        <v>6.6</v>
      </c>
      <c r="AI203" s="4">
        <v>6.1</v>
      </c>
      <c r="AJ203" s="4">
        <v>6.3700707785642061</v>
      </c>
      <c r="AK203" s="4">
        <v>7.4</v>
      </c>
      <c r="AL203" s="4">
        <v>7.1</v>
      </c>
      <c r="AM203" s="4">
        <v>7.3</v>
      </c>
      <c r="AS203" t="s">
        <v>39</v>
      </c>
    </row>
    <row r="204" spans="1:45" x14ac:dyDescent="0.3">
      <c r="A204" t="s">
        <v>23</v>
      </c>
      <c r="B204" t="s">
        <v>134</v>
      </c>
      <c r="C204" t="s">
        <v>143</v>
      </c>
      <c r="D204" t="s">
        <v>256</v>
      </c>
      <c r="E204" t="s">
        <v>142</v>
      </c>
      <c r="I204" t="s">
        <v>38</v>
      </c>
      <c r="J204">
        <v>0.01</v>
      </c>
      <c r="K204" s="4">
        <v>17.3</v>
      </c>
      <c r="L204" s="4">
        <v>17.3</v>
      </c>
      <c r="M204" s="4">
        <v>17.3</v>
      </c>
      <c r="N204" s="4">
        <v>17.3</v>
      </c>
      <c r="O204" s="4">
        <v>17.3</v>
      </c>
      <c r="P204" s="4">
        <v>17.3</v>
      </c>
      <c r="Q204" s="4">
        <v>17.399999999999999</v>
      </c>
      <c r="R204" s="4">
        <v>17.100000000000001</v>
      </c>
      <c r="S204" s="4">
        <v>15</v>
      </c>
      <c r="T204" s="4">
        <v>12.6</v>
      </c>
      <c r="U204" s="4">
        <v>12.2</v>
      </c>
      <c r="V204" s="4">
        <v>12.4</v>
      </c>
      <c r="W204" s="4">
        <v>12.3</v>
      </c>
      <c r="X204" s="4">
        <v>12.8</v>
      </c>
      <c r="Y204" s="4">
        <v>12.4</v>
      </c>
      <c r="Z204" s="4">
        <v>14.6</v>
      </c>
      <c r="AA204" s="4">
        <v>14</v>
      </c>
      <c r="AB204" s="4">
        <v>14</v>
      </c>
      <c r="AC204" s="4">
        <v>15.2</v>
      </c>
      <c r="AD204" s="4">
        <v>13.6</v>
      </c>
      <c r="AE204" s="4">
        <v>16.3</v>
      </c>
      <c r="AF204" s="4">
        <v>16.2</v>
      </c>
      <c r="AG204" s="4">
        <v>12.9</v>
      </c>
      <c r="AH204" s="4">
        <v>16.8</v>
      </c>
      <c r="AI204" s="4">
        <v>16.899999999999999</v>
      </c>
      <c r="AJ204" s="4">
        <v>15.491452991452991</v>
      </c>
      <c r="AK204" s="4">
        <v>15.7</v>
      </c>
      <c r="AL204" s="4">
        <v>15</v>
      </c>
      <c r="AM204" s="4">
        <v>15.4</v>
      </c>
      <c r="AS204" t="s">
        <v>39</v>
      </c>
    </row>
    <row r="205" spans="1:45" x14ac:dyDescent="0.3">
      <c r="A205" t="s">
        <v>24</v>
      </c>
      <c r="B205" t="s">
        <v>134</v>
      </c>
      <c r="C205" t="s">
        <v>143</v>
      </c>
      <c r="D205" t="s">
        <v>256</v>
      </c>
      <c r="E205" t="s">
        <v>142</v>
      </c>
      <c r="I205" t="s">
        <v>38</v>
      </c>
      <c r="J205">
        <v>0.01</v>
      </c>
      <c r="K205" s="4">
        <v>30.6</v>
      </c>
      <c r="L205" s="4">
        <v>29.3</v>
      </c>
      <c r="M205" s="4">
        <v>23</v>
      </c>
      <c r="N205" s="4">
        <v>21.1</v>
      </c>
      <c r="O205" s="4">
        <v>20.399999999999999</v>
      </c>
      <c r="P205" s="4">
        <v>19.5</v>
      </c>
      <c r="Q205" s="4">
        <v>18.899999999999999</v>
      </c>
      <c r="R205" s="4">
        <v>18.2</v>
      </c>
      <c r="S205" s="4">
        <v>16.5</v>
      </c>
      <c r="T205" s="4">
        <v>16.7</v>
      </c>
      <c r="U205" s="4">
        <v>14.3</v>
      </c>
      <c r="V205" s="4">
        <v>13.6</v>
      </c>
      <c r="W205" s="4">
        <v>13.2</v>
      </c>
      <c r="X205" s="4">
        <v>13.5</v>
      </c>
      <c r="Y205" s="4">
        <v>12.4</v>
      </c>
      <c r="Z205" s="4">
        <v>11.6</v>
      </c>
      <c r="AA205" s="4">
        <v>11.7</v>
      </c>
      <c r="AB205" s="4">
        <v>11.4</v>
      </c>
      <c r="AC205" s="4">
        <v>10.9</v>
      </c>
      <c r="AD205" s="4">
        <v>10.7</v>
      </c>
      <c r="AE205" s="4">
        <v>10.8</v>
      </c>
      <c r="AF205" s="4">
        <v>11</v>
      </c>
      <c r="AG205" s="4">
        <v>11.1</v>
      </c>
      <c r="AH205" s="4">
        <v>11.4</v>
      </c>
      <c r="AI205" s="4">
        <v>11.6</v>
      </c>
      <c r="AJ205" s="4">
        <v>11.800000000000002</v>
      </c>
      <c r="AK205" s="4">
        <v>11.8</v>
      </c>
      <c r="AL205" s="4">
        <v>11.7</v>
      </c>
      <c r="AM205" s="4">
        <v>11.8</v>
      </c>
      <c r="AS205" t="s">
        <v>39</v>
      </c>
    </row>
    <row r="206" spans="1:45" x14ac:dyDescent="0.3">
      <c r="A206" t="s">
        <v>25</v>
      </c>
      <c r="B206" t="s">
        <v>134</v>
      </c>
      <c r="C206" t="s">
        <v>143</v>
      </c>
      <c r="D206" t="s">
        <v>256</v>
      </c>
      <c r="E206" t="s">
        <v>142</v>
      </c>
      <c r="I206" t="s">
        <v>38</v>
      </c>
      <c r="J206">
        <v>0.01</v>
      </c>
      <c r="K206" s="4">
        <v>41.4</v>
      </c>
      <c r="L206" s="4">
        <v>41.4</v>
      </c>
      <c r="M206" s="4">
        <v>41.4</v>
      </c>
      <c r="N206" s="4">
        <v>41.4</v>
      </c>
      <c r="O206" s="4">
        <v>39.799999999999997</v>
      </c>
      <c r="P206" s="4">
        <v>45.1</v>
      </c>
      <c r="Q206" s="4">
        <v>44.7</v>
      </c>
      <c r="R206" s="4">
        <v>42.4</v>
      </c>
      <c r="S206" s="4">
        <v>38.700000000000003</v>
      </c>
      <c r="T206" s="4">
        <v>35.1</v>
      </c>
      <c r="U206" s="4">
        <v>27.8</v>
      </c>
      <c r="V206" s="4">
        <v>27.8</v>
      </c>
      <c r="W206" s="4">
        <v>26</v>
      </c>
      <c r="X206" s="4">
        <v>24.8</v>
      </c>
      <c r="Y206" s="4">
        <v>26.2</v>
      </c>
      <c r="Z206" s="4">
        <v>24.8</v>
      </c>
      <c r="AA206" s="4">
        <v>23.3</v>
      </c>
      <c r="AB206" s="4">
        <v>22</v>
      </c>
      <c r="AC206" s="4">
        <v>20.6</v>
      </c>
      <c r="AD206" s="4">
        <v>15.8</v>
      </c>
      <c r="AE206" s="4">
        <v>15.3</v>
      </c>
      <c r="AF206" s="4">
        <v>15.7</v>
      </c>
      <c r="AG206" s="4">
        <v>15.1</v>
      </c>
      <c r="AH206" s="4">
        <v>15.1</v>
      </c>
      <c r="AI206" s="4">
        <v>15.2</v>
      </c>
      <c r="AJ206" s="4">
        <v>14.803625377643503</v>
      </c>
      <c r="AK206" s="4">
        <v>15.8</v>
      </c>
      <c r="AL206" s="4">
        <v>15.7</v>
      </c>
      <c r="AM206" s="4">
        <v>16.2</v>
      </c>
      <c r="AS206" t="s">
        <v>39</v>
      </c>
    </row>
    <row r="207" spans="1:45" x14ac:dyDescent="0.3">
      <c r="A207" t="s">
        <v>26</v>
      </c>
      <c r="B207" t="s">
        <v>134</v>
      </c>
      <c r="C207" t="s">
        <v>143</v>
      </c>
      <c r="D207" t="s">
        <v>256</v>
      </c>
      <c r="E207" t="s">
        <v>142</v>
      </c>
      <c r="I207" t="s">
        <v>38</v>
      </c>
      <c r="J207">
        <v>0.01</v>
      </c>
      <c r="K207" s="4">
        <v>13.5</v>
      </c>
      <c r="L207" s="4">
        <v>13.1</v>
      </c>
      <c r="M207" s="4">
        <v>13</v>
      </c>
      <c r="N207" s="4">
        <v>13.2</v>
      </c>
      <c r="O207" s="4">
        <v>13.2</v>
      </c>
      <c r="P207" s="4">
        <v>13.1</v>
      </c>
      <c r="Q207" s="4">
        <v>13</v>
      </c>
      <c r="R207" s="4">
        <v>12.6</v>
      </c>
      <c r="S207" s="4">
        <v>12.1</v>
      </c>
      <c r="T207" s="4">
        <v>11.5</v>
      </c>
      <c r="U207" s="4">
        <v>11.5</v>
      </c>
      <c r="V207" s="4">
        <v>11.3</v>
      </c>
      <c r="W207" s="4">
        <v>11.1</v>
      </c>
      <c r="X207" s="4">
        <v>10.9</v>
      </c>
      <c r="Y207" s="4">
        <v>10.6</v>
      </c>
      <c r="Z207" s="4">
        <v>10.3</v>
      </c>
      <c r="AA207" s="4">
        <v>10.3</v>
      </c>
      <c r="AB207" s="4">
        <v>10</v>
      </c>
      <c r="AC207" s="4">
        <v>10.1</v>
      </c>
      <c r="AD207" s="4">
        <v>10</v>
      </c>
      <c r="AE207" s="4">
        <v>9.9</v>
      </c>
      <c r="AF207" s="4">
        <v>9.8000000000000007</v>
      </c>
      <c r="AG207" s="4">
        <v>9.8000000000000007</v>
      </c>
      <c r="AH207" s="4">
        <v>9.8000000000000007</v>
      </c>
      <c r="AI207" s="4">
        <v>9.8000000000000007</v>
      </c>
      <c r="AJ207" s="4">
        <v>9.667673716012084</v>
      </c>
      <c r="AK207" s="4">
        <v>11.9</v>
      </c>
      <c r="AL207" s="4">
        <v>10.4</v>
      </c>
      <c r="AM207" s="4">
        <v>10.1</v>
      </c>
      <c r="AS207" t="s">
        <v>39</v>
      </c>
    </row>
    <row r="208" spans="1:45" x14ac:dyDescent="0.3">
      <c r="A208" t="s">
        <v>27</v>
      </c>
      <c r="B208" t="s">
        <v>134</v>
      </c>
      <c r="C208" t="s">
        <v>143</v>
      </c>
      <c r="D208" t="s">
        <v>256</v>
      </c>
      <c r="E208" t="s">
        <v>142</v>
      </c>
      <c r="I208" t="s">
        <v>38</v>
      </c>
      <c r="J208">
        <v>0.01</v>
      </c>
      <c r="K208" s="4">
        <v>9.5</v>
      </c>
      <c r="L208" s="4">
        <v>9.5</v>
      </c>
      <c r="M208" s="4">
        <v>9.4</v>
      </c>
      <c r="N208" s="4">
        <v>9.3000000000000007</v>
      </c>
      <c r="O208" s="4">
        <v>9.3000000000000007</v>
      </c>
      <c r="P208" s="4">
        <v>9.3000000000000007</v>
      </c>
      <c r="Q208" s="4">
        <v>9.4</v>
      </c>
      <c r="R208" s="4">
        <v>9.4</v>
      </c>
      <c r="S208" s="4">
        <v>9.1999999999999993</v>
      </c>
      <c r="T208" s="4">
        <v>8.3000000000000007</v>
      </c>
      <c r="U208" s="4">
        <v>7.9</v>
      </c>
      <c r="V208" s="4">
        <v>7.6</v>
      </c>
      <c r="W208" s="4">
        <v>7.5</v>
      </c>
      <c r="X208" s="4">
        <v>7.3</v>
      </c>
      <c r="Y208" s="4">
        <v>7.1</v>
      </c>
      <c r="Z208" s="4">
        <v>7</v>
      </c>
      <c r="AA208" s="4">
        <v>7</v>
      </c>
      <c r="AB208" s="4">
        <v>6.8</v>
      </c>
      <c r="AC208" s="4">
        <v>6.7</v>
      </c>
      <c r="AD208" s="4">
        <v>6.6</v>
      </c>
      <c r="AE208" s="4">
        <v>7.3</v>
      </c>
      <c r="AF208" s="4">
        <v>7.4</v>
      </c>
      <c r="AG208" s="4">
        <v>6.7</v>
      </c>
      <c r="AH208" s="4">
        <v>7.5</v>
      </c>
      <c r="AI208" s="4">
        <v>7.3</v>
      </c>
      <c r="AJ208" s="4">
        <v>7.3319755600814664</v>
      </c>
      <c r="AK208" s="4">
        <v>7.2</v>
      </c>
      <c r="AL208" s="4">
        <v>7.2</v>
      </c>
      <c r="AM208" s="4">
        <v>7.2</v>
      </c>
      <c r="AS208" t="s">
        <v>39</v>
      </c>
    </row>
    <row r="209" spans="1:45" x14ac:dyDescent="0.3">
      <c r="A209" t="s">
        <v>28</v>
      </c>
      <c r="B209" t="s">
        <v>134</v>
      </c>
      <c r="C209" t="s">
        <v>143</v>
      </c>
      <c r="D209" t="s">
        <v>256</v>
      </c>
      <c r="E209" t="s">
        <v>142</v>
      </c>
      <c r="I209" t="s">
        <v>38</v>
      </c>
      <c r="J209">
        <v>0.01</v>
      </c>
      <c r="K209" s="4">
        <v>7</v>
      </c>
      <c r="L209" s="4">
        <v>6.8</v>
      </c>
      <c r="M209" s="4">
        <v>6.7</v>
      </c>
      <c r="N209" s="4">
        <v>6.6</v>
      </c>
      <c r="O209" s="4">
        <v>6.6</v>
      </c>
      <c r="P209" s="4">
        <v>6.5</v>
      </c>
      <c r="Q209" s="4">
        <v>6.4</v>
      </c>
      <c r="R209" s="4">
        <v>6.4</v>
      </c>
      <c r="S209" s="4">
        <v>6.5</v>
      </c>
      <c r="T209" s="4">
        <v>6.5</v>
      </c>
      <c r="U209" s="4">
        <v>6.6</v>
      </c>
      <c r="V209" s="4">
        <v>6.5</v>
      </c>
      <c r="W209" s="4">
        <v>5.6</v>
      </c>
      <c r="X209" s="4">
        <v>6.1</v>
      </c>
      <c r="Y209" s="4">
        <v>5.6</v>
      </c>
      <c r="Z209" s="4">
        <v>5.8</v>
      </c>
      <c r="AA209" s="4">
        <v>5.5</v>
      </c>
      <c r="AB209" s="4">
        <v>5.5</v>
      </c>
      <c r="AC209" s="4">
        <v>5.9</v>
      </c>
      <c r="AD209" s="4">
        <v>6</v>
      </c>
      <c r="AE209" s="4">
        <v>6.2</v>
      </c>
      <c r="AF209" s="4">
        <v>5.9</v>
      </c>
      <c r="AG209" s="4">
        <v>5.8</v>
      </c>
      <c r="AH209" s="4">
        <v>5.6</v>
      </c>
      <c r="AI209" s="4">
        <v>5.4</v>
      </c>
      <c r="AJ209" s="4">
        <v>5.2953156822810588</v>
      </c>
      <c r="AK209" s="4">
        <v>4.5999999999999996</v>
      </c>
      <c r="AL209" s="4">
        <v>5.0999999999999996</v>
      </c>
      <c r="AM209" s="4">
        <v>4.7</v>
      </c>
      <c r="AS209" t="s">
        <v>39</v>
      </c>
    </row>
    <row r="210" spans="1:45" x14ac:dyDescent="0.3">
      <c r="A210" t="s">
        <v>29</v>
      </c>
      <c r="B210" t="s">
        <v>134</v>
      </c>
      <c r="C210" t="s">
        <v>143</v>
      </c>
      <c r="D210" t="s">
        <v>256</v>
      </c>
      <c r="E210" t="s">
        <v>142</v>
      </c>
      <c r="I210" t="s">
        <v>38</v>
      </c>
      <c r="J210">
        <v>0.01</v>
      </c>
      <c r="K210" s="4">
        <v>11.4</v>
      </c>
      <c r="L210" s="4">
        <v>11.4</v>
      </c>
      <c r="M210" s="4">
        <v>11.4</v>
      </c>
      <c r="N210" s="4">
        <v>11.4</v>
      </c>
      <c r="O210" s="4">
        <v>11.4</v>
      </c>
      <c r="P210" s="4">
        <v>11.4</v>
      </c>
      <c r="Q210" s="4">
        <v>11.4</v>
      </c>
      <c r="R210" s="4">
        <v>11.4</v>
      </c>
      <c r="S210" s="4">
        <v>11.4</v>
      </c>
      <c r="T210" s="4">
        <v>11.2</v>
      </c>
      <c r="U210" s="4">
        <v>11.4</v>
      </c>
      <c r="V210" s="4">
        <v>11.4</v>
      </c>
      <c r="W210" s="4">
        <v>11.4</v>
      </c>
      <c r="X210" s="4">
        <v>11.4</v>
      </c>
      <c r="Y210" s="4">
        <v>11.4</v>
      </c>
      <c r="Z210" s="4">
        <v>11.4</v>
      </c>
      <c r="AA210" s="4">
        <v>11.4</v>
      </c>
      <c r="AB210" s="4">
        <v>11.4</v>
      </c>
      <c r="AC210" s="4">
        <v>11.4</v>
      </c>
      <c r="AD210" s="4">
        <v>11.4</v>
      </c>
      <c r="AE210" s="4">
        <v>11.4</v>
      </c>
      <c r="AF210" s="4">
        <v>11.4</v>
      </c>
      <c r="AG210" s="4">
        <v>11.5</v>
      </c>
      <c r="AH210" s="4">
        <v>11.4</v>
      </c>
      <c r="AI210" s="4">
        <v>11.4</v>
      </c>
      <c r="AJ210" s="4">
        <v>11.4</v>
      </c>
      <c r="AK210" s="4">
        <v>11.4</v>
      </c>
      <c r="AL210" s="4">
        <v>11.9</v>
      </c>
      <c r="AM210" s="4">
        <v>13.6</v>
      </c>
      <c r="AS210" t="s">
        <v>39</v>
      </c>
    </row>
    <row r="211" spans="1:45" x14ac:dyDescent="0.3">
      <c r="A211" t="s">
        <v>30</v>
      </c>
      <c r="B211" t="s">
        <v>134</v>
      </c>
      <c r="C211" t="s">
        <v>143</v>
      </c>
      <c r="D211" t="s">
        <v>256</v>
      </c>
      <c r="E211" t="s">
        <v>142</v>
      </c>
      <c r="I211" t="s">
        <v>38</v>
      </c>
      <c r="J211">
        <v>0.01</v>
      </c>
      <c r="K211" s="4">
        <v>7.9</v>
      </c>
      <c r="L211" s="4">
        <v>7.7973677408669397</v>
      </c>
      <c r="M211" s="4">
        <v>7.6960688210522035</v>
      </c>
      <c r="N211" s="4">
        <v>7.5960859185777618</v>
      </c>
      <c r="O211" s="4">
        <v>7.497401936502766</v>
      </c>
      <c r="P211" s="4">
        <v>7.4</v>
      </c>
      <c r="Q211" s="4">
        <v>7.8</v>
      </c>
      <c r="R211" s="4">
        <v>7.8</v>
      </c>
      <c r="S211" s="4">
        <v>7.5</v>
      </c>
      <c r="T211" s="4">
        <v>7.3</v>
      </c>
      <c r="U211" s="4">
        <v>7.1</v>
      </c>
      <c r="V211" s="4">
        <v>6.9</v>
      </c>
      <c r="W211" s="4">
        <v>6.9</v>
      </c>
      <c r="X211" s="4">
        <v>7</v>
      </c>
      <c r="Y211" s="4">
        <v>6.9</v>
      </c>
      <c r="Z211" s="4">
        <v>7.1</v>
      </c>
      <c r="AA211" s="4">
        <v>6.9</v>
      </c>
      <c r="AB211" s="4">
        <v>6.7</v>
      </c>
      <c r="AC211" s="4">
        <v>6.7</v>
      </c>
      <c r="AD211" s="4">
        <v>6.7</v>
      </c>
      <c r="AE211" s="4">
        <v>6.9</v>
      </c>
      <c r="AF211" s="4">
        <v>7</v>
      </c>
      <c r="AG211" s="4">
        <v>5.6</v>
      </c>
      <c r="AH211" s="4">
        <v>5.5</v>
      </c>
      <c r="AI211" s="4">
        <v>5.4</v>
      </c>
      <c r="AJ211" s="4">
        <v>5.6622851365015157</v>
      </c>
      <c r="AK211" s="4">
        <v>5.9</v>
      </c>
      <c r="AL211" s="4">
        <v>5.7</v>
      </c>
      <c r="AM211" s="4">
        <v>5.8</v>
      </c>
      <c r="AS211" t="s">
        <v>39</v>
      </c>
    </row>
    <row r="212" spans="1:45" x14ac:dyDescent="0.3">
      <c r="A212" t="s">
        <v>31</v>
      </c>
      <c r="B212" t="s">
        <v>134</v>
      </c>
      <c r="C212" t="s">
        <v>143</v>
      </c>
      <c r="D212" t="s">
        <v>256</v>
      </c>
      <c r="E212" t="s">
        <v>142</v>
      </c>
      <c r="I212" t="s">
        <v>38</v>
      </c>
      <c r="J212">
        <v>0.01</v>
      </c>
      <c r="K212" s="4">
        <v>3.7</v>
      </c>
      <c r="L212" s="4">
        <v>3.9</v>
      </c>
      <c r="M212" s="4">
        <v>4</v>
      </c>
      <c r="N212" s="4">
        <v>3.9</v>
      </c>
      <c r="O212" s="4">
        <v>3.9</v>
      </c>
      <c r="P212" s="4">
        <v>3.6</v>
      </c>
      <c r="Q212" s="4">
        <v>3.5</v>
      </c>
      <c r="R212" s="4">
        <v>3.4</v>
      </c>
      <c r="S212" s="4">
        <v>5.0999999999999996</v>
      </c>
      <c r="T212" s="4">
        <v>5</v>
      </c>
      <c r="U212" s="4">
        <v>5.2</v>
      </c>
      <c r="V212" s="4">
        <v>5.2</v>
      </c>
      <c r="W212" s="4">
        <v>5.0999999999999996</v>
      </c>
      <c r="X212" s="4">
        <v>5.2</v>
      </c>
      <c r="Y212" s="4">
        <v>5.2</v>
      </c>
      <c r="Z212" s="4">
        <v>5.3</v>
      </c>
      <c r="AA212" s="4">
        <v>5.6</v>
      </c>
      <c r="AB212" s="4">
        <v>5.5</v>
      </c>
      <c r="AC212" s="4">
        <v>5.2</v>
      </c>
      <c r="AD212" s="4">
        <v>5.0999999999999996</v>
      </c>
      <c r="AE212" s="4">
        <v>5.0999999999999996</v>
      </c>
      <c r="AF212" s="4">
        <v>5.7</v>
      </c>
      <c r="AG212" s="4">
        <v>5.0999999999999996</v>
      </c>
      <c r="AH212" s="4">
        <v>5.7</v>
      </c>
      <c r="AI212" s="4">
        <v>5.8</v>
      </c>
      <c r="AJ212" s="4">
        <v>5.1515151515151514</v>
      </c>
      <c r="AK212" s="4">
        <v>5.9</v>
      </c>
      <c r="AL212" s="4">
        <v>5.8</v>
      </c>
      <c r="AM212" s="4">
        <v>5.9</v>
      </c>
      <c r="AS212" t="s">
        <v>39</v>
      </c>
    </row>
    <row r="213" spans="1:45" x14ac:dyDescent="0.3">
      <c r="A213" t="s">
        <v>32</v>
      </c>
      <c r="B213" t="s">
        <v>134</v>
      </c>
      <c r="C213" t="s">
        <v>143</v>
      </c>
      <c r="D213" t="s">
        <v>256</v>
      </c>
      <c r="E213" t="s">
        <v>142</v>
      </c>
      <c r="I213" t="s">
        <v>38</v>
      </c>
      <c r="J213">
        <v>0.01</v>
      </c>
      <c r="K213" s="4">
        <v>1.9</v>
      </c>
      <c r="L213" s="4">
        <v>1.9</v>
      </c>
      <c r="M213" s="4">
        <v>1.9</v>
      </c>
      <c r="N213" s="4">
        <v>1.9</v>
      </c>
      <c r="O213" s="4">
        <v>1.9</v>
      </c>
      <c r="P213" s="4">
        <v>1.9</v>
      </c>
      <c r="Q213" s="4">
        <v>1.9</v>
      </c>
      <c r="R213" s="4">
        <v>1.9</v>
      </c>
      <c r="S213" s="4">
        <v>1.9</v>
      </c>
      <c r="T213" s="4">
        <v>1.9</v>
      </c>
      <c r="U213" s="4">
        <v>1.9</v>
      </c>
      <c r="V213" s="4">
        <v>1.9</v>
      </c>
      <c r="W213" s="4">
        <v>1.9</v>
      </c>
      <c r="X213" s="4">
        <v>1.9</v>
      </c>
      <c r="Y213" s="4">
        <v>1.9</v>
      </c>
      <c r="Z213" s="4">
        <v>1.9</v>
      </c>
      <c r="AA213" s="4">
        <v>1.9</v>
      </c>
      <c r="AB213" s="4">
        <v>1.9</v>
      </c>
      <c r="AC213" s="4">
        <v>1.9</v>
      </c>
      <c r="AD213" s="4">
        <v>1.9</v>
      </c>
      <c r="AE213" s="4">
        <v>1.9</v>
      </c>
      <c r="AF213" s="4">
        <v>2</v>
      </c>
      <c r="AG213" s="4">
        <v>2.7</v>
      </c>
      <c r="AH213" s="4">
        <v>2.6</v>
      </c>
      <c r="AI213" s="4">
        <v>2.6</v>
      </c>
      <c r="AJ213" s="4">
        <v>2.6</v>
      </c>
      <c r="AK213" s="4">
        <v>2.4</v>
      </c>
      <c r="AL213" s="4">
        <v>2.4</v>
      </c>
      <c r="AM213" s="4">
        <v>2.2999999999999998</v>
      </c>
      <c r="AS213" t="s">
        <v>39</v>
      </c>
    </row>
    <row r="214" spans="1:45" x14ac:dyDescent="0.3">
      <c r="A214" t="s">
        <v>33</v>
      </c>
      <c r="B214" t="s">
        <v>134</v>
      </c>
      <c r="C214" t="s">
        <v>143</v>
      </c>
      <c r="D214" t="s">
        <v>256</v>
      </c>
      <c r="E214" t="s">
        <v>142</v>
      </c>
      <c r="I214" t="s">
        <v>38</v>
      </c>
      <c r="J214">
        <v>0.01</v>
      </c>
      <c r="K214" s="4">
        <v>15.4</v>
      </c>
      <c r="L214" s="4">
        <v>15.4</v>
      </c>
      <c r="M214" s="4">
        <v>15.4</v>
      </c>
      <c r="N214" s="4">
        <v>15.4</v>
      </c>
      <c r="O214" s="4">
        <v>15.4</v>
      </c>
      <c r="P214" s="4">
        <v>15.4</v>
      </c>
      <c r="Q214" s="4">
        <v>15.4</v>
      </c>
      <c r="R214" s="4">
        <v>15.4</v>
      </c>
      <c r="S214" s="4">
        <v>15.4</v>
      </c>
      <c r="T214" s="4">
        <v>15.8</v>
      </c>
      <c r="U214" s="4">
        <v>13.5</v>
      </c>
      <c r="V214" s="4">
        <v>14.3</v>
      </c>
      <c r="W214" s="4">
        <v>16.7</v>
      </c>
      <c r="X214" s="4">
        <v>19.5</v>
      </c>
      <c r="Y214" s="4">
        <v>19.8</v>
      </c>
      <c r="Z214" s="4">
        <v>19.100000000000001</v>
      </c>
      <c r="AA214" s="4">
        <v>17.8</v>
      </c>
      <c r="AB214" s="4">
        <v>20.100000000000001</v>
      </c>
      <c r="AC214" s="4">
        <v>22.1</v>
      </c>
      <c r="AD214" s="4">
        <v>21.6</v>
      </c>
      <c r="AE214" s="4">
        <v>22.9</v>
      </c>
      <c r="AF214" s="4">
        <v>23.1</v>
      </c>
      <c r="AG214" s="4">
        <v>20.7</v>
      </c>
      <c r="AH214" s="4">
        <v>20</v>
      </c>
      <c r="AI214" s="4">
        <v>26.5</v>
      </c>
      <c r="AJ214" s="4">
        <v>14.800000000000002</v>
      </c>
      <c r="AK214" s="4">
        <v>22.1</v>
      </c>
      <c r="AL214" s="4">
        <v>22.2</v>
      </c>
      <c r="AM214" s="4">
        <v>23</v>
      </c>
      <c r="AS214" t="s">
        <v>39</v>
      </c>
    </row>
    <row r="215" spans="1:45" x14ac:dyDescent="0.3">
      <c r="A215" t="s">
        <v>34</v>
      </c>
      <c r="B215" t="s">
        <v>134</v>
      </c>
      <c r="C215" t="s">
        <v>143</v>
      </c>
      <c r="D215" t="s">
        <v>256</v>
      </c>
      <c r="E215" t="s">
        <v>142</v>
      </c>
      <c r="I215" t="s">
        <v>38</v>
      </c>
      <c r="J215">
        <v>0.01</v>
      </c>
      <c r="K215" s="4">
        <v>13</v>
      </c>
      <c r="L215" s="4">
        <v>13</v>
      </c>
      <c r="M215" s="4">
        <v>13</v>
      </c>
      <c r="N215" s="4">
        <v>13</v>
      </c>
      <c r="O215" s="4">
        <v>13</v>
      </c>
      <c r="P215" s="4">
        <v>13</v>
      </c>
      <c r="Q215" s="4">
        <v>13</v>
      </c>
      <c r="R215" s="4">
        <v>13</v>
      </c>
      <c r="S215" s="4">
        <v>13</v>
      </c>
      <c r="T215" s="4">
        <v>13</v>
      </c>
      <c r="U215" s="4">
        <v>13</v>
      </c>
      <c r="V215" s="4">
        <v>13</v>
      </c>
      <c r="W215" s="4">
        <v>13</v>
      </c>
      <c r="X215" s="4">
        <v>13</v>
      </c>
      <c r="Y215" s="4">
        <v>13</v>
      </c>
      <c r="Z215" s="4">
        <v>13</v>
      </c>
      <c r="AA215" s="4">
        <v>13</v>
      </c>
      <c r="AB215" s="4">
        <v>13</v>
      </c>
      <c r="AC215" s="4">
        <v>13</v>
      </c>
      <c r="AD215" s="4">
        <v>13</v>
      </c>
      <c r="AE215" s="4">
        <v>13</v>
      </c>
      <c r="AF215" s="4">
        <v>14.9</v>
      </c>
      <c r="AG215" s="4">
        <v>28.3</v>
      </c>
      <c r="AH215" s="4">
        <v>14.3</v>
      </c>
      <c r="AI215" s="4">
        <v>23.9</v>
      </c>
      <c r="AJ215" s="4">
        <v>24.266936299292215</v>
      </c>
      <c r="AK215" s="4">
        <v>23</v>
      </c>
      <c r="AL215" s="4">
        <v>24.3</v>
      </c>
      <c r="AM215" s="4">
        <v>25.5</v>
      </c>
      <c r="AS215" t="s">
        <v>39</v>
      </c>
    </row>
    <row r="216" spans="1:45" x14ac:dyDescent="0.3">
      <c r="A216" t="s">
        <v>35</v>
      </c>
      <c r="B216" t="s">
        <v>134</v>
      </c>
      <c r="C216" t="s">
        <v>143</v>
      </c>
      <c r="D216" t="s">
        <v>256</v>
      </c>
      <c r="E216" t="s">
        <v>142</v>
      </c>
      <c r="I216" t="s">
        <v>38</v>
      </c>
      <c r="J216">
        <v>0.01</v>
      </c>
      <c r="K216" s="4">
        <v>11.7</v>
      </c>
      <c r="L216" s="4">
        <v>11.7</v>
      </c>
      <c r="M216" s="4">
        <v>11.7</v>
      </c>
      <c r="N216" s="4">
        <v>11.7</v>
      </c>
      <c r="O216" s="4">
        <v>11.7</v>
      </c>
      <c r="P216" s="4">
        <v>11.7</v>
      </c>
      <c r="Q216" s="4">
        <v>11.7</v>
      </c>
      <c r="R216" s="4">
        <v>11.7</v>
      </c>
      <c r="S216" s="4">
        <v>11.7</v>
      </c>
      <c r="T216" s="4">
        <v>11.7</v>
      </c>
      <c r="U216" s="4">
        <v>11.7</v>
      </c>
      <c r="V216" s="4">
        <v>11.7</v>
      </c>
      <c r="W216" s="4">
        <v>11.7</v>
      </c>
      <c r="X216" s="4">
        <v>11.7</v>
      </c>
      <c r="Y216" s="4">
        <v>11.7</v>
      </c>
      <c r="Z216" s="4">
        <v>11.7</v>
      </c>
      <c r="AA216" s="4">
        <v>11.7</v>
      </c>
      <c r="AB216" s="4">
        <v>11.7</v>
      </c>
      <c r="AC216" s="4">
        <v>11.7</v>
      </c>
      <c r="AD216" s="4">
        <v>11.7</v>
      </c>
      <c r="AE216" s="4">
        <v>11.7</v>
      </c>
      <c r="AF216" s="4">
        <v>11.7</v>
      </c>
      <c r="AG216" s="4">
        <v>11.7</v>
      </c>
      <c r="AH216" s="4">
        <v>11.7</v>
      </c>
      <c r="AI216" s="4">
        <v>11.7</v>
      </c>
      <c r="AJ216" s="4">
        <v>11.7</v>
      </c>
      <c r="AK216" s="4">
        <v>11.7</v>
      </c>
      <c r="AL216" s="4">
        <v>11.7</v>
      </c>
      <c r="AM216" s="4">
        <v>11.7</v>
      </c>
      <c r="AS216" t="s">
        <v>58</v>
      </c>
    </row>
    <row r="217" spans="1:45" x14ac:dyDescent="0.3">
      <c r="A217" t="s">
        <v>36</v>
      </c>
      <c r="B217" t="s">
        <v>134</v>
      </c>
      <c r="C217" t="s">
        <v>143</v>
      </c>
      <c r="D217" t="s">
        <v>256</v>
      </c>
      <c r="E217" t="s">
        <v>142</v>
      </c>
      <c r="I217" t="s">
        <v>38</v>
      </c>
      <c r="J217">
        <v>0.01</v>
      </c>
      <c r="K217" s="4">
        <v>14.8</v>
      </c>
      <c r="L217" s="4">
        <v>14.8</v>
      </c>
      <c r="M217" s="4">
        <v>14.8</v>
      </c>
      <c r="N217" s="4">
        <v>14.8</v>
      </c>
      <c r="O217" s="4">
        <v>14.8</v>
      </c>
      <c r="P217" s="4">
        <v>14.8</v>
      </c>
      <c r="Q217" s="4">
        <v>14.8</v>
      </c>
      <c r="R217" s="4">
        <v>14.8</v>
      </c>
      <c r="S217" s="4">
        <v>14.8</v>
      </c>
      <c r="T217" s="4">
        <v>14.8</v>
      </c>
      <c r="U217" s="4">
        <v>14.8</v>
      </c>
      <c r="V217" s="4">
        <v>14.8</v>
      </c>
      <c r="W217" s="4">
        <v>14.8</v>
      </c>
      <c r="X217" s="4">
        <v>14.8</v>
      </c>
      <c r="Y217" s="4">
        <v>14.8</v>
      </c>
      <c r="Z217" s="4">
        <v>14.8</v>
      </c>
      <c r="AA217" s="4">
        <v>14.8</v>
      </c>
      <c r="AB217" s="4">
        <v>14.8</v>
      </c>
      <c r="AC217" s="4">
        <v>14.8</v>
      </c>
      <c r="AD217" s="4">
        <v>14.8</v>
      </c>
      <c r="AE217" s="4">
        <v>14.8</v>
      </c>
      <c r="AF217" s="4">
        <v>14.8</v>
      </c>
      <c r="AG217" s="4">
        <v>14.8</v>
      </c>
      <c r="AH217" s="4">
        <v>14.8</v>
      </c>
      <c r="AI217" s="4">
        <v>14.8</v>
      </c>
      <c r="AJ217" s="4">
        <v>14.8</v>
      </c>
      <c r="AK217" s="4">
        <v>14.8</v>
      </c>
      <c r="AL217" s="4">
        <v>14.8</v>
      </c>
      <c r="AM217" s="4">
        <v>14.8</v>
      </c>
      <c r="AS217" t="s">
        <v>257</v>
      </c>
    </row>
    <row r="218" spans="1:45" x14ac:dyDescent="0.3">
      <c r="A218" t="s">
        <v>1</v>
      </c>
      <c r="B218" t="s">
        <v>134</v>
      </c>
      <c r="C218" t="s">
        <v>143</v>
      </c>
      <c r="D218" t="s">
        <v>256</v>
      </c>
      <c r="E218" t="s">
        <v>138</v>
      </c>
      <c r="I218" t="s">
        <v>38</v>
      </c>
      <c r="J218">
        <v>0.01</v>
      </c>
      <c r="K218" s="4">
        <v>6.1</v>
      </c>
      <c r="L218" s="4">
        <v>6.1</v>
      </c>
      <c r="M218" s="4">
        <v>6</v>
      </c>
      <c r="N218" s="4">
        <v>5.9</v>
      </c>
      <c r="O218" s="4">
        <v>5.6</v>
      </c>
      <c r="P218" s="4">
        <v>5.8</v>
      </c>
      <c r="Q218" s="4">
        <v>5.9</v>
      </c>
      <c r="R218" s="4">
        <v>5.9</v>
      </c>
      <c r="S218" s="4">
        <v>5.9</v>
      </c>
      <c r="T218" s="4">
        <v>6</v>
      </c>
      <c r="U218" s="4">
        <v>6.3</v>
      </c>
      <c r="V218" s="4">
        <v>6.4</v>
      </c>
      <c r="W218" s="4">
        <v>6.5</v>
      </c>
      <c r="X218" s="4">
        <v>6.5</v>
      </c>
      <c r="Y218" s="4">
        <v>7.1</v>
      </c>
      <c r="Z218" s="4">
        <v>6.6</v>
      </c>
      <c r="AA218" s="4">
        <v>6.9</v>
      </c>
      <c r="AB218" s="4">
        <v>7.1</v>
      </c>
      <c r="AC218" s="4">
        <v>7.5</v>
      </c>
      <c r="AD218" s="4">
        <v>7.5</v>
      </c>
      <c r="AE218" s="4">
        <v>7.7</v>
      </c>
      <c r="AF218" s="4">
        <v>7.7</v>
      </c>
      <c r="AG218" s="4">
        <v>7.1</v>
      </c>
      <c r="AH218" s="4">
        <v>8.1999999999999993</v>
      </c>
      <c r="AI218" s="4">
        <v>8.1999999999999993</v>
      </c>
      <c r="AJ218" s="4">
        <v>7.7777777777777777</v>
      </c>
      <c r="AK218" s="4">
        <v>7.7</v>
      </c>
      <c r="AL218" s="4">
        <v>7.9</v>
      </c>
      <c r="AM218" s="4">
        <v>8.1</v>
      </c>
      <c r="AS218" t="s">
        <v>39</v>
      </c>
    </row>
    <row r="219" spans="1:45" x14ac:dyDescent="0.3">
      <c r="A219" t="s">
        <v>2</v>
      </c>
      <c r="B219" t="s">
        <v>134</v>
      </c>
      <c r="C219" t="s">
        <v>143</v>
      </c>
      <c r="D219" t="s">
        <v>256</v>
      </c>
      <c r="E219" t="s">
        <v>138</v>
      </c>
      <c r="I219" t="s">
        <v>38</v>
      </c>
      <c r="J219">
        <v>0.01</v>
      </c>
      <c r="K219" s="4">
        <v>11.2</v>
      </c>
      <c r="L219" s="4">
        <v>11.2</v>
      </c>
      <c r="M219" s="4">
        <v>11.2</v>
      </c>
      <c r="N219" s="4">
        <v>11.2</v>
      </c>
      <c r="O219" s="4">
        <v>11.2</v>
      </c>
      <c r="P219" s="4">
        <v>11.2</v>
      </c>
      <c r="Q219" s="4">
        <v>12.8</v>
      </c>
      <c r="R219" s="4">
        <v>15</v>
      </c>
      <c r="S219" s="4">
        <v>12.2</v>
      </c>
      <c r="T219" s="4">
        <v>10.199999999999999</v>
      </c>
      <c r="U219" s="4">
        <v>7.8</v>
      </c>
      <c r="V219" s="4">
        <v>6.6</v>
      </c>
      <c r="W219" s="4">
        <v>5.4</v>
      </c>
      <c r="X219" s="4">
        <v>5.5</v>
      </c>
      <c r="Y219" s="4">
        <v>5.0999999999999996</v>
      </c>
      <c r="Z219" s="4">
        <v>4.8</v>
      </c>
      <c r="AA219" s="4">
        <v>4.7</v>
      </c>
      <c r="AB219" s="4">
        <v>4.4000000000000004</v>
      </c>
      <c r="AC219" s="4">
        <v>4</v>
      </c>
      <c r="AD219" s="4">
        <v>3.7</v>
      </c>
      <c r="AE219" s="4">
        <v>3.6</v>
      </c>
      <c r="AF219" s="4">
        <v>3.5</v>
      </c>
      <c r="AG219" s="4">
        <v>3</v>
      </c>
      <c r="AH219" s="4">
        <v>2.9</v>
      </c>
      <c r="AI219" s="4">
        <v>2.6</v>
      </c>
      <c r="AJ219" s="4">
        <v>2.2222222222222223</v>
      </c>
      <c r="AK219" s="4">
        <v>2.2000000000000002</v>
      </c>
      <c r="AL219" s="4">
        <v>2.1</v>
      </c>
      <c r="AM219" s="4">
        <v>2.2000000000000002</v>
      </c>
      <c r="AS219" t="s">
        <v>39</v>
      </c>
    </row>
    <row r="220" spans="1:45" x14ac:dyDescent="0.3">
      <c r="A220" t="s">
        <v>3</v>
      </c>
      <c r="B220" t="s">
        <v>134</v>
      </c>
      <c r="C220" t="s">
        <v>143</v>
      </c>
      <c r="D220" t="s">
        <v>256</v>
      </c>
      <c r="E220" t="s">
        <v>138</v>
      </c>
      <c r="I220" t="s">
        <v>38</v>
      </c>
      <c r="J220">
        <v>0.01</v>
      </c>
      <c r="K220" s="4">
        <v>12</v>
      </c>
      <c r="L220" s="4">
        <v>12</v>
      </c>
      <c r="M220" s="4">
        <v>12</v>
      </c>
      <c r="N220" s="4">
        <v>12</v>
      </c>
      <c r="O220" s="4">
        <v>11.8</v>
      </c>
      <c r="P220" s="4">
        <v>9.9</v>
      </c>
      <c r="Q220" s="4">
        <v>9.8000000000000007</v>
      </c>
      <c r="R220" s="4">
        <v>9.4</v>
      </c>
      <c r="S220" s="4">
        <v>8.5</v>
      </c>
      <c r="T220" s="4">
        <v>8.1999999999999993</v>
      </c>
      <c r="U220" s="4">
        <v>8.4</v>
      </c>
      <c r="V220" s="4">
        <v>8.3000000000000007</v>
      </c>
      <c r="W220" s="4">
        <v>7.5</v>
      </c>
      <c r="X220" s="4">
        <v>7.2</v>
      </c>
      <c r="Y220" s="4">
        <v>7.4</v>
      </c>
      <c r="Z220" s="4">
        <v>7.3</v>
      </c>
      <c r="AA220" s="4">
        <v>7.5</v>
      </c>
      <c r="AB220" s="4">
        <v>7.3</v>
      </c>
      <c r="AC220" s="4">
        <v>7.1</v>
      </c>
      <c r="AD220" s="4">
        <v>6.8</v>
      </c>
      <c r="AE220" s="4">
        <v>7.5</v>
      </c>
      <c r="AF220" s="4">
        <v>7.6</v>
      </c>
      <c r="AG220" s="4">
        <v>8.4</v>
      </c>
      <c r="AH220" s="4">
        <v>8.5</v>
      </c>
      <c r="AI220" s="4">
        <v>8.4</v>
      </c>
      <c r="AJ220" s="4">
        <v>8.6187845303867423</v>
      </c>
      <c r="AK220" s="4">
        <v>8.9</v>
      </c>
      <c r="AL220" s="4">
        <v>9.1999999999999993</v>
      </c>
      <c r="AM220" s="4">
        <v>9.6</v>
      </c>
      <c r="AS220" t="s">
        <v>39</v>
      </c>
    </row>
    <row r="221" spans="1:45" x14ac:dyDescent="0.3">
      <c r="A221" t="s">
        <v>4</v>
      </c>
      <c r="B221" t="s">
        <v>134</v>
      </c>
      <c r="C221" t="s">
        <v>143</v>
      </c>
      <c r="D221" t="s">
        <v>256</v>
      </c>
      <c r="E221" t="s">
        <v>138</v>
      </c>
      <c r="I221" t="s">
        <v>38</v>
      </c>
      <c r="J221">
        <v>0.01</v>
      </c>
      <c r="K221" s="4">
        <v>6.3</v>
      </c>
      <c r="L221" s="4">
        <v>6</v>
      </c>
      <c r="M221" s="4">
        <v>6.1</v>
      </c>
      <c r="N221" s="4">
        <v>8.3000000000000007</v>
      </c>
      <c r="O221" s="4">
        <v>8.5</v>
      </c>
      <c r="P221" s="4">
        <v>8.1</v>
      </c>
      <c r="Q221" s="4">
        <v>7.8</v>
      </c>
      <c r="R221" s="4">
        <v>8.3000000000000007</v>
      </c>
      <c r="S221" s="4">
        <v>8.5</v>
      </c>
      <c r="T221" s="4">
        <v>8.3000000000000007</v>
      </c>
      <c r="U221" s="4">
        <v>8.6999999999999993</v>
      </c>
      <c r="V221" s="4">
        <v>9.1</v>
      </c>
      <c r="W221" s="4">
        <v>9.1999999999999993</v>
      </c>
      <c r="X221" s="4">
        <v>9.3000000000000007</v>
      </c>
      <c r="Y221" s="4">
        <v>9.3000000000000007</v>
      </c>
      <c r="Z221" s="4">
        <v>9.5</v>
      </c>
      <c r="AA221" s="4">
        <v>9.6999999999999993</v>
      </c>
      <c r="AB221" s="4">
        <v>9.6999999999999993</v>
      </c>
      <c r="AC221" s="4">
        <v>9.6999999999999993</v>
      </c>
      <c r="AD221" s="4">
        <v>9.5</v>
      </c>
      <c r="AE221" s="4">
        <v>9.8000000000000007</v>
      </c>
      <c r="AF221" s="4">
        <v>10</v>
      </c>
      <c r="AG221" s="4">
        <v>10.1</v>
      </c>
      <c r="AH221" s="4">
        <v>10.3</v>
      </c>
      <c r="AI221" s="4">
        <v>9.6999999999999993</v>
      </c>
      <c r="AJ221" s="4">
        <v>9.3373493975903621</v>
      </c>
      <c r="AK221" s="4">
        <v>8.8000000000000007</v>
      </c>
      <c r="AL221" s="4">
        <v>8.6</v>
      </c>
      <c r="AM221" s="4">
        <v>8.4</v>
      </c>
      <c r="AS221" t="s">
        <v>39</v>
      </c>
    </row>
    <row r="222" spans="1:45" x14ac:dyDescent="0.3">
      <c r="A222" t="s">
        <v>5</v>
      </c>
      <c r="B222" t="s">
        <v>134</v>
      </c>
      <c r="C222" t="s">
        <v>143</v>
      </c>
      <c r="D222" t="s">
        <v>256</v>
      </c>
      <c r="E222" t="s">
        <v>138</v>
      </c>
      <c r="I222" t="s">
        <v>38</v>
      </c>
      <c r="J222">
        <v>0.01</v>
      </c>
      <c r="K222" s="4">
        <v>5.4</v>
      </c>
      <c r="L222" s="4">
        <v>6.9</v>
      </c>
      <c r="M222" s="4">
        <v>6.8</v>
      </c>
      <c r="N222" s="4">
        <v>7.3</v>
      </c>
      <c r="O222" s="4">
        <v>6.9</v>
      </c>
      <c r="P222" s="4">
        <v>7.4</v>
      </c>
      <c r="Q222" s="4">
        <v>7.5</v>
      </c>
      <c r="R222" s="4">
        <v>7.6</v>
      </c>
      <c r="S222" s="4">
        <v>7.5</v>
      </c>
      <c r="T222" s="4">
        <v>7.5</v>
      </c>
      <c r="U222" s="4">
        <v>7.7</v>
      </c>
      <c r="V222" s="4">
        <v>7.6</v>
      </c>
      <c r="W222" s="4">
        <v>7.1</v>
      </c>
      <c r="X222" s="4">
        <v>7.2</v>
      </c>
      <c r="Y222" s="4">
        <v>7.5</v>
      </c>
      <c r="Z222" s="4">
        <v>7.5</v>
      </c>
      <c r="AA222" s="4">
        <v>7.8</v>
      </c>
      <c r="AB222" s="4">
        <v>7.8</v>
      </c>
      <c r="AC222" s="4">
        <v>8.1</v>
      </c>
      <c r="AD222" s="4">
        <v>7.9</v>
      </c>
      <c r="AE222" s="4">
        <v>8</v>
      </c>
      <c r="AF222" s="4">
        <v>8.5</v>
      </c>
      <c r="AG222" s="4">
        <v>9</v>
      </c>
      <c r="AH222" s="4">
        <v>8.5</v>
      </c>
      <c r="AI222" s="4">
        <v>8.5</v>
      </c>
      <c r="AJ222" s="4">
        <v>8.1309398099260832</v>
      </c>
      <c r="AK222" s="4">
        <v>8.6</v>
      </c>
      <c r="AL222" s="4">
        <v>8.9</v>
      </c>
      <c r="AM222" s="4">
        <v>9.1</v>
      </c>
      <c r="AS222" t="s">
        <v>39</v>
      </c>
    </row>
    <row r="223" spans="1:45" x14ac:dyDescent="0.3">
      <c r="A223" t="s">
        <v>6</v>
      </c>
      <c r="B223" t="s">
        <v>134</v>
      </c>
      <c r="C223" t="s">
        <v>143</v>
      </c>
      <c r="D223" t="s">
        <v>256</v>
      </c>
      <c r="E223" t="s">
        <v>138</v>
      </c>
      <c r="I223" t="s">
        <v>38</v>
      </c>
      <c r="J223">
        <v>0.01</v>
      </c>
      <c r="K223" s="4">
        <v>2.8</v>
      </c>
      <c r="L223" s="4">
        <v>2.8</v>
      </c>
      <c r="M223" s="4">
        <v>2.8</v>
      </c>
      <c r="N223" s="4">
        <v>2.8</v>
      </c>
      <c r="O223" s="4">
        <v>2.8</v>
      </c>
      <c r="P223" s="4">
        <v>2.8</v>
      </c>
      <c r="Q223" s="4">
        <v>2.8</v>
      </c>
      <c r="R223" s="4">
        <v>2.8</v>
      </c>
      <c r="S223" s="4">
        <v>2.8</v>
      </c>
      <c r="T223" s="4">
        <v>2.8</v>
      </c>
      <c r="U223" s="4">
        <v>2.7</v>
      </c>
      <c r="V223" s="4">
        <v>1.9</v>
      </c>
      <c r="W223" s="4">
        <v>1.8</v>
      </c>
      <c r="X223" s="4">
        <v>1.7</v>
      </c>
      <c r="Y223" s="4">
        <v>1.8</v>
      </c>
      <c r="Z223" s="4">
        <v>1.9</v>
      </c>
      <c r="AA223" s="4">
        <v>2</v>
      </c>
      <c r="AB223" s="4">
        <v>2.1</v>
      </c>
      <c r="AC223" s="4">
        <v>2.1</v>
      </c>
      <c r="AD223" s="4">
        <v>1.9</v>
      </c>
      <c r="AE223" s="4">
        <v>2</v>
      </c>
      <c r="AF223" s="4">
        <v>1.9</v>
      </c>
      <c r="AG223" s="4">
        <v>1.8</v>
      </c>
      <c r="AH223" s="4">
        <v>1.6</v>
      </c>
      <c r="AI223" s="4">
        <v>1.9</v>
      </c>
      <c r="AJ223" s="4">
        <v>1.820020222446916</v>
      </c>
      <c r="AK223" s="4">
        <v>2</v>
      </c>
      <c r="AL223" s="4">
        <v>2.2999999999999998</v>
      </c>
      <c r="AM223" s="4">
        <v>2.5</v>
      </c>
      <c r="AS223" t="s">
        <v>39</v>
      </c>
    </row>
    <row r="224" spans="1:45" x14ac:dyDescent="0.3">
      <c r="A224" t="s">
        <v>7</v>
      </c>
      <c r="B224" t="s">
        <v>134</v>
      </c>
      <c r="C224" t="s">
        <v>143</v>
      </c>
      <c r="D224" t="s">
        <v>256</v>
      </c>
      <c r="E224" t="s">
        <v>138</v>
      </c>
      <c r="I224" t="s">
        <v>38</v>
      </c>
      <c r="J224">
        <v>0.01</v>
      </c>
      <c r="K224" s="4">
        <v>3.6</v>
      </c>
      <c r="L224" s="4">
        <v>3.7</v>
      </c>
      <c r="M224" s="4">
        <v>3.5</v>
      </c>
      <c r="N224" s="4">
        <v>3.6</v>
      </c>
      <c r="O224" s="4">
        <v>3.4</v>
      </c>
      <c r="P224" s="4">
        <v>3.4</v>
      </c>
      <c r="Q224" s="4">
        <v>3.3</v>
      </c>
      <c r="R224" s="4">
        <v>3.4</v>
      </c>
      <c r="S224" s="4">
        <v>3.3</v>
      </c>
      <c r="T224" s="4">
        <v>3.3</v>
      </c>
      <c r="U224" s="4">
        <v>3.2</v>
      </c>
      <c r="V224" s="4">
        <v>3.3</v>
      </c>
      <c r="W224" s="4">
        <v>3.5</v>
      </c>
      <c r="X224" s="4">
        <v>3.3</v>
      </c>
      <c r="Y224" s="4">
        <v>3</v>
      </c>
      <c r="Z224" s="4">
        <v>3.3</v>
      </c>
      <c r="AA224" s="4">
        <v>3.3</v>
      </c>
      <c r="AB224" s="4">
        <v>3.4</v>
      </c>
      <c r="AC224" s="4">
        <v>3.3</v>
      </c>
      <c r="AD224" s="4">
        <v>2.8</v>
      </c>
      <c r="AE224" s="4">
        <v>2.9</v>
      </c>
      <c r="AF224" s="4">
        <v>2.9</v>
      </c>
      <c r="AG224" s="4">
        <v>2.8</v>
      </c>
      <c r="AH224" s="4">
        <v>2.7</v>
      </c>
      <c r="AI224" s="4">
        <v>3</v>
      </c>
      <c r="AJ224" s="4">
        <v>3.0090270812437314</v>
      </c>
      <c r="AK224" s="4">
        <v>3</v>
      </c>
      <c r="AL224" s="4">
        <v>3.1</v>
      </c>
      <c r="AM224" s="4">
        <v>3.3</v>
      </c>
      <c r="AS224" t="s">
        <v>39</v>
      </c>
    </row>
    <row r="225" spans="1:45" x14ac:dyDescent="0.3">
      <c r="A225" t="s">
        <v>8</v>
      </c>
      <c r="B225" t="s">
        <v>134</v>
      </c>
      <c r="C225" t="s">
        <v>143</v>
      </c>
      <c r="D225" t="s">
        <v>256</v>
      </c>
      <c r="E225" t="s">
        <v>138</v>
      </c>
      <c r="I225" t="s">
        <v>38</v>
      </c>
      <c r="J225">
        <v>0.01</v>
      </c>
      <c r="K225" s="4">
        <v>3.6</v>
      </c>
      <c r="L225" s="4">
        <v>3.6</v>
      </c>
      <c r="M225" s="4">
        <v>3.5</v>
      </c>
      <c r="N225" s="4">
        <v>2.9</v>
      </c>
      <c r="O225" s="4">
        <v>2.2000000000000002</v>
      </c>
      <c r="P225" s="4">
        <v>2.4</v>
      </c>
      <c r="Q225" s="4">
        <v>2.5</v>
      </c>
      <c r="R225" s="4">
        <v>2.6</v>
      </c>
      <c r="S225" s="4">
        <v>2</v>
      </c>
      <c r="T225" s="4">
        <v>2</v>
      </c>
      <c r="U225" s="4">
        <v>2.2000000000000002</v>
      </c>
      <c r="V225" s="4">
        <v>1.9</v>
      </c>
      <c r="W225" s="4">
        <v>1.9</v>
      </c>
      <c r="X225" s="4">
        <v>1.6</v>
      </c>
      <c r="Y225" s="4">
        <v>1.6</v>
      </c>
      <c r="Z225" s="4">
        <v>1.7</v>
      </c>
      <c r="AA225" s="4">
        <v>1.6</v>
      </c>
      <c r="AB225" s="4">
        <v>1.6</v>
      </c>
      <c r="AC225" s="4">
        <v>1.3</v>
      </c>
      <c r="AD225" s="4">
        <v>1.2</v>
      </c>
      <c r="AE225" s="4">
        <v>1.1000000000000001</v>
      </c>
      <c r="AF225" s="4">
        <v>0.8</v>
      </c>
      <c r="AG225" s="4">
        <v>0.7</v>
      </c>
      <c r="AH225" s="4">
        <v>0.9</v>
      </c>
      <c r="AI225" s="4">
        <v>0.9</v>
      </c>
      <c r="AJ225" s="4">
        <v>1.0141987829614605</v>
      </c>
      <c r="AK225" s="4">
        <v>1</v>
      </c>
      <c r="AL225" s="4">
        <v>0.9</v>
      </c>
      <c r="AM225" s="4">
        <v>0.9</v>
      </c>
      <c r="AS225" t="s">
        <v>39</v>
      </c>
    </row>
    <row r="226" spans="1:45" x14ac:dyDescent="0.3">
      <c r="A226" t="s">
        <v>9</v>
      </c>
      <c r="B226" t="s">
        <v>134</v>
      </c>
      <c r="C226" t="s">
        <v>143</v>
      </c>
      <c r="D226" t="s">
        <v>256</v>
      </c>
      <c r="E226" t="s">
        <v>138</v>
      </c>
      <c r="I226" t="s">
        <v>38</v>
      </c>
      <c r="J226">
        <v>0.01</v>
      </c>
      <c r="K226" s="4">
        <v>6.9</v>
      </c>
      <c r="L226" s="4">
        <v>5.8</v>
      </c>
      <c r="M226" s="4">
        <v>6</v>
      </c>
      <c r="N226" s="4">
        <v>5.4</v>
      </c>
      <c r="O226" s="4">
        <v>5.0999999999999996</v>
      </c>
      <c r="P226" s="4">
        <v>5</v>
      </c>
      <c r="Q226" s="4">
        <v>4.9000000000000004</v>
      </c>
      <c r="R226" s="4">
        <v>5.0999999999999996</v>
      </c>
      <c r="S226" s="4">
        <v>5.0999999999999996</v>
      </c>
      <c r="T226" s="4">
        <v>5</v>
      </c>
      <c r="U226" s="4">
        <v>5.4</v>
      </c>
      <c r="V226" s="4">
        <v>5.5</v>
      </c>
      <c r="W226" s="4">
        <v>5.2</v>
      </c>
      <c r="X226" s="4">
        <v>5.0999999999999996</v>
      </c>
      <c r="Y226" s="4">
        <v>5</v>
      </c>
      <c r="Z226" s="4">
        <v>5.0999999999999996</v>
      </c>
      <c r="AA226" s="4">
        <v>5.2</v>
      </c>
      <c r="AB226" s="4">
        <v>5</v>
      </c>
      <c r="AC226" s="4">
        <v>5.5</v>
      </c>
      <c r="AD226" s="4">
        <v>5.4</v>
      </c>
      <c r="AE226" s="4">
        <v>5.4</v>
      </c>
      <c r="AF226" s="4">
        <v>5.6</v>
      </c>
      <c r="AG226" s="4">
        <v>5.6</v>
      </c>
      <c r="AH226" s="4">
        <v>6.1</v>
      </c>
      <c r="AI226" s="4">
        <v>6.7</v>
      </c>
      <c r="AJ226" s="4">
        <v>6.7209775967413439</v>
      </c>
      <c r="AK226" s="4">
        <v>6.6</v>
      </c>
      <c r="AL226" s="4">
        <v>7</v>
      </c>
      <c r="AM226" s="4">
        <v>7.1</v>
      </c>
      <c r="AS226" t="s">
        <v>39</v>
      </c>
    </row>
    <row r="227" spans="1:45" x14ac:dyDescent="0.3">
      <c r="A227" t="s">
        <v>10</v>
      </c>
      <c r="B227" t="s">
        <v>134</v>
      </c>
      <c r="C227" t="s">
        <v>143</v>
      </c>
      <c r="D227" t="s">
        <v>256</v>
      </c>
      <c r="E227" t="s">
        <v>138</v>
      </c>
      <c r="I227" t="s">
        <v>38</v>
      </c>
      <c r="J227">
        <v>0.01</v>
      </c>
      <c r="K227" s="4">
        <v>9.3000000000000007</v>
      </c>
      <c r="L227" s="4">
        <v>8.8000000000000007</v>
      </c>
      <c r="M227" s="4">
        <v>8.6</v>
      </c>
      <c r="N227" s="4">
        <v>8</v>
      </c>
      <c r="O227" s="4">
        <v>7.8</v>
      </c>
      <c r="P227" s="4">
        <v>7.5</v>
      </c>
      <c r="Q227" s="4">
        <v>8</v>
      </c>
      <c r="R227" s="4">
        <v>8.1</v>
      </c>
      <c r="S227" s="4">
        <v>8.1999999999999993</v>
      </c>
      <c r="T227" s="4">
        <v>8.1999999999999993</v>
      </c>
      <c r="U227" s="4">
        <v>8.6</v>
      </c>
      <c r="V227" s="4">
        <v>8.5</v>
      </c>
      <c r="W227" s="4">
        <v>8.6999999999999993</v>
      </c>
      <c r="X227" s="4">
        <v>8.4</v>
      </c>
      <c r="Y227" s="4">
        <v>8.6999999999999993</v>
      </c>
      <c r="Z227" s="4">
        <v>9.1</v>
      </c>
      <c r="AA227" s="4">
        <v>9.4</v>
      </c>
      <c r="AB227" s="4">
        <v>9.6</v>
      </c>
      <c r="AC227" s="4">
        <v>10.1</v>
      </c>
      <c r="AD227" s="4">
        <v>9.4</v>
      </c>
      <c r="AE227" s="4">
        <v>9.3000000000000007</v>
      </c>
      <c r="AF227" s="4">
        <v>9.3000000000000007</v>
      </c>
      <c r="AG227" s="4">
        <v>9.5</v>
      </c>
      <c r="AH227" s="4">
        <v>10.5</v>
      </c>
      <c r="AI227" s="4">
        <v>10.3</v>
      </c>
      <c r="AJ227" s="4">
        <v>10.081466395112017</v>
      </c>
      <c r="AK227" s="4">
        <v>10.199999999999999</v>
      </c>
      <c r="AL227" s="4">
        <v>10.8</v>
      </c>
      <c r="AM227" s="4">
        <v>10.3</v>
      </c>
      <c r="AS227" t="s">
        <v>39</v>
      </c>
    </row>
    <row r="228" spans="1:45" x14ac:dyDescent="0.3">
      <c r="A228" t="s">
        <v>11</v>
      </c>
      <c r="B228" t="s">
        <v>134</v>
      </c>
      <c r="C228" t="s">
        <v>143</v>
      </c>
      <c r="D228" t="s">
        <v>256</v>
      </c>
      <c r="E228" t="s">
        <v>138</v>
      </c>
      <c r="I228" t="s">
        <v>38</v>
      </c>
      <c r="J228">
        <v>0.01</v>
      </c>
      <c r="K228" s="4">
        <v>6.4</v>
      </c>
      <c r="L228" s="4">
        <v>6.4</v>
      </c>
      <c r="M228" s="4">
        <v>6.4</v>
      </c>
      <c r="N228" s="4">
        <v>6.4</v>
      </c>
      <c r="O228" s="4">
        <v>6.4</v>
      </c>
      <c r="P228" s="4">
        <v>6.4</v>
      </c>
      <c r="Q228" s="4">
        <v>6</v>
      </c>
      <c r="R228" s="4">
        <v>5.2</v>
      </c>
      <c r="S228" s="4">
        <v>4.8</v>
      </c>
      <c r="T228" s="4">
        <v>4.8</v>
      </c>
      <c r="U228" s="4">
        <v>5.0999999999999996</v>
      </c>
      <c r="V228" s="4">
        <v>4.8</v>
      </c>
      <c r="W228" s="4">
        <v>4.5</v>
      </c>
      <c r="X228" s="4">
        <v>4.2</v>
      </c>
      <c r="Y228" s="4">
        <v>4.2</v>
      </c>
      <c r="Z228" s="4">
        <v>4.3</v>
      </c>
      <c r="AA228" s="4">
        <v>4.4000000000000004</v>
      </c>
      <c r="AB228" s="4">
        <v>5</v>
      </c>
      <c r="AC228" s="4">
        <v>5.4</v>
      </c>
      <c r="AD228" s="4">
        <v>5.6</v>
      </c>
      <c r="AE228" s="4">
        <v>5.6</v>
      </c>
      <c r="AF228" s="4">
        <v>4.9000000000000004</v>
      </c>
      <c r="AG228" s="4">
        <v>3.5</v>
      </c>
      <c r="AH228" s="4">
        <v>3.1</v>
      </c>
      <c r="AI228" s="4">
        <v>3</v>
      </c>
      <c r="AJ228" s="4">
        <v>3.0581039755351687</v>
      </c>
      <c r="AK228" s="4">
        <v>2.7</v>
      </c>
      <c r="AL228" s="4">
        <v>2.4</v>
      </c>
      <c r="AM228" s="4">
        <v>2.5</v>
      </c>
      <c r="AS228" t="s">
        <v>39</v>
      </c>
    </row>
    <row r="229" spans="1:45" x14ac:dyDescent="0.3">
      <c r="A229" t="s">
        <v>12</v>
      </c>
      <c r="B229" t="s">
        <v>134</v>
      </c>
      <c r="C229" t="s">
        <v>143</v>
      </c>
      <c r="D229" t="s">
        <v>256</v>
      </c>
      <c r="E229" t="s">
        <v>138</v>
      </c>
      <c r="I229" t="s">
        <v>38</v>
      </c>
      <c r="J229">
        <v>0.01</v>
      </c>
      <c r="K229" s="4">
        <v>6.9</v>
      </c>
      <c r="L229" s="4">
        <v>6.7</v>
      </c>
      <c r="M229" s="4">
        <v>6.1</v>
      </c>
      <c r="N229" s="4">
        <v>5.9</v>
      </c>
      <c r="O229" s="4">
        <v>6</v>
      </c>
      <c r="P229" s="4">
        <v>5.9</v>
      </c>
      <c r="Q229" s="4">
        <v>5.9</v>
      </c>
      <c r="R229" s="4">
        <v>5.6</v>
      </c>
      <c r="S229" s="4">
        <v>5.2</v>
      </c>
      <c r="T229" s="4">
        <v>5.4</v>
      </c>
      <c r="U229" s="4">
        <v>5.8</v>
      </c>
      <c r="V229" s="4">
        <v>5.8</v>
      </c>
      <c r="W229" s="4">
        <v>5.6</v>
      </c>
      <c r="X229" s="4">
        <v>5.5</v>
      </c>
      <c r="Y229" s="4">
        <v>5.5</v>
      </c>
      <c r="Z229" s="4">
        <v>6</v>
      </c>
      <c r="AA229" s="4">
        <v>6.1</v>
      </c>
      <c r="AB229" s="4">
        <v>6</v>
      </c>
      <c r="AC229" s="4">
        <v>6</v>
      </c>
      <c r="AD229" s="4">
        <v>5.5</v>
      </c>
      <c r="AE229" s="4">
        <v>5.5</v>
      </c>
      <c r="AF229" s="4">
        <v>5.7</v>
      </c>
      <c r="AG229" s="4">
        <v>6.1</v>
      </c>
      <c r="AH229" s="4">
        <v>6.3</v>
      </c>
      <c r="AI229" s="4">
        <v>6.3</v>
      </c>
      <c r="AJ229" s="4">
        <v>6.2563067608476279</v>
      </c>
      <c r="AK229" s="4">
        <v>6.1</v>
      </c>
      <c r="AL229" s="4">
        <v>5.9</v>
      </c>
      <c r="AM229" s="4">
        <v>6.3</v>
      </c>
      <c r="AS229" t="s">
        <v>39</v>
      </c>
    </row>
    <row r="230" spans="1:45" x14ac:dyDescent="0.3">
      <c r="A230" t="s">
        <v>13</v>
      </c>
      <c r="B230" t="s">
        <v>134</v>
      </c>
      <c r="C230" t="s">
        <v>143</v>
      </c>
      <c r="D230" t="s">
        <v>256</v>
      </c>
      <c r="E230" t="s">
        <v>138</v>
      </c>
      <c r="I230" t="s">
        <v>38</v>
      </c>
      <c r="J230">
        <v>0.01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S230" t="s">
        <v>39</v>
      </c>
    </row>
    <row r="231" spans="1:45" x14ac:dyDescent="0.3">
      <c r="A231" t="s">
        <v>14</v>
      </c>
      <c r="B231" t="s">
        <v>134</v>
      </c>
      <c r="C231" t="s">
        <v>143</v>
      </c>
      <c r="D231" t="s">
        <v>256</v>
      </c>
      <c r="E231" t="s">
        <v>138</v>
      </c>
      <c r="I231" t="s">
        <v>38</v>
      </c>
      <c r="J231">
        <v>0.01</v>
      </c>
      <c r="K231" s="4">
        <v>11.3</v>
      </c>
      <c r="L231" s="4">
        <v>11.3</v>
      </c>
      <c r="M231" s="4">
        <v>11.3</v>
      </c>
      <c r="N231" s="4">
        <v>11.3</v>
      </c>
      <c r="O231" s="4">
        <v>11.3</v>
      </c>
      <c r="P231" s="4">
        <v>11.3</v>
      </c>
      <c r="Q231" s="4">
        <v>10.3</v>
      </c>
      <c r="R231" s="4">
        <v>9.3000000000000007</v>
      </c>
      <c r="S231" s="4">
        <v>7.8</v>
      </c>
      <c r="T231" s="4">
        <v>6.6</v>
      </c>
      <c r="U231" s="4">
        <v>4.8</v>
      </c>
      <c r="V231" s="4">
        <v>4.8</v>
      </c>
      <c r="W231" s="4">
        <v>4.8</v>
      </c>
      <c r="X231" s="4">
        <v>4.8</v>
      </c>
      <c r="Y231" s="4">
        <v>5.2</v>
      </c>
      <c r="Z231" s="4">
        <v>5.4</v>
      </c>
      <c r="AA231" s="4">
        <v>5.4</v>
      </c>
      <c r="AB231" s="4">
        <v>4.9000000000000004</v>
      </c>
      <c r="AC231" s="4">
        <v>5.2</v>
      </c>
      <c r="AD231" s="4">
        <v>4.7</v>
      </c>
      <c r="AE231" s="4">
        <v>4.7</v>
      </c>
      <c r="AF231" s="4">
        <v>4.9000000000000004</v>
      </c>
      <c r="AG231" s="4">
        <v>4.8</v>
      </c>
      <c r="AH231" s="4">
        <v>4.7</v>
      </c>
      <c r="AI231" s="4">
        <v>4</v>
      </c>
      <c r="AJ231" s="4">
        <v>3.6253776435045322</v>
      </c>
      <c r="AK231" s="4">
        <v>3.4</v>
      </c>
      <c r="AL231" s="4">
        <v>3.3</v>
      </c>
      <c r="AM231" s="4">
        <v>3.4</v>
      </c>
      <c r="AS231" t="s">
        <v>39</v>
      </c>
    </row>
    <row r="232" spans="1:45" x14ac:dyDescent="0.3">
      <c r="A232" t="s">
        <v>15</v>
      </c>
      <c r="B232" t="s">
        <v>134</v>
      </c>
      <c r="C232" t="s">
        <v>143</v>
      </c>
      <c r="D232" t="s">
        <v>256</v>
      </c>
      <c r="E232" t="s">
        <v>138</v>
      </c>
      <c r="I232" t="s">
        <v>38</v>
      </c>
      <c r="J232">
        <v>0.01</v>
      </c>
      <c r="K232" s="4">
        <v>3.2</v>
      </c>
      <c r="L232" s="4">
        <v>3.2</v>
      </c>
      <c r="M232" s="4">
        <v>3.2</v>
      </c>
      <c r="N232" s="4">
        <v>3.2</v>
      </c>
      <c r="O232" s="4">
        <v>3.2</v>
      </c>
      <c r="P232" s="4">
        <v>3.2</v>
      </c>
      <c r="Q232" s="4">
        <v>3.2</v>
      </c>
      <c r="R232" s="4">
        <v>3.2</v>
      </c>
      <c r="S232" s="4">
        <v>3.2</v>
      </c>
      <c r="T232" s="4">
        <v>3.2</v>
      </c>
      <c r="U232" s="4">
        <v>3.2</v>
      </c>
      <c r="V232" s="4">
        <v>2.8</v>
      </c>
      <c r="W232" s="4">
        <v>2.5</v>
      </c>
      <c r="X232" s="4">
        <v>1.9</v>
      </c>
      <c r="Y232" s="4">
        <v>1.5</v>
      </c>
      <c r="Z232" s="4">
        <v>0.7</v>
      </c>
      <c r="AA232" s="4">
        <v>0.6</v>
      </c>
      <c r="AB232" s="4">
        <v>0.6</v>
      </c>
      <c r="AC232" s="4">
        <v>0.6</v>
      </c>
      <c r="AD232" s="4">
        <v>0.6</v>
      </c>
      <c r="AE232" s="4">
        <v>0.7</v>
      </c>
      <c r="AF232" s="4">
        <v>0.8</v>
      </c>
      <c r="AG232" s="4">
        <v>0.8</v>
      </c>
      <c r="AH232" s="4">
        <v>0.8</v>
      </c>
      <c r="AI232" s="4">
        <v>1</v>
      </c>
      <c r="AJ232" s="4">
        <v>0.89999999999999991</v>
      </c>
      <c r="AK232" s="4">
        <v>1</v>
      </c>
      <c r="AL232" s="4">
        <v>0.9</v>
      </c>
      <c r="AM232" s="4">
        <v>1.1000000000000001</v>
      </c>
      <c r="AS232" t="s">
        <v>39</v>
      </c>
    </row>
    <row r="233" spans="1:45" x14ac:dyDescent="0.3">
      <c r="A233" t="s">
        <v>16</v>
      </c>
      <c r="B233" t="s">
        <v>134</v>
      </c>
      <c r="C233" t="s">
        <v>143</v>
      </c>
      <c r="D233" t="s">
        <v>256</v>
      </c>
      <c r="E233" t="s">
        <v>138</v>
      </c>
      <c r="I233" t="s">
        <v>38</v>
      </c>
      <c r="J233">
        <v>0.01</v>
      </c>
      <c r="K233" s="4">
        <v>4.4000000000000004</v>
      </c>
      <c r="L233" s="4">
        <v>4.5</v>
      </c>
      <c r="M233" s="4">
        <v>5</v>
      </c>
      <c r="N233" s="4">
        <v>5</v>
      </c>
      <c r="O233" s="4">
        <v>5.3</v>
      </c>
      <c r="P233" s="4">
        <v>5.2</v>
      </c>
      <c r="Q233" s="4">
        <v>5</v>
      </c>
      <c r="R233" s="4">
        <v>5.0999999999999996</v>
      </c>
      <c r="S233" s="4">
        <v>5.0999999999999996</v>
      </c>
      <c r="T233" s="4">
        <v>5.3</v>
      </c>
      <c r="U233" s="4">
        <v>5.0999999999999996</v>
      </c>
      <c r="V233" s="4">
        <v>5.0999999999999996</v>
      </c>
      <c r="W233" s="4">
        <v>3.9</v>
      </c>
      <c r="X233" s="4">
        <v>3.7</v>
      </c>
      <c r="Y233" s="4">
        <v>3.6</v>
      </c>
      <c r="Z233" s="4">
        <v>3.6</v>
      </c>
      <c r="AA233" s="4">
        <v>3.9</v>
      </c>
      <c r="AB233" s="4">
        <v>4.0999999999999996</v>
      </c>
      <c r="AC233" s="4">
        <v>4.3</v>
      </c>
      <c r="AD233" s="4">
        <v>4.3</v>
      </c>
      <c r="AE233" s="4">
        <v>4.5</v>
      </c>
      <c r="AF233" s="4">
        <v>4.4000000000000004</v>
      </c>
      <c r="AG233" s="4">
        <v>4.5999999999999996</v>
      </c>
      <c r="AH233" s="4">
        <v>4.8</v>
      </c>
      <c r="AI233" s="4">
        <v>4.3</v>
      </c>
      <c r="AJ233" s="4">
        <v>4.6999999999999993</v>
      </c>
      <c r="AK233" s="4">
        <v>4.5999999999999996</v>
      </c>
      <c r="AL233" s="4">
        <v>4.7</v>
      </c>
      <c r="AM233" s="4">
        <v>4.7</v>
      </c>
      <c r="AS233" t="s">
        <v>39</v>
      </c>
    </row>
    <row r="234" spans="1:45" x14ac:dyDescent="0.3">
      <c r="A234" t="s">
        <v>17</v>
      </c>
      <c r="B234" t="s">
        <v>134</v>
      </c>
      <c r="C234" t="s">
        <v>143</v>
      </c>
      <c r="D234" t="s">
        <v>256</v>
      </c>
      <c r="E234" t="s">
        <v>138</v>
      </c>
      <c r="I234" t="s">
        <v>38</v>
      </c>
      <c r="J234">
        <v>0.01</v>
      </c>
      <c r="K234" s="4">
        <v>14.7</v>
      </c>
      <c r="L234" s="4">
        <v>13.3</v>
      </c>
      <c r="M234" s="4">
        <v>13.2</v>
      </c>
      <c r="N234" s="4">
        <v>12.4</v>
      </c>
      <c r="O234" s="4">
        <v>12.2</v>
      </c>
      <c r="P234" s="4">
        <v>12</v>
      </c>
      <c r="Q234" s="4">
        <v>12.3</v>
      </c>
      <c r="R234" s="4">
        <v>12.1</v>
      </c>
      <c r="S234" s="4">
        <v>12.3</v>
      </c>
      <c r="T234" s="4">
        <v>12.9</v>
      </c>
      <c r="U234" s="4">
        <v>13</v>
      </c>
      <c r="V234" s="4">
        <v>13.4</v>
      </c>
      <c r="W234" s="4">
        <v>13.9</v>
      </c>
      <c r="X234" s="4">
        <v>13.4</v>
      </c>
      <c r="Y234" s="4">
        <v>13.4</v>
      </c>
      <c r="Z234" s="4">
        <v>12.6</v>
      </c>
      <c r="AA234" s="4">
        <v>11.9</v>
      </c>
      <c r="AB234" s="4">
        <v>11</v>
      </c>
      <c r="AC234" s="4">
        <v>10.4</v>
      </c>
      <c r="AD234" s="4">
        <v>10.199999999999999</v>
      </c>
      <c r="AE234" s="4">
        <v>10</v>
      </c>
      <c r="AF234" s="4">
        <v>10.199999999999999</v>
      </c>
      <c r="AG234" s="4">
        <v>10.1</v>
      </c>
      <c r="AH234" s="4">
        <v>10.199999999999999</v>
      </c>
      <c r="AI234" s="4">
        <v>9.9</v>
      </c>
      <c r="AJ234" s="4">
        <v>9.5336787564766841</v>
      </c>
      <c r="AK234" s="4">
        <v>9.1999999999999993</v>
      </c>
      <c r="AL234" s="4">
        <v>8.9</v>
      </c>
      <c r="AM234" s="4">
        <v>8.6</v>
      </c>
      <c r="AS234" t="s">
        <v>39</v>
      </c>
    </row>
    <row r="235" spans="1:45" x14ac:dyDescent="0.3">
      <c r="A235" t="s">
        <v>18</v>
      </c>
      <c r="B235" t="s">
        <v>134</v>
      </c>
      <c r="C235" t="s">
        <v>143</v>
      </c>
      <c r="D235" t="s">
        <v>256</v>
      </c>
      <c r="E235" t="s">
        <v>138</v>
      </c>
      <c r="I235" t="s">
        <v>38</v>
      </c>
      <c r="J235">
        <v>0.01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S235" t="s">
        <v>39</v>
      </c>
    </row>
    <row r="236" spans="1:45" x14ac:dyDescent="0.3">
      <c r="A236" t="s">
        <v>19</v>
      </c>
      <c r="B236" t="s">
        <v>134</v>
      </c>
      <c r="C236" t="s">
        <v>143</v>
      </c>
      <c r="D236" t="s">
        <v>256</v>
      </c>
      <c r="E236" t="s">
        <v>138</v>
      </c>
      <c r="I236" t="s">
        <v>38</v>
      </c>
      <c r="J236">
        <v>0.01</v>
      </c>
      <c r="K236" s="4">
        <v>9.3000000000000007</v>
      </c>
      <c r="L236" s="4">
        <v>9.3000000000000007</v>
      </c>
      <c r="M236" s="4">
        <v>9.3000000000000007</v>
      </c>
      <c r="N236" s="4">
        <v>9.1</v>
      </c>
      <c r="O236" s="4">
        <v>9.1422636996290816</v>
      </c>
      <c r="P236" s="4">
        <v>9.1847236872039151</v>
      </c>
      <c r="Q236" s="4">
        <v>9.2273808743568928</v>
      </c>
      <c r="R236" s="4">
        <v>9.2702361769543611</v>
      </c>
      <c r="S236" s="4">
        <v>9.3132905151162788</v>
      </c>
      <c r="T236" s="4">
        <v>9.3565448132359759</v>
      </c>
      <c r="U236" s="4">
        <v>9.4</v>
      </c>
      <c r="V236" s="4">
        <v>9.4</v>
      </c>
      <c r="W236" s="4">
        <v>9.3000000000000007</v>
      </c>
      <c r="X236" s="4">
        <v>8.6999999999999993</v>
      </c>
      <c r="Y236" s="4">
        <v>8.4</v>
      </c>
      <c r="Z236" s="4">
        <v>8.9</v>
      </c>
      <c r="AA236" s="4">
        <v>9.4</v>
      </c>
      <c r="AB236" s="4">
        <v>9.6</v>
      </c>
      <c r="AC236" s="4">
        <v>9.1999999999999993</v>
      </c>
      <c r="AD236" s="4">
        <v>9.1999999999999993</v>
      </c>
      <c r="AE236" s="4">
        <v>9.4</v>
      </c>
      <c r="AF236" s="4">
        <v>10.5</v>
      </c>
      <c r="AG236" s="4">
        <v>8.8000000000000007</v>
      </c>
      <c r="AH236" s="4">
        <v>11.3</v>
      </c>
      <c r="AI236" s="4">
        <v>11.8</v>
      </c>
      <c r="AJ236" s="4">
        <v>10.85427135678392</v>
      </c>
      <c r="AK236" s="4">
        <v>11</v>
      </c>
      <c r="AL236" s="4">
        <v>11.4</v>
      </c>
      <c r="AM236" s="4">
        <v>11.2</v>
      </c>
      <c r="AS236" t="s">
        <v>39</v>
      </c>
    </row>
    <row r="237" spans="1:45" x14ac:dyDescent="0.3">
      <c r="A237" t="s">
        <v>20</v>
      </c>
      <c r="B237" t="s">
        <v>134</v>
      </c>
      <c r="C237" t="s">
        <v>143</v>
      </c>
      <c r="D237" t="s">
        <v>256</v>
      </c>
      <c r="E237" t="s">
        <v>138</v>
      </c>
      <c r="I237" t="s">
        <v>38</v>
      </c>
      <c r="J237">
        <v>0.01</v>
      </c>
      <c r="K237" s="4">
        <v>12.3</v>
      </c>
      <c r="L237" s="4">
        <v>12.7</v>
      </c>
      <c r="M237" s="4">
        <v>12.8</v>
      </c>
      <c r="N237" s="4">
        <v>12.4</v>
      </c>
      <c r="O237" s="4">
        <v>11.8</v>
      </c>
      <c r="P237" s="4">
        <v>12.2</v>
      </c>
      <c r="Q237" s="4">
        <v>12.1</v>
      </c>
      <c r="R237" s="4">
        <v>10.199999999999999</v>
      </c>
      <c r="S237" s="4">
        <v>9.8000000000000007</v>
      </c>
      <c r="T237" s="4">
        <v>9.6999999999999993</v>
      </c>
      <c r="U237" s="4">
        <v>9.8000000000000007</v>
      </c>
      <c r="V237" s="4">
        <v>9.8000000000000007</v>
      </c>
      <c r="W237" s="4">
        <v>9.6999999999999993</v>
      </c>
      <c r="X237" s="4">
        <v>9.6</v>
      </c>
      <c r="Y237" s="4">
        <v>9.5</v>
      </c>
      <c r="Z237" s="4">
        <v>9.8000000000000007</v>
      </c>
      <c r="AA237" s="4">
        <v>10</v>
      </c>
      <c r="AB237" s="4">
        <v>10.1</v>
      </c>
      <c r="AC237" s="4">
        <v>11.1</v>
      </c>
      <c r="AD237" s="4">
        <v>11.2</v>
      </c>
      <c r="AE237" s="4">
        <v>11.1</v>
      </c>
      <c r="AF237" s="4">
        <v>11.5</v>
      </c>
      <c r="AG237" s="4">
        <v>11.5</v>
      </c>
      <c r="AH237" s="4">
        <v>12.4</v>
      </c>
      <c r="AI237" s="4">
        <v>12.3</v>
      </c>
      <c r="AJ237" s="4">
        <v>12.004287245444802</v>
      </c>
      <c r="AK237" s="4">
        <v>12.2</v>
      </c>
      <c r="AL237" s="4">
        <v>12.1</v>
      </c>
      <c r="AM237" s="4">
        <v>12.9</v>
      </c>
      <c r="AS237" t="s">
        <v>39</v>
      </c>
    </row>
    <row r="238" spans="1:45" x14ac:dyDescent="0.3">
      <c r="A238" t="s">
        <v>21</v>
      </c>
      <c r="B238" t="s">
        <v>134</v>
      </c>
      <c r="C238" t="s">
        <v>143</v>
      </c>
      <c r="D238" t="s">
        <v>256</v>
      </c>
      <c r="E238" t="s">
        <v>138</v>
      </c>
      <c r="I238" t="s">
        <v>38</v>
      </c>
      <c r="J238">
        <v>0.01</v>
      </c>
      <c r="K238" s="4">
        <v>30.6</v>
      </c>
      <c r="L238" s="4">
        <v>24.6</v>
      </c>
      <c r="M238" s="4">
        <v>20.3</v>
      </c>
      <c r="N238" s="4">
        <v>18.899999999999999</v>
      </c>
      <c r="O238" s="4">
        <v>16.8</v>
      </c>
      <c r="P238" s="4">
        <v>15.5</v>
      </c>
      <c r="Q238" s="4">
        <v>11.3</v>
      </c>
      <c r="R238" s="4">
        <v>10.8</v>
      </c>
      <c r="S238" s="4">
        <v>10.5</v>
      </c>
      <c r="T238" s="4">
        <v>10.9</v>
      </c>
      <c r="U238" s="4">
        <v>10.3</v>
      </c>
      <c r="V238" s="4">
        <v>9.5</v>
      </c>
      <c r="W238" s="4">
        <v>8.6</v>
      </c>
      <c r="X238" s="4">
        <v>8.1</v>
      </c>
      <c r="Y238" s="4">
        <v>7.3</v>
      </c>
      <c r="Z238" s="4">
        <v>6.8</v>
      </c>
      <c r="AA238" s="4">
        <v>6.4</v>
      </c>
      <c r="AB238" s="4">
        <v>8.5</v>
      </c>
      <c r="AC238" s="4">
        <v>8.1999999999999993</v>
      </c>
      <c r="AD238" s="4">
        <v>7.4</v>
      </c>
      <c r="AE238" s="4">
        <v>7.1</v>
      </c>
      <c r="AF238" s="4">
        <v>6.9</v>
      </c>
      <c r="AG238" s="4">
        <v>4.8</v>
      </c>
      <c r="AH238" s="4">
        <v>6.7</v>
      </c>
      <c r="AI238" s="4">
        <v>6.3</v>
      </c>
      <c r="AJ238" s="4">
        <v>6.7073170731707323</v>
      </c>
      <c r="AK238" s="4">
        <v>7.3</v>
      </c>
      <c r="AL238" s="4">
        <v>7.7</v>
      </c>
      <c r="AM238" s="4">
        <v>7.9</v>
      </c>
      <c r="AS238" t="s">
        <v>39</v>
      </c>
    </row>
    <row r="239" spans="1:45" x14ac:dyDescent="0.3">
      <c r="A239" t="s">
        <v>22</v>
      </c>
      <c r="B239" t="s">
        <v>134</v>
      </c>
      <c r="C239" t="s">
        <v>143</v>
      </c>
      <c r="D239" t="s">
        <v>256</v>
      </c>
      <c r="E239" t="s">
        <v>138</v>
      </c>
      <c r="I239" t="s">
        <v>38</v>
      </c>
      <c r="J239">
        <v>0.01</v>
      </c>
      <c r="K239" s="4">
        <v>9</v>
      </c>
      <c r="L239" s="4">
        <v>9</v>
      </c>
      <c r="M239" s="4">
        <v>9</v>
      </c>
      <c r="N239" s="4">
        <v>8.5</v>
      </c>
      <c r="O239" s="4">
        <v>7.8</v>
      </c>
      <c r="P239" s="4">
        <v>7.1</v>
      </c>
      <c r="Q239" s="4">
        <v>6.3</v>
      </c>
      <c r="R239" s="4">
        <v>6.1</v>
      </c>
      <c r="S239" s="4">
        <v>5.8</v>
      </c>
      <c r="T239" s="4">
        <v>5.2</v>
      </c>
      <c r="U239" s="4">
        <v>4.5999999999999996</v>
      </c>
      <c r="V239" s="4">
        <v>4.5</v>
      </c>
      <c r="W239" s="4">
        <v>4.3</v>
      </c>
      <c r="X239" s="4">
        <v>3.9</v>
      </c>
      <c r="Y239" s="4">
        <v>3.8</v>
      </c>
      <c r="Z239" s="4">
        <v>4</v>
      </c>
      <c r="AA239" s="4">
        <v>4</v>
      </c>
      <c r="AB239" s="4">
        <v>4.0999999999999996</v>
      </c>
      <c r="AC239" s="4">
        <v>4.3</v>
      </c>
      <c r="AD239" s="4">
        <v>4.4000000000000004</v>
      </c>
      <c r="AE239" s="4">
        <v>4.4000000000000004</v>
      </c>
      <c r="AF239" s="4">
        <v>4.5</v>
      </c>
      <c r="AG239" s="4">
        <v>4.0999999999999996</v>
      </c>
      <c r="AH239" s="4">
        <v>4</v>
      </c>
      <c r="AI239" s="4">
        <v>4.0999999999999996</v>
      </c>
      <c r="AJ239" s="4">
        <v>4.1456016177957533</v>
      </c>
      <c r="AK239" s="4">
        <v>4.2</v>
      </c>
      <c r="AL239" s="4">
        <v>4.3</v>
      </c>
      <c r="AM239" s="4">
        <v>4.2</v>
      </c>
      <c r="AS239" t="s">
        <v>39</v>
      </c>
    </row>
    <row r="240" spans="1:45" x14ac:dyDescent="0.3">
      <c r="A240" t="s">
        <v>23</v>
      </c>
      <c r="B240" t="s">
        <v>134</v>
      </c>
      <c r="C240" t="s">
        <v>143</v>
      </c>
      <c r="D240" t="s">
        <v>256</v>
      </c>
      <c r="E240" t="s">
        <v>138</v>
      </c>
      <c r="I240" t="s">
        <v>38</v>
      </c>
      <c r="J240">
        <v>0.01</v>
      </c>
      <c r="K240" s="4">
        <v>26.5</v>
      </c>
      <c r="L240" s="4">
        <v>26.5</v>
      </c>
      <c r="M240" s="4">
        <v>26.5</v>
      </c>
      <c r="N240" s="4">
        <v>26.5</v>
      </c>
      <c r="O240" s="4">
        <v>26.5</v>
      </c>
      <c r="P240" s="4">
        <v>26.5</v>
      </c>
      <c r="Q240" s="4">
        <v>24.9</v>
      </c>
      <c r="R240" s="4">
        <v>21.5</v>
      </c>
      <c r="S240" s="4">
        <v>18.899999999999999</v>
      </c>
      <c r="T240" s="4">
        <v>17.5</v>
      </c>
      <c r="U240" s="4">
        <v>16.3</v>
      </c>
      <c r="V240" s="4">
        <v>15.1</v>
      </c>
      <c r="W240" s="4">
        <v>11.9</v>
      </c>
      <c r="X240" s="4">
        <v>11.5</v>
      </c>
      <c r="Y240" s="4">
        <v>11.4</v>
      </c>
      <c r="Z240" s="4">
        <v>9.9</v>
      </c>
      <c r="AA240" s="4">
        <v>9.6</v>
      </c>
      <c r="AB240" s="4">
        <v>8.6</v>
      </c>
      <c r="AC240" s="4">
        <v>7.6</v>
      </c>
      <c r="AD240" s="4">
        <v>6.5</v>
      </c>
      <c r="AE240" s="4">
        <v>5.6</v>
      </c>
      <c r="AF240" s="4">
        <v>5.3</v>
      </c>
      <c r="AG240" s="4">
        <v>4.9000000000000004</v>
      </c>
      <c r="AH240" s="4">
        <v>4.3</v>
      </c>
      <c r="AI240" s="4">
        <v>4.5999999999999996</v>
      </c>
      <c r="AJ240" s="4">
        <v>4.5940170940170946</v>
      </c>
      <c r="AK240" s="4">
        <v>4.2</v>
      </c>
      <c r="AL240" s="4">
        <v>4.7</v>
      </c>
      <c r="AM240" s="4">
        <v>4.3</v>
      </c>
      <c r="AS240" t="s">
        <v>39</v>
      </c>
    </row>
    <row r="241" spans="1:45" x14ac:dyDescent="0.3">
      <c r="A241" t="s">
        <v>24</v>
      </c>
      <c r="B241" t="s">
        <v>134</v>
      </c>
      <c r="C241" t="s">
        <v>143</v>
      </c>
      <c r="D241" t="s">
        <v>256</v>
      </c>
      <c r="E241" t="s">
        <v>138</v>
      </c>
      <c r="I241" t="s">
        <v>38</v>
      </c>
      <c r="J241">
        <v>0.01</v>
      </c>
      <c r="K241" s="4">
        <v>6.7</v>
      </c>
      <c r="L241" s="4">
        <v>4.3</v>
      </c>
      <c r="M241" s="4">
        <v>3</v>
      </c>
      <c r="N241" s="4">
        <v>3.1</v>
      </c>
      <c r="O241" s="4">
        <v>3</v>
      </c>
      <c r="P241" s="4">
        <v>2.8</v>
      </c>
      <c r="Q241" s="4">
        <v>2.7</v>
      </c>
      <c r="R241" s="4">
        <v>2.6</v>
      </c>
      <c r="S241" s="4">
        <v>2.7</v>
      </c>
      <c r="T241" s="4">
        <v>2.5</v>
      </c>
      <c r="U241" s="4">
        <v>2.9</v>
      </c>
      <c r="V241" s="4">
        <v>2.9</v>
      </c>
      <c r="W241" s="4">
        <v>3</v>
      </c>
      <c r="X241" s="4">
        <v>3</v>
      </c>
      <c r="Y241" s="4">
        <v>2.7</v>
      </c>
      <c r="Z241" s="4">
        <v>2.7</v>
      </c>
      <c r="AA241" s="4">
        <v>2.7</v>
      </c>
      <c r="AB241" s="4">
        <v>2.6</v>
      </c>
      <c r="AC241" s="4">
        <v>2.7</v>
      </c>
      <c r="AD241" s="4">
        <v>2.6</v>
      </c>
      <c r="AE241" s="4">
        <v>2.5</v>
      </c>
      <c r="AF241" s="4">
        <v>2.2999999999999998</v>
      </c>
      <c r="AG241" s="4">
        <v>2.2999999999999998</v>
      </c>
      <c r="AH241" s="4">
        <v>2.2999999999999998</v>
      </c>
      <c r="AI241" s="4">
        <v>2.1</v>
      </c>
      <c r="AJ241" s="4">
        <v>2.1000000000000005</v>
      </c>
      <c r="AK241" s="4">
        <v>2</v>
      </c>
      <c r="AL241" s="4">
        <v>1.8</v>
      </c>
      <c r="AM241" s="4">
        <v>1.8</v>
      </c>
      <c r="AS241" t="s">
        <v>39</v>
      </c>
    </row>
    <row r="242" spans="1:45" x14ac:dyDescent="0.3">
      <c r="A242" t="s">
        <v>25</v>
      </c>
      <c r="B242" t="s">
        <v>134</v>
      </c>
      <c r="C242" t="s">
        <v>143</v>
      </c>
      <c r="D242" t="s">
        <v>256</v>
      </c>
      <c r="E242" t="s">
        <v>138</v>
      </c>
      <c r="I242" t="s">
        <v>38</v>
      </c>
      <c r="J242">
        <v>0.01</v>
      </c>
      <c r="K242" s="4">
        <v>12.1</v>
      </c>
      <c r="L242" s="4">
        <v>12.1</v>
      </c>
      <c r="M242" s="4">
        <v>12.1</v>
      </c>
      <c r="N242" s="4">
        <v>12.1</v>
      </c>
      <c r="O242" s="4">
        <v>12.5</v>
      </c>
      <c r="P242" s="4">
        <v>10.4</v>
      </c>
      <c r="Q242" s="4">
        <v>9.5</v>
      </c>
      <c r="R242" s="4">
        <v>8.1</v>
      </c>
      <c r="S242" s="4">
        <v>8.5</v>
      </c>
      <c r="T242" s="4">
        <v>7.9</v>
      </c>
      <c r="U242" s="4">
        <v>7.7</v>
      </c>
      <c r="V242" s="4">
        <v>7.5</v>
      </c>
      <c r="W242" s="4">
        <v>7.2</v>
      </c>
      <c r="X242" s="4">
        <v>6.3</v>
      </c>
      <c r="Y242" s="4">
        <v>6</v>
      </c>
      <c r="Z242" s="4">
        <v>5.9</v>
      </c>
      <c r="AA242" s="4">
        <v>5.9</v>
      </c>
      <c r="AB242" s="4">
        <v>6</v>
      </c>
      <c r="AC242" s="4">
        <v>6.4</v>
      </c>
      <c r="AD242" s="4">
        <v>6.6</v>
      </c>
      <c r="AE242" s="4">
        <v>6.7</v>
      </c>
      <c r="AF242" s="4">
        <v>7</v>
      </c>
      <c r="AG242" s="4">
        <v>7.1</v>
      </c>
      <c r="AH242" s="4">
        <v>7.1</v>
      </c>
      <c r="AI242" s="4">
        <v>7.3</v>
      </c>
      <c r="AJ242" s="4">
        <v>9.3655589123867085</v>
      </c>
      <c r="AK242" s="4">
        <v>9.4</v>
      </c>
      <c r="AL242" s="4">
        <v>9.9</v>
      </c>
      <c r="AM242" s="4">
        <v>9.9</v>
      </c>
      <c r="AS242" t="s">
        <v>39</v>
      </c>
    </row>
    <row r="243" spans="1:45" x14ac:dyDescent="0.3">
      <c r="A243" t="s">
        <v>26</v>
      </c>
      <c r="B243" t="s">
        <v>134</v>
      </c>
      <c r="C243" t="s">
        <v>143</v>
      </c>
      <c r="D243" t="s">
        <v>256</v>
      </c>
      <c r="E243" t="s">
        <v>138</v>
      </c>
      <c r="I243" t="s">
        <v>38</v>
      </c>
      <c r="J243">
        <v>0.01</v>
      </c>
      <c r="K243" s="4">
        <v>5.3</v>
      </c>
      <c r="L243" s="4">
        <v>5.2</v>
      </c>
      <c r="M243" s="4">
        <v>5</v>
      </c>
      <c r="N243" s="4">
        <v>5</v>
      </c>
      <c r="O243" s="4">
        <v>5</v>
      </c>
      <c r="P243" s="4">
        <v>5.2</v>
      </c>
      <c r="Q243" s="4">
        <v>5.3</v>
      </c>
      <c r="R243" s="4">
        <v>5.3</v>
      </c>
      <c r="S243" s="4">
        <v>5.2</v>
      </c>
      <c r="T243" s="4">
        <v>5.2</v>
      </c>
      <c r="U243" s="4">
        <v>5.0999999999999996</v>
      </c>
      <c r="V243" s="4">
        <v>4.8</v>
      </c>
      <c r="W243" s="4">
        <v>4.8</v>
      </c>
      <c r="X243" s="4">
        <v>4.7</v>
      </c>
      <c r="Y243" s="4">
        <v>4.7</v>
      </c>
      <c r="Z243" s="4">
        <v>4.8</v>
      </c>
      <c r="AA243" s="4">
        <v>4.8</v>
      </c>
      <c r="AB243" s="4">
        <v>5</v>
      </c>
      <c r="AC243" s="4">
        <v>5.4</v>
      </c>
      <c r="AD243" s="4">
        <v>5.0999999999999996</v>
      </c>
      <c r="AE243" s="4">
        <v>5.2</v>
      </c>
      <c r="AF243" s="4">
        <v>5</v>
      </c>
      <c r="AG243" s="4">
        <v>5.3</v>
      </c>
      <c r="AH243" s="4">
        <v>5.3</v>
      </c>
      <c r="AI243" s="4">
        <v>5</v>
      </c>
      <c r="AJ243" s="4">
        <v>5.236656596173213</v>
      </c>
      <c r="AK243" s="4">
        <v>5.6</v>
      </c>
      <c r="AL243" s="4">
        <v>5.4</v>
      </c>
      <c r="AM243" s="4">
        <v>5.7</v>
      </c>
      <c r="AS243" t="s">
        <v>39</v>
      </c>
    </row>
    <row r="244" spans="1:45" x14ac:dyDescent="0.3">
      <c r="A244" t="s">
        <v>27</v>
      </c>
      <c r="B244" t="s">
        <v>134</v>
      </c>
      <c r="C244" t="s">
        <v>143</v>
      </c>
      <c r="D244" t="s">
        <v>256</v>
      </c>
      <c r="E244" t="s">
        <v>138</v>
      </c>
      <c r="I244" t="s">
        <v>38</v>
      </c>
      <c r="J244">
        <v>0.01</v>
      </c>
      <c r="K244" s="4">
        <v>6.5</v>
      </c>
      <c r="L244" s="4">
        <v>5.9</v>
      </c>
      <c r="M244" s="4">
        <v>5.8</v>
      </c>
      <c r="N244" s="4">
        <v>6.3</v>
      </c>
      <c r="O244" s="4">
        <v>6.3</v>
      </c>
      <c r="P244" s="4">
        <v>6.6</v>
      </c>
      <c r="Q244" s="4">
        <v>6.7</v>
      </c>
      <c r="R244" s="4">
        <v>6.7</v>
      </c>
      <c r="S244" s="4">
        <v>6.8</v>
      </c>
      <c r="T244" s="4">
        <v>6.6</v>
      </c>
      <c r="U244" s="4">
        <v>6.9</v>
      </c>
      <c r="V244" s="4">
        <v>7.3</v>
      </c>
      <c r="W244" s="4">
        <v>7.2</v>
      </c>
      <c r="X244" s="4">
        <v>7.1</v>
      </c>
      <c r="Y244" s="4">
        <v>6.9</v>
      </c>
      <c r="Z244" s="4">
        <v>7.1</v>
      </c>
      <c r="AA244" s="4">
        <v>7.7</v>
      </c>
      <c r="AB244" s="4">
        <v>8</v>
      </c>
      <c r="AC244" s="4">
        <v>8.6999999999999993</v>
      </c>
      <c r="AD244" s="4">
        <v>8.8000000000000007</v>
      </c>
      <c r="AE244" s="4">
        <v>8.6999999999999993</v>
      </c>
      <c r="AF244" s="4">
        <v>8.6999999999999993</v>
      </c>
      <c r="AG244" s="4">
        <v>9.1</v>
      </c>
      <c r="AH244" s="4">
        <v>9.1</v>
      </c>
      <c r="AI244" s="4">
        <v>9.1999999999999993</v>
      </c>
      <c r="AJ244" s="4">
        <v>9.470468431771895</v>
      </c>
      <c r="AK244" s="4">
        <v>9.3000000000000007</v>
      </c>
      <c r="AL244" s="4">
        <v>9.6</v>
      </c>
      <c r="AM244" s="4">
        <v>9.6999999999999993</v>
      </c>
      <c r="AS244" t="s">
        <v>39</v>
      </c>
    </row>
    <row r="245" spans="1:45" x14ac:dyDescent="0.3">
      <c r="A245" t="s">
        <v>28</v>
      </c>
      <c r="B245" t="s">
        <v>134</v>
      </c>
      <c r="C245" t="s">
        <v>143</v>
      </c>
      <c r="D245" t="s">
        <v>256</v>
      </c>
      <c r="E245" t="s">
        <v>138</v>
      </c>
      <c r="I245" t="s">
        <v>38</v>
      </c>
      <c r="J245">
        <v>0.01</v>
      </c>
      <c r="K245" s="4">
        <v>5.9595959595959602</v>
      </c>
      <c r="L245" s="4">
        <v>5.9595959595959602</v>
      </c>
      <c r="M245" s="4">
        <v>5.9595959595959602</v>
      </c>
      <c r="N245" s="4">
        <v>5.9595959595959602</v>
      </c>
      <c r="O245" s="4">
        <v>5.9595959595959602</v>
      </c>
      <c r="P245" s="4">
        <v>5.9595959595959602</v>
      </c>
      <c r="Q245" s="4">
        <v>5.9595959595959602</v>
      </c>
      <c r="R245" s="4">
        <v>5.9595959595959602</v>
      </c>
      <c r="S245" s="4">
        <v>5.9595959595959602</v>
      </c>
      <c r="T245" s="4">
        <v>6.0970057596025704</v>
      </c>
      <c r="U245" s="4">
        <v>6.2375838034407867</v>
      </c>
      <c r="V245" s="4">
        <v>6.3814031409875183</v>
      </c>
      <c r="W245" s="4">
        <v>6.5285385064232813</v>
      </c>
      <c r="X245" s="4">
        <v>6.6790663570670175</v>
      </c>
      <c r="Y245" s="4">
        <v>6.8330649131063232</v>
      </c>
      <c r="Z245" s="4">
        <v>6.9906141982437298</v>
      </c>
      <c r="AA245" s="4">
        <v>7.1517960812801702</v>
      </c>
      <c r="AB245" s="4">
        <v>7.3166943186572215</v>
      </c>
      <c r="AC245" s="4">
        <v>7.4853945979802425</v>
      </c>
      <c r="AD245" s="4">
        <v>7.6579845825450281</v>
      </c>
      <c r="AE245" s="4">
        <v>7.8345539568910967</v>
      </c>
      <c r="AF245" s="4">
        <v>8.0151944734053036</v>
      </c>
      <c r="AG245" s="4">
        <v>8.1999999999999993</v>
      </c>
      <c r="AH245" s="4">
        <v>8.3000000000000007</v>
      </c>
      <c r="AI245" s="4">
        <v>8.5</v>
      </c>
      <c r="AJ245" s="4">
        <v>8.6558044806517316</v>
      </c>
      <c r="AK245" s="4">
        <v>8.8000000000000007</v>
      </c>
      <c r="AL245" s="4">
        <v>8.9</v>
      </c>
      <c r="AM245" s="4">
        <v>8.9</v>
      </c>
      <c r="AS245" t="s">
        <v>39</v>
      </c>
    </row>
    <row r="246" spans="1:45" x14ac:dyDescent="0.3">
      <c r="A246" t="s">
        <v>29</v>
      </c>
      <c r="B246" t="s">
        <v>134</v>
      </c>
      <c r="C246" t="s">
        <v>143</v>
      </c>
      <c r="D246" t="s">
        <v>256</v>
      </c>
      <c r="E246" t="s">
        <v>138</v>
      </c>
      <c r="I246" t="s">
        <v>38</v>
      </c>
      <c r="J246">
        <v>0.01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S246" t="s">
        <v>39</v>
      </c>
    </row>
    <row r="247" spans="1:45" x14ac:dyDescent="0.3">
      <c r="A247" t="s">
        <v>30</v>
      </c>
      <c r="B247" t="s">
        <v>134</v>
      </c>
      <c r="C247" t="s">
        <v>143</v>
      </c>
      <c r="D247" t="s">
        <v>256</v>
      </c>
      <c r="E247" t="s">
        <v>138</v>
      </c>
      <c r="I247" t="s">
        <v>38</v>
      </c>
      <c r="J247">
        <v>0.01</v>
      </c>
      <c r="K247" s="4">
        <v>4.0999999999999996</v>
      </c>
      <c r="L247" s="4">
        <v>4.1770491753102608</v>
      </c>
      <c r="M247" s="4">
        <v>4.255546295843935</v>
      </c>
      <c r="N247" s="4">
        <v>4.3355185720852552</v>
      </c>
      <c r="O247" s="4">
        <v>4.4169937258709835</v>
      </c>
      <c r="P247" s="4">
        <v>4.5</v>
      </c>
      <c r="Q247" s="4">
        <v>4.5</v>
      </c>
      <c r="R247" s="4">
        <v>4.5999999999999996</v>
      </c>
      <c r="S247" s="4">
        <v>4.5999999999999996</v>
      </c>
      <c r="T247" s="4">
        <v>5.0999999999999996</v>
      </c>
      <c r="U247" s="4">
        <v>4.5</v>
      </c>
      <c r="V247" s="4">
        <v>4.5</v>
      </c>
      <c r="W247" s="4">
        <v>4.0999999999999996</v>
      </c>
      <c r="X247" s="4">
        <v>4.0999999999999996</v>
      </c>
      <c r="Y247" s="4">
        <v>4.3</v>
      </c>
      <c r="Z247" s="4">
        <v>4.5</v>
      </c>
      <c r="AA247" s="4">
        <v>4.5999999999999996</v>
      </c>
      <c r="AB247" s="4">
        <v>4.5999999999999996</v>
      </c>
      <c r="AC247" s="4">
        <v>4.8</v>
      </c>
      <c r="AD247" s="4">
        <v>4.7</v>
      </c>
      <c r="AE247" s="4">
        <v>4.8</v>
      </c>
      <c r="AF247" s="4">
        <v>4.5</v>
      </c>
      <c r="AG247" s="4">
        <v>4.7</v>
      </c>
      <c r="AH247" s="4">
        <v>4.8</v>
      </c>
      <c r="AI247" s="4">
        <v>4.9000000000000004</v>
      </c>
      <c r="AJ247" s="4">
        <v>4.954499494438827</v>
      </c>
      <c r="AK247" s="4">
        <v>5.0999999999999996</v>
      </c>
      <c r="AL247" s="4">
        <v>4.8</v>
      </c>
      <c r="AM247" s="4">
        <v>5</v>
      </c>
      <c r="AS247" t="s">
        <v>39</v>
      </c>
    </row>
    <row r="248" spans="1:45" x14ac:dyDescent="0.3">
      <c r="A248" t="s">
        <v>31</v>
      </c>
      <c r="B248" t="s">
        <v>134</v>
      </c>
      <c r="C248" t="s">
        <v>143</v>
      </c>
      <c r="D248" t="s">
        <v>256</v>
      </c>
      <c r="E248" t="s">
        <v>138</v>
      </c>
      <c r="I248" t="s">
        <v>38</v>
      </c>
      <c r="J248">
        <v>0.01</v>
      </c>
      <c r="K248" s="4">
        <v>14.2</v>
      </c>
      <c r="L248" s="4">
        <v>15</v>
      </c>
      <c r="M248" s="4">
        <v>14.6</v>
      </c>
      <c r="N248" s="4">
        <v>15.2</v>
      </c>
      <c r="O248" s="4">
        <v>15.5</v>
      </c>
      <c r="P248" s="4">
        <v>13.2</v>
      </c>
      <c r="Q248" s="4">
        <v>13.3</v>
      </c>
      <c r="R248" s="4">
        <v>13.4</v>
      </c>
      <c r="S248" s="4">
        <v>13.1</v>
      </c>
      <c r="T248" s="4">
        <v>13.3</v>
      </c>
      <c r="U248" s="4">
        <v>13.7</v>
      </c>
      <c r="V248" s="4">
        <v>14.2</v>
      </c>
      <c r="W248" s="4">
        <v>14.8</v>
      </c>
      <c r="X248" s="4">
        <v>15</v>
      </c>
      <c r="Y248" s="4">
        <v>15.3</v>
      </c>
      <c r="Z248" s="4">
        <v>16.3</v>
      </c>
      <c r="AA248" s="4">
        <v>16.5</v>
      </c>
      <c r="AB248" s="4">
        <v>17</v>
      </c>
      <c r="AC248" s="4">
        <v>17.100000000000001</v>
      </c>
      <c r="AD248" s="4">
        <v>17.399999999999999</v>
      </c>
      <c r="AE248" s="4">
        <v>17.600000000000001</v>
      </c>
      <c r="AF248" s="4">
        <v>19.600000000000001</v>
      </c>
      <c r="AG248" s="4">
        <v>17.2</v>
      </c>
      <c r="AH248" s="4">
        <v>19.3</v>
      </c>
      <c r="AI248" s="4">
        <v>19.600000000000001</v>
      </c>
      <c r="AJ248" s="4">
        <v>17.272727272727273</v>
      </c>
      <c r="AK248" s="4">
        <v>19.8</v>
      </c>
      <c r="AL248" s="4">
        <v>19.600000000000001</v>
      </c>
      <c r="AM248" s="4">
        <v>19.3</v>
      </c>
      <c r="AS248" t="s">
        <v>39</v>
      </c>
    </row>
    <row r="249" spans="1:45" x14ac:dyDescent="0.3">
      <c r="A249" t="s">
        <v>32</v>
      </c>
      <c r="B249" t="s">
        <v>134</v>
      </c>
      <c r="C249" t="s">
        <v>143</v>
      </c>
      <c r="D249" t="s">
        <v>256</v>
      </c>
      <c r="E249" t="s">
        <v>138</v>
      </c>
      <c r="I249" t="s">
        <v>38</v>
      </c>
      <c r="J249">
        <v>0.01</v>
      </c>
      <c r="K249" s="4">
        <v>2.1</v>
      </c>
      <c r="L249" s="4">
        <v>2.1</v>
      </c>
      <c r="M249" s="4">
        <v>2.1</v>
      </c>
      <c r="N249" s="4">
        <v>2.1</v>
      </c>
      <c r="O249" s="4">
        <v>2.1</v>
      </c>
      <c r="P249" s="4">
        <v>2.1</v>
      </c>
      <c r="Q249" s="4">
        <v>2.1</v>
      </c>
      <c r="R249" s="4">
        <v>2.1</v>
      </c>
      <c r="S249" s="4">
        <v>2.1</v>
      </c>
      <c r="T249" s="4">
        <v>2.1</v>
      </c>
      <c r="U249" s="4">
        <v>2.1</v>
      </c>
      <c r="V249" s="4">
        <v>2.1</v>
      </c>
      <c r="W249" s="4">
        <v>2.1</v>
      </c>
      <c r="X249" s="4">
        <v>2.1</v>
      </c>
      <c r="Y249" s="4">
        <v>2.1</v>
      </c>
      <c r="Z249" s="4">
        <v>2.1</v>
      </c>
      <c r="AA249" s="4">
        <v>2.1</v>
      </c>
      <c r="AB249" s="4">
        <v>2.1</v>
      </c>
      <c r="AC249" s="4">
        <v>2.1</v>
      </c>
      <c r="AD249" s="4">
        <v>2.1</v>
      </c>
      <c r="AE249" s="4">
        <v>2.1</v>
      </c>
      <c r="AF249" s="4">
        <v>1.6</v>
      </c>
      <c r="AG249" s="4">
        <v>1.5</v>
      </c>
      <c r="AH249" s="4">
        <v>1.7</v>
      </c>
      <c r="AI249" s="4">
        <v>1.8</v>
      </c>
      <c r="AJ249" s="4">
        <v>1.9</v>
      </c>
      <c r="AK249" s="4">
        <v>1.8</v>
      </c>
      <c r="AL249" s="4">
        <v>1.3</v>
      </c>
      <c r="AM249" s="4">
        <v>1.3</v>
      </c>
      <c r="AS249" t="s">
        <v>39</v>
      </c>
    </row>
    <row r="250" spans="1:45" x14ac:dyDescent="0.3">
      <c r="A250" t="s">
        <v>33</v>
      </c>
      <c r="B250" t="s">
        <v>134</v>
      </c>
      <c r="C250" t="s">
        <v>143</v>
      </c>
      <c r="D250" t="s">
        <v>256</v>
      </c>
      <c r="E250" t="s">
        <v>138</v>
      </c>
      <c r="I250" t="s">
        <v>38</v>
      </c>
      <c r="J250">
        <v>0.01</v>
      </c>
      <c r="K250" s="4">
        <v>3</v>
      </c>
      <c r="L250" s="4">
        <v>3</v>
      </c>
      <c r="M250" s="4">
        <v>3</v>
      </c>
      <c r="N250" s="4">
        <v>3</v>
      </c>
      <c r="O250" s="4">
        <v>3</v>
      </c>
      <c r="P250" s="4">
        <v>3</v>
      </c>
      <c r="Q250" s="4">
        <v>3</v>
      </c>
      <c r="R250" s="4">
        <v>3</v>
      </c>
      <c r="S250" s="4">
        <v>3</v>
      </c>
      <c r="T250" s="4">
        <v>3</v>
      </c>
      <c r="U250" s="4">
        <v>2</v>
      </c>
      <c r="V250" s="4">
        <v>2.8</v>
      </c>
      <c r="W250" s="4">
        <v>1.9</v>
      </c>
      <c r="X250" s="4">
        <v>1.7</v>
      </c>
      <c r="Y250" s="4">
        <v>1.7</v>
      </c>
      <c r="Z250" s="4">
        <v>1.7</v>
      </c>
      <c r="AA250" s="4">
        <v>1.8</v>
      </c>
      <c r="AB250" s="4">
        <v>2.1</v>
      </c>
      <c r="AC250" s="4">
        <v>2.6</v>
      </c>
      <c r="AD250" s="4">
        <v>2.8</v>
      </c>
      <c r="AE250" s="4">
        <v>2.5</v>
      </c>
      <c r="AF250" s="4">
        <v>2</v>
      </c>
      <c r="AG250" s="4">
        <v>1.5</v>
      </c>
      <c r="AH250" s="4">
        <v>1</v>
      </c>
      <c r="AI250" s="4">
        <v>0.9</v>
      </c>
      <c r="AJ250" s="4">
        <v>2.1000000000000005</v>
      </c>
      <c r="AK250" s="4">
        <v>0.9</v>
      </c>
      <c r="AL250" s="4">
        <v>0.6</v>
      </c>
      <c r="AM250" s="4">
        <v>0.6</v>
      </c>
      <c r="AS250" t="s">
        <v>39</v>
      </c>
    </row>
    <row r="251" spans="1:45" x14ac:dyDescent="0.3">
      <c r="A251" t="s">
        <v>34</v>
      </c>
      <c r="B251" t="s">
        <v>134</v>
      </c>
      <c r="C251" t="s">
        <v>143</v>
      </c>
      <c r="D251" t="s">
        <v>256</v>
      </c>
      <c r="E251" t="s">
        <v>138</v>
      </c>
      <c r="I251" t="s">
        <v>38</v>
      </c>
      <c r="J251">
        <v>0.01</v>
      </c>
      <c r="K251" s="4">
        <v>1.5</v>
      </c>
      <c r="L251" s="4">
        <v>1.5</v>
      </c>
      <c r="M251" s="4">
        <v>1.5</v>
      </c>
      <c r="N251" s="4">
        <v>1.5</v>
      </c>
      <c r="O251" s="4">
        <v>1.5</v>
      </c>
      <c r="P251" s="4">
        <v>1.5</v>
      </c>
      <c r="Q251" s="4">
        <v>1.5</v>
      </c>
      <c r="R251" s="4">
        <v>1.5</v>
      </c>
      <c r="S251" s="4">
        <v>1.5</v>
      </c>
      <c r="T251" s="4">
        <v>1.5</v>
      </c>
      <c r="U251" s="4">
        <v>1.5</v>
      </c>
      <c r="V251" s="4">
        <v>1.5</v>
      </c>
      <c r="W251" s="4">
        <v>1.5</v>
      </c>
      <c r="X251" s="4">
        <v>1.5</v>
      </c>
      <c r="Y251" s="4">
        <v>1.5</v>
      </c>
      <c r="Z251" s="4">
        <v>1.5</v>
      </c>
      <c r="AA251" s="4">
        <v>1.5</v>
      </c>
      <c r="AB251" s="4">
        <v>1.5</v>
      </c>
      <c r="AC251" s="4">
        <v>1.5</v>
      </c>
      <c r="AD251" s="4">
        <v>1.5</v>
      </c>
      <c r="AE251" s="4">
        <v>1.5</v>
      </c>
      <c r="AF251" s="4">
        <v>1.7</v>
      </c>
      <c r="AG251" s="4">
        <v>1.4</v>
      </c>
      <c r="AH251" s="4">
        <v>1.9</v>
      </c>
      <c r="AI251" s="4">
        <v>1.2</v>
      </c>
      <c r="AJ251" s="4">
        <v>1.314459049544995</v>
      </c>
      <c r="AK251" s="4">
        <v>1.1000000000000001</v>
      </c>
      <c r="AL251" s="4">
        <v>0.9</v>
      </c>
      <c r="AM251" s="4">
        <v>0.8</v>
      </c>
      <c r="AS251" t="s">
        <v>39</v>
      </c>
    </row>
    <row r="252" spans="1:45" x14ac:dyDescent="0.3">
      <c r="A252" t="s">
        <v>35</v>
      </c>
      <c r="B252" t="s">
        <v>134</v>
      </c>
      <c r="C252" t="s">
        <v>143</v>
      </c>
      <c r="D252" t="s">
        <v>256</v>
      </c>
      <c r="E252" t="s">
        <v>138</v>
      </c>
      <c r="I252" t="s">
        <v>38</v>
      </c>
      <c r="J252">
        <v>0.01</v>
      </c>
      <c r="K252" s="4">
        <v>0.1</v>
      </c>
      <c r="L252" s="4">
        <v>0.1</v>
      </c>
      <c r="M252" s="4">
        <v>0.1</v>
      </c>
      <c r="N252" s="4">
        <v>0.1</v>
      </c>
      <c r="O252" s="4">
        <v>0.1</v>
      </c>
      <c r="P252" s="4">
        <v>0.1</v>
      </c>
      <c r="Q252" s="4">
        <v>0.1</v>
      </c>
      <c r="R252" s="4">
        <v>0.1</v>
      </c>
      <c r="S252" s="4">
        <v>0.1</v>
      </c>
      <c r="T252" s="4">
        <v>0.1</v>
      </c>
      <c r="U252" s="4">
        <v>0.1</v>
      </c>
      <c r="V252" s="4">
        <v>0.1</v>
      </c>
      <c r="W252" s="4">
        <v>0.1</v>
      </c>
      <c r="X252" s="4">
        <v>0.1</v>
      </c>
      <c r="Y252" s="4">
        <v>0.1</v>
      </c>
      <c r="Z252" s="4">
        <v>0.1</v>
      </c>
      <c r="AA252" s="4">
        <v>0.1</v>
      </c>
      <c r="AB252" s="4">
        <v>0.1</v>
      </c>
      <c r="AC252" s="4">
        <v>0.1</v>
      </c>
      <c r="AD252" s="4">
        <v>0.1</v>
      </c>
      <c r="AE252" s="4">
        <v>0.1</v>
      </c>
      <c r="AF252" s="4">
        <v>0.1</v>
      </c>
      <c r="AG252" s="4">
        <v>0.1</v>
      </c>
      <c r="AH252" s="4">
        <v>0.1</v>
      </c>
      <c r="AI252" s="4">
        <v>0.1</v>
      </c>
      <c r="AJ252" s="4">
        <v>0.1</v>
      </c>
      <c r="AK252" s="4">
        <v>0.1</v>
      </c>
      <c r="AL252" s="4">
        <v>0.1</v>
      </c>
      <c r="AM252" s="4">
        <v>0.1</v>
      </c>
      <c r="AS252" t="s">
        <v>58</v>
      </c>
    </row>
    <row r="253" spans="1:45" x14ac:dyDescent="0.3">
      <c r="A253" t="s">
        <v>36</v>
      </c>
      <c r="B253" t="s">
        <v>134</v>
      </c>
      <c r="C253" t="s">
        <v>143</v>
      </c>
      <c r="D253" t="s">
        <v>256</v>
      </c>
      <c r="E253" t="s">
        <v>138</v>
      </c>
      <c r="I253" t="s">
        <v>38</v>
      </c>
      <c r="J253">
        <v>0.01</v>
      </c>
      <c r="K253" s="4">
        <v>2</v>
      </c>
      <c r="L253" s="4">
        <v>2</v>
      </c>
      <c r="M253" s="4">
        <v>2</v>
      </c>
      <c r="N253" s="4">
        <v>2</v>
      </c>
      <c r="O253" s="4">
        <v>2</v>
      </c>
      <c r="P253" s="4">
        <v>2</v>
      </c>
      <c r="Q253" s="4">
        <v>2</v>
      </c>
      <c r="R253" s="4">
        <v>2</v>
      </c>
      <c r="S253" s="4">
        <v>2</v>
      </c>
      <c r="T253" s="4">
        <v>2</v>
      </c>
      <c r="U253" s="4">
        <v>2</v>
      </c>
      <c r="V253" s="4">
        <v>2</v>
      </c>
      <c r="W253" s="4">
        <v>2</v>
      </c>
      <c r="X253" s="4">
        <v>2</v>
      </c>
      <c r="Y253" s="4">
        <v>2</v>
      </c>
      <c r="Z253" s="4">
        <v>2</v>
      </c>
      <c r="AA253" s="4">
        <v>2</v>
      </c>
      <c r="AB253" s="4">
        <v>2</v>
      </c>
      <c r="AC253" s="4">
        <v>2</v>
      </c>
      <c r="AD253" s="4">
        <v>2</v>
      </c>
      <c r="AE253" s="4">
        <v>2</v>
      </c>
      <c r="AF253" s="4">
        <v>2</v>
      </c>
      <c r="AG253" s="4">
        <v>2</v>
      </c>
      <c r="AH253" s="4">
        <v>2</v>
      </c>
      <c r="AI253" s="4">
        <v>2</v>
      </c>
      <c r="AJ253" s="4">
        <v>2</v>
      </c>
      <c r="AK253" s="4">
        <v>2</v>
      </c>
      <c r="AL253" s="4">
        <v>2</v>
      </c>
      <c r="AM253" s="4">
        <v>2</v>
      </c>
      <c r="AS253" t="s">
        <v>252</v>
      </c>
    </row>
    <row r="254" spans="1:45" hidden="1" x14ac:dyDescent="0.3">
      <c r="A254" t="s">
        <v>1</v>
      </c>
      <c r="B254" t="s">
        <v>134</v>
      </c>
      <c r="C254" t="s">
        <v>135</v>
      </c>
      <c r="D254" t="s">
        <v>256</v>
      </c>
      <c r="E254" t="s">
        <v>136</v>
      </c>
      <c r="I254" t="s">
        <v>38</v>
      </c>
      <c r="J254">
        <v>0.01</v>
      </c>
      <c r="AE254">
        <v>73.400000000000006</v>
      </c>
      <c r="AF254">
        <v>73</v>
      </c>
      <c r="AG254">
        <v>72.2</v>
      </c>
      <c r="AH254">
        <v>73.099999999999994</v>
      </c>
      <c r="AI254">
        <v>73</v>
      </c>
      <c r="AJ254">
        <v>73.599999999999994</v>
      </c>
      <c r="AK254">
        <v>74.3</v>
      </c>
      <c r="AL254">
        <v>73.599999999999994</v>
      </c>
      <c r="AM254">
        <v>75.3</v>
      </c>
      <c r="AN254">
        <v>76.599999999999994</v>
      </c>
      <c r="AS254" t="s">
        <v>39</v>
      </c>
    </row>
    <row r="255" spans="1:45" hidden="1" x14ac:dyDescent="0.3">
      <c r="A255" t="s">
        <v>2</v>
      </c>
      <c r="B255" t="s">
        <v>134</v>
      </c>
      <c r="C255" t="s">
        <v>135</v>
      </c>
      <c r="D255" t="s">
        <v>256</v>
      </c>
      <c r="E255" t="s">
        <v>136</v>
      </c>
      <c r="I255" t="s">
        <v>38</v>
      </c>
      <c r="J255">
        <v>0.01</v>
      </c>
      <c r="AE255">
        <v>49.4</v>
      </c>
      <c r="AF255">
        <v>56.1</v>
      </c>
      <c r="AG255">
        <v>52.9</v>
      </c>
      <c r="AH255">
        <v>56</v>
      </c>
      <c r="AI255">
        <v>54.9</v>
      </c>
      <c r="AJ255">
        <v>54.7</v>
      </c>
      <c r="AK255">
        <v>55.6</v>
      </c>
      <c r="AL255">
        <v>56.6</v>
      </c>
      <c r="AM255">
        <v>56.2</v>
      </c>
      <c r="AN255">
        <v>47.1</v>
      </c>
      <c r="AS255" t="s">
        <v>39</v>
      </c>
    </row>
    <row r="256" spans="1:45" hidden="1" x14ac:dyDescent="0.3">
      <c r="A256" t="s">
        <v>3</v>
      </c>
      <c r="B256" t="s">
        <v>134</v>
      </c>
      <c r="C256" t="s">
        <v>135</v>
      </c>
      <c r="D256" t="s">
        <v>256</v>
      </c>
      <c r="E256" t="s">
        <v>136</v>
      </c>
      <c r="I256" t="s">
        <v>38</v>
      </c>
      <c r="J256">
        <v>0.01</v>
      </c>
      <c r="AE256">
        <v>69.8</v>
      </c>
      <c r="AF256">
        <v>69.8</v>
      </c>
      <c r="AG256">
        <v>69.400000000000006</v>
      </c>
      <c r="AH256">
        <v>71.7</v>
      </c>
      <c r="AI256">
        <v>71.7</v>
      </c>
      <c r="AJ256">
        <v>73.599999999999994</v>
      </c>
      <c r="AK256">
        <v>73.5</v>
      </c>
      <c r="AL256">
        <v>73.099999999999994</v>
      </c>
      <c r="AM256">
        <v>72.400000000000006</v>
      </c>
      <c r="AN256">
        <v>73.8</v>
      </c>
      <c r="AS256" t="s">
        <v>39</v>
      </c>
    </row>
    <row r="257" spans="1:45" hidden="1" x14ac:dyDescent="0.3">
      <c r="A257" t="s">
        <v>4</v>
      </c>
      <c r="B257" t="s">
        <v>134</v>
      </c>
      <c r="C257" t="s">
        <v>135</v>
      </c>
      <c r="D257" t="s">
        <v>256</v>
      </c>
      <c r="E257" t="s">
        <v>136</v>
      </c>
      <c r="I257" t="s">
        <v>38</v>
      </c>
      <c r="J257">
        <v>0.01</v>
      </c>
      <c r="AE257">
        <v>88.5</v>
      </c>
      <c r="AF257">
        <v>87.6</v>
      </c>
      <c r="AG257">
        <v>89.1</v>
      </c>
      <c r="AH257">
        <v>88.7</v>
      </c>
      <c r="AI257">
        <v>88.8</v>
      </c>
      <c r="AJ257">
        <v>88</v>
      </c>
      <c r="AK257">
        <v>88.7</v>
      </c>
      <c r="AL257">
        <v>88.5</v>
      </c>
      <c r="AM257">
        <v>88.2</v>
      </c>
      <c r="AN257">
        <v>88.5</v>
      </c>
      <c r="AS257" t="s">
        <v>39</v>
      </c>
    </row>
    <row r="258" spans="1:45" hidden="1" x14ac:dyDescent="0.3">
      <c r="A258" t="s">
        <v>5</v>
      </c>
      <c r="B258" t="s">
        <v>134</v>
      </c>
      <c r="C258" t="s">
        <v>135</v>
      </c>
      <c r="D258" t="s">
        <v>256</v>
      </c>
      <c r="E258" t="s">
        <v>136</v>
      </c>
      <c r="I258" t="s">
        <v>38</v>
      </c>
      <c r="J258">
        <v>0.01</v>
      </c>
      <c r="AE258">
        <v>70.5</v>
      </c>
      <c r="AF258">
        <v>71.3</v>
      </c>
      <c r="AG258">
        <v>70.8</v>
      </c>
      <c r="AH258">
        <v>70.7</v>
      </c>
      <c r="AI258">
        <v>71.3</v>
      </c>
      <c r="AJ258">
        <v>71.599999999999994</v>
      </c>
      <c r="AK258">
        <v>71.2</v>
      </c>
      <c r="AL258">
        <v>72.8</v>
      </c>
      <c r="AM258">
        <v>73.599999999999994</v>
      </c>
      <c r="AN258">
        <v>73.400000000000006</v>
      </c>
      <c r="AS258" t="s">
        <v>39</v>
      </c>
    </row>
    <row r="259" spans="1:45" hidden="1" x14ac:dyDescent="0.3">
      <c r="A259" t="s">
        <v>6</v>
      </c>
      <c r="B259" t="s">
        <v>134</v>
      </c>
      <c r="C259" t="s">
        <v>135</v>
      </c>
      <c r="D259" t="s">
        <v>256</v>
      </c>
      <c r="E259" t="s">
        <v>136</v>
      </c>
      <c r="I259" t="s">
        <v>38</v>
      </c>
      <c r="J259">
        <v>0.01</v>
      </c>
      <c r="AE259">
        <v>24.6</v>
      </c>
      <c r="AF259">
        <v>28.4</v>
      </c>
      <c r="AG259">
        <v>33.1</v>
      </c>
      <c r="AH259">
        <v>36.299999999999997</v>
      </c>
      <c r="AI259">
        <v>44.8</v>
      </c>
      <c r="AJ259">
        <v>47.6</v>
      </c>
      <c r="AK259">
        <v>57.1</v>
      </c>
      <c r="AL259">
        <v>55.6</v>
      </c>
      <c r="AM259">
        <v>53.8</v>
      </c>
      <c r="AN259">
        <v>58</v>
      </c>
      <c r="AS259" t="s">
        <v>39</v>
      </c>
    </row>
    <row r="260" spans="1:45" hidden="1" x14ac:dyDescent="0.3">
      <c r="A260" t="s">
        <v>7</v>
      </c>
      <c r="B260" t="s">
        <v>134</v>
      </c>
      <c r="C260" t="s">
        <v>135</v>
      </c>
      <c r="D260" t="s">
        <v>256</v>
      </c>
      <c r="E260" t="s">
        <v>136</v>
      </c>
      <c r="I260" t="s">
        <v>38</v>
      </c>
      <c r="J260">
        <v>0.01</v>
      </c>
      <c r="AE260">
        <v>99.1</v>
      </c>
      <c r="AF260">
        <v>98.8</v>
      </c>
      <c r="AG260">
        <v>99</v>
      </c>
      <c r="AH260">
        <v>98.9</v>
      </c>
      <c r="AI260">
        <v>98.9</v>
      </c>
      <c r="AJ260">
        <v>99</v>
      </c>
      <c r="AK260">
        <v>99.1</v>
      </c>
      <c r="AL260">
        <v>99.1</v>
      </c>
      <c r="AM260">
        <v>99.2</v>
      </c>
      <c r="AN260">
        <v>99.4</v>
      </c>
      <c r="AS260" t="s">
        <v>39</v>
      </c>
    </row>
    <row r="261" spans="1:45" hidden="1" x14ac:dyDescent="0.3">
      <c r="A261" t="s">
        <v>8</v>
      </c>
      <c r="B261" t="s">
        <v>134</v>
      </c>
      <c r="C261" t="s">
        <v>135</v>
      </c>
      <c r="D261" t="s">
        <v>256</v>
      </c>
      <c r="E261" t="s">
        <v>136</v>
      </c>
      <c r="I261" t="s">
        <v>38</v>
      </c>
      <c r="J261">
        <v>0.01</v>
      </c>
      <c r="AE261">
        <v>97.8</v>
      </c>
      <c r="AF261">
        <v>98.2</v>
      </c>
      <c r="AG261">
        <v>98.5</v>
      </c>
      <c r="AH261">
        <v>98.5</v>
      </c>
      <c r="AI261">
        <v>98.3</v>
      </c>
      <c r="AJ261">
        <v>98.4</v>
      </c>
      <c r="AK261">
        <v>98.7</v>
      </c>
      <c r="AL261">
        <v>98.2</v>
      </c>
      <c r="AM261">
        <v>97.9</v>
      </c>
      <c r="AN261">
        <v>97.5</v>
      </c>
      <c r="AS261" t="s">
        <v>39</v>
      </c>
    </row>
    <row r="262" spans="1:45" hidden="1" x14ac:dyDescent="0.3">
      <c r="A262" t="s">
        <v>9</v>
      </c>
      <c r="B262" t="s">
        <v>134</v>
      </c>
      <c r="C262" t="s">
        <v>135</v>
      </c>
      <c r="D262" t="s">
        <v>256</v>
      </c>
      <c r="E262" t="s">
        <v>136</v>
      </c>
      <c r="I262" t="s">
        <v>38</v>
      </c>
      <c r="J262">
        <v>0.01</v>
      </c>
      <c r="AE262">
        <v>95.4</v>
      </c>
      <c r="AF262">
        <v>95</v>
      </c>
      <c r="AG262">
        <v>94.7</v>
      </c>
      <c r="AH262">
        <v>94.7</v>
      </c>
      <c r="AI262">
        <v>94.1</v>
      </c>
      <c r="AJ262">
        <v>94.2</v>
      </c>
      <c r="AK262">
        <v>94.7</v>
      </c>
      <c r="AL262">
        <v>94.9</v>
      </c>
      <c r="AM262">
        <v>95</v>
      </c>
      <c r="AN262">
        <v>95.2</v>
      </c>
      <c r="AS262" t="s">
        <v>39</v>
      </c>
    </row>
    <row r="263" spans="1:45" hidden="1" x14ac:dyDescent="0.3">
      <c r="A263" t="s">
        <v>10</v>
      </c>
      <c r="B263" t="s">
        <v>134</v>
      </c>
      <c r="C263" t="s">
        <v>135</v>
      </c>
      <c r="D263" t="s">
        <v>256</v>
      </c>
      <c r="E263" t="s">
        <v>136</v>
      </c>
      <c r="I263" t="s">
        <v>38</v>
      </c>
      <c r="J263">
        <v>0.01</v>
      </c>
      <c r="AE263">
        <v>87.5</v>
      </c>
      <c r="AF263">
        <v>86.3</v>
      </c>
      <c r="AG263">
        <v>86.2</v>
      </c>
      <c r="AH263">
        <v>86.4</v>
      </c>
      <c r="AI263">
        <v>86.3</v>
      </c>
      <c r="AJ263">
        <v>85.5</v>
      </c>
      <c r="AK263">
        <v>86.3</v>
      </c>
      <c r="AL263">
        <v>87.2</v>
      </c>
      <c r="AM263">
        <v>87.8</v>
      </c>
      <c r="AN263">
        <v>87.9</v>
      </c>
      <c r="AS263" t="s">
        <v>39</v>
      </c>
    </row>
    <row r="264" spans="1:45" hidden="1" x14ac:dyDescent="0.3">
      <c r="A264" t="s">
        <v>11</v>
      </c>
      <c r="B264" t="s">
        <v>134</v>
      </c>
      <c r="C264" t="s">
        <v>135</v>
      </c>
      <c r="D264" t="s">
        <v>256</v>
      </c>
      <c r="E264" t="s">
        <v>136</v>
      </c>
      <c r="I264" t="s">
        <v>38</v>
      </c>
      <c r="J264">
        <v>0.01</v>
      </c>
      <c r="AE264">
        <v>69</v>
      </c>
      <c r="AF264">
        <v>71.2</v>
      </c>
      <c r="AG264">
        <v>70.5</v>
      </c>
      <c r="AH264">
        <v>72.900000000000006</v>
      </c>
      <c r="AI264">
        <v>72.7</v>
      </c>
      <c r="AJ264">
        <v>72.900000000000006</v>
      </c>
      <c r="AK264">
        <v>73.400000000000006</v>
      </c>
      <c r="AL264">
        <v>73.599999999999994</v>
      </c>
      <c r="AM264">
        <v>73.599999999999994</v>
      </c>
      <c r="AN264">
        <v>70.7</v>
      </c>
      <c r="AS264" t="s">
        <v>39</v>
      </c>
    </row>
    <row r="265" spans="1:45" hidden="1" x14ac:dyDescent="0.3">
      <c r="A265" t="s">
        <v>12</v>
      </c>
      <c r="B265" t="s">
        <v>134</v>
      </c>
      <c r="C265" t="s">
        <v>135</v>
      </c>
      <c r="D265" t="s">
        <v>256</v>
      </c>
      <c r="E265" t="s">
        <v>136</v>
      </c>
      <c r="I265" t="s">
        <v>38</v>
      </c>
      <c r="J265">
        <v>0.01</v>
      </c>
      <c r="AE265">
        <v>90.7</v>
      </c>
      <c r="AF265">
        <v>88.8</v>
      </c>
      <c r="AG265">
        <v>87.3</v>
      </c>
      <c r="AH265">
        <v>88.1</v>
      </c>
      <c r="AI265">
        <v>86.8</v>
      </c>
      <c r="AJ265">
        <v>86.5</v>
      </c>
      <c r="AK265">
        <v>85.3</v>
      </c>
      <c r="AL265">
        <v>86.4</v>
      </c>
      <c r="AM265">
        <v>86.9</v>
      </c>
      <c r="AN265">
        <v>88.1</v>
      </c>
      <c r="AS265" t="s">
        <v>39</v>
      </c>
    </row>
    <row r="266" spans="1:45" hidden="1" x14ac:dyDescent="0.3">
      <c r="A266" t="s">
        <v>13</v>
      </c>
      <c r="B266" t="s">
        <v>134</v>
      </c>
      <c r="C266" t="s">
        <v>135</v>
      </c>
      <c r="D266" t="s">
        <v>256</v>
      </c>
      <c r="E266" t="s">
        <v>136</v>
      </c>
      <c r="I266" t="s">
        <v>38</v>
      </c>
      <c r="J266">
        <v>0.01</v>
      </c>
      <c r="AE266">
        <v>100</v>
      </c>
      <c r="AF266">
        <v>100</v>
      </c>
      <c r="AG266">
        <v>100</v>
      </c>
      <c r="AH266">
        <v>100</v>
      </c>
      <c r="AI266">
        <v>100</v>
      </c>
      <c r="AJ266">
        <v>100</v>
      </c>
      <c r="AK266">
        <v>100</v>
      </c>
      <c r="AL266">
        <v>100</v>
      </c>
      <c r="AM266">
        <v>100</v>
      </c>
      <c r="AN266">
        <v>100</v>
      </c>
      <c r="AS266" t="s">
        <v>39</v>
      </c>
    </row>
    <row r="267" spans="1:45" hidden="1" x14ac:dyDescent="0.3">
      <c r="A267" t="s">
        <v>14</v>
      </c>
      <c r="B267" t="s">
        <v>134</v>
      </c>
      <c r="C267" t="s">
        <v>135</v>
      </c>
      <c r="D267" t="s">
        <v>256</v>
      </c>
      <c r="E267" t="s">
        <v>136</v>
      </c>
      <c r="I267" t="s">
        <v>38</v>
      </c>
      <c r="J267">
        <v>0.01</v>
      </c>
      <c r="AE267">
        <v>17.899999999999999</v>
      </c>
      <c r="AF267">
        <v>15.8</v>
      </c>
      <c r="AG267">
        <v>15.9</v>
      </c>
      <c r="AH267">
        <v>18.8</v>
      </c>
      <c r="AI267">
        <v>18.8</v>
      </c>
      <c r="AJ267">
        <v>20.2</v>
      </c>
      <c r="AK267">
        <v>23.4</v>
      </c>
      <c r="AL267">
        <v>26</v>
      </c>
      <c r="AM267">
        <v>24.2</v>
      </c>
      <c r="AN267">
        <v>26.4</v>
      </c>
      <c r="AS267" t="s">
        <v>39</v>
      </c>
    </row>
    <row r="268" spans="1:45" hidden="1" x14ac:dyDescent="0.3">
      <c r="A268" t="s">
        <v>15</v>
      </c>
      <c r="B268" t="s">
        <v>134</v>
      </c>
      <c r="C268" t="s">
        <v>135</v>
      </c>
      <c r="D268" t="s">
        <v>256</v>
      </c>
      <c r="E268" t="s">
        <v>136</v>
      </c>
      <c r="I268" t="s">
        <v>38</v>
      </c>
      <c r="J268">
        <v>0.01</v>
      </c>
      <c r="AE268">
        <v>27.2</v>
      </c>
      <c r="AF268">
        <v>26.3</v>
      </c>
      <c r="AG268">
        <v>29.7</v>
      </c>
      <c r="AH268">
        <v>33.4</v>
      </c>
      <c r="AI268">
        <v>31.9</v>
      </c>
      <c r="AJ268">
        <v>34.1</v>
      </c>
      <c r="AK268">
        <v>35</v>
      </c>
      <c r="AL268">
        <v>33.299999999999997</v>
      </c>
      <c r="AM268">
        <v>32.1</v>
      </c>
      <c r="AN268">
        <v>32.6</v>
      </c>
      <c r="AS268" t="s">
        <v>39</v>
      </c>
    </row>
    <row r="269" spans="1:45" hidden="1" x14ac:dyDescent="0.3">
      <c r="A269" t="s">
        <v>16</v>
      </c>
      <c r="B269" t="s">
        <v>134</v>
      </c>
      <c r="C269" t="s">
        <v>135</v>
      </c>
      <c r="D269" t="s">
        <v>256</v>
      </c>
      <c r="E269" t="s">
        <v>136</v>
      </c>
      <c r="I269" t="s">
        <v>38</v>
      </c>
      <c r="J269">
        <v>0.01</v>
      </c>
      <c r="AE269">
        <v>75.5</v>
      </c>
      <c r="AF269">
        <v>78.400000000000006</v>
      </c>
      <c r="AG269">
        <v>84</v>
      </c>
      <c r="AH269">
        <v>82.2</v>
      </c>
      <c r="AI269">
        <v>85.5</v>
      </c>
      <c r="AJ269">
        <v>84.9</v>
      </c>
      <c r="AK269">
        <v>87.3</v>
      </c>
      <c r="AL269">
        <v>87</v>
      </c>
      <c r="AM269">
        <v>84.4</v>
      </c>
      <c r="AN269">
        <v>85</v>
      </c>
      <c r="AS269" t="s">
        <v>39</v>
      </c>
    </row>
    <row r="270" spans="1:45" hidden="1" x14ac:dyDescent="0.3">
      <c r="A270" t="s">
        <v>17</v>
      </c>
      <c r="B270" t="s">
        <v>134</v>
      </c>
      <c r="C270" t="s">
        <v>135</v>
      </c>
      <c r="D270" t="s">
        <v>256</v>
      </c>
      <c r="E270" t="s">
        <v>136</v>
      </c>
      <c r="I270" t="s">
        <v>38</v>
      </c>
      <c r="J270">
        <v>0.01</v>
      </c>
      <c r="AE270">
        <v>65.5</v>
      </c>
      <c r="AF270">
        <v>65.8</v>
      </c>
      <c r="AG270">
        <v>63.8</v>
      </c>
      <c r="AH270">
        <v>63.3</v>
      </c>
      <c r="AI270">
        <v>63.4</v>
      </c>
      <c r="AJ270">
        <v>65.099999999999994</v>
      </c>
      <c r="AK270">
        <v>66.099999999999994</v>
      </c>
      <c r="AL270">
        <v>62.7</v>
      </c>
      <c r="AM270">
        <v>68.900000000000006</v>
      </c>
      <c r="AN270">
        <v>68.5</v>
      </c>
      <c r="AS270" t="s">
        <v>39</v>
      </c>
    </row>
    <row r="271" spans="1:45" hidden="1" x14ac:dyDescent="0.3">
      <c r="A271" t="s">
        <v>18</v>
      </c>
      <c r="B271" t="s">
        <v>134</v>
      </c>
      <c r="C271" t="s">
        <v>135</v>
      </c>
      <c r="D271" t="s">
        <v>256</v>
      </c>
      <c r="E271" t="s">
        <v>136</v>
      </c>
      <c r="I271" t="s">
        <v>38</v>
      </c>
      <c r="J271">
        <v>0.01</v>
      </c>
      <c r="AE271">
        <v>100</v>
      </c>
      <c r="AF271">
        <v>100</v>
      </c>
      <c r="AG271">
        <v>100</v>
      </c>
      <c r="AH271">
        <v>100</v>
      </c>
      <c r="AI271">
        <v>100</v>
      </c>
      <c r="AJ271">
        <v>100</v>
      </c>
      <c r="AK271">
        <v>100</v>
      </c>
      <c r="AL271">
        <v>100</v>
      </c>
      <c r="AM271">
        <v>100</v>
      </c>
      <c r="AN271">
        <v>100</v>
      </c>
      <c r="AS271" t="s">
        <v>39</v>
      </c>
    </row>
    <row r="272" spans="1:45" hidden="1" x14ac:dyDescent="0.3">
      <c r="A272" t="s">
        <v>19</v>
      </c>
      <c r="B272" t="s">
        <v>134</v>
      </c>
      <c r="C272" t="s">
        <v>135</v>
      </c>
      <c r="D272" t="s">
        <v>256</v>
      </c>
      <c r="E272" t="s">
        <v>136</v>
      </c>
      <c r="I272" t="s">
        <v>38</v>
      </c>
      <c r="J272">
        <v>0.01</v>
      </c>
      <c r="AE272">
        <v>48.4</v>
      </c>
      <c r="AF272">
        <v>48.2</v>
      </c>
      <c r="AG272">
        <v>46.7</v>
      </c>
      <c r="AH272">
        <v>48.2</v>
      </c>
      <c r="AI272">
        <v>48.2</v>
      </c>
      <c r="AJ272">
        <v>48.4</v>
      </c>
      <c r="AK272">
        <v>49.7</v>
      </c>
      <c r="AL272">
        <v>49.4</v>
      </c>
      <c r="AM272">
        <v>50.4</v>
      </c>
      <c r="AN272">
        <v>50.9</v>
      </c>
      <c r="AS272" t="s">
        <v>39</v>
      </c>
    </row>
    <row r="273" spans="1:45" hidden="1" x14ac:dyDescent="0.3">
      <c r="A273" t="s">
        <v>20</v>
      </c>
      <c r="B273" t="s">
        <v>134</v>
      </c>
      <c r="C273" t="s">
        <v>135</v>
      </c>
      <c r="D273" t="s">
        <v>256</v>
      </c>
      <c r="E273" t="s">
        <v>136</v>
      </c>
      <c r="I273" t="s">
        <v>38</v>
      </c>
      <c r="J273">
        <v>0.01</v>
      </c>
      <c r="AE273">
        <v>63</v>
      </c>
      <c r="AF273">
        <v>63.5</v>
      </c>
      <c r="AG273">
        <v>63.7</v>
      </c>
      <c r="AH273">
        <v>64</v>
      </c>
      <c r="AI273">
        <v>63.4</v>
      </c>
      <c r="AJ273">
        <v>64.7</v>
      </c>
      <c r="AK273">
        <v>64.900000000000006</v>
      </c>
      <c r="AL273">
        <v>65.400000000000006</v>
      </c>
      <c r="AM273">
        <v>66.3</v>
      </c>
      <c r="AN273">
        <v>66.7</v>
      </c>
      <c r="AS273" t="s">
        <v>39</v>
      </c>
    </row>
    <row r="274" spans="1:45" hidden="1" x14ac:dyDescent="0.3">
      <c r="A274" t="s">
        <v>21</v>
      </c>
      <c r="B274" t="s">
        <v>134</v>
      </c>
      <c r="C274" t="s">
        <v>135</v>
      </c>
      <c r="D274" t="s">
        <v>256</v>
      </c>
      <c r="E274" t="s">
        <v>136</v>
      </c>
      <c r="I274" t="s">
        <v>38</v>
      </c>
      <c r="J274">
        <v>0.01</v>
      </c>
      <c r="AE274">
        <v>70.400000000000006</v>
      </c>
      <c r="AF274">
        <v>70</v>
      </c>
      <c r="AG274">
        <v>72.3</v>
      </c>
      <c r="AH274">
        <v>73.5</v>
      </c>
      <c r="AI274">
        <v>73.400000000000006</v>
      </c>
      <c r="AJ274">
        <v>74.400000000000006</v>
      </c>
      <c r="AK274">
        <v>75.2</v>
      </c>
      <c r="AL274">
        <v>76</v>
      </c>
      <c r="AM274">
        <v>73.099999999999994</v>
      </c>
      <c r="AN274">
        <v>76</v>
      </c>
      <c r="AS274" t="s">
        <v>39</v>
      </c>
    </row>
    <row r="275" spans="1:45" hidden="1" x14ac:dyDescent="0.3">
      <c r="A275" t="s">
        <v>22</v>
      </c>
      <c r="B275" t="s">
        <v>134</v>
      </c>
      <c r="C275" t="s">
        <v>135</v>
      </c>
      <c r="D275" t="s">
        <v>256</v>
      </c>
      <c r="E275" t="s">
        <v>136</v>
      </c>
      <c r="I275" t="s">
        <v>38</v>
      </c>
      <c r="J275">
        <v>0.01</v>
      </c>
      <c r="AE275">
        <v>89.1</v>
      </c>
      <c r="AF275">
        <v>89.1</v>
      </c>
      <c r="AG275">
        <v>87.2</v>
      </c>
      <c r="AH275">
        <v>87.3</v>
      </c>
      <c r="AI275">
        <v>87.2</v>
      </c>
      <c r="AJ275">
        <v>85.9</v>
      </c>
      <c r="AK275">
        <v>85.5</v>
      </c>
      <c r="AL275">
        <v>85.9</v>
      </c>
      <c r="AM275">
        <v>85.8</v>
      </c>
      <c r="AN275">
        <v>87</v>
      </c>
      <c r="AS275" t="s">
        <v>39</v>
      </c>
    </row>
    <row r="276" spans="1:45" hidden="1" x14ac:dyDescent="0.3">
      <c r="A276" t="s">
        <v>23</v>
      </c>
      <c r="B276" t="s">
        <v>134</v>
      </c>
      <c r="C276" t="s">
        <v>135</v>
      </c>
      <c r="D276" t="s">
        <v>256</v>
      </c>
      <c r="E276" t="s">
        <v>136</v>
      </c>
      <c r="I276" t="s">
        <v>38</v>
      </c>
      <c r="J276">
        <v>0.01</v>
      </c>
      <c r="AE276">
        <v>36.9</v>
      </c>
      <c r="AF276">
        <v>37.200000000000003</v>
      </c>
      <c r="AG276">
        <v>39.4</v>
      </c>
      <c r="AH276">
        <v>40.299999999999997</v>
      </c>
      <c r="AI276">
        <v>40.799999999999997</v>
      </c>
      <c r="AJ276">
        <v>38</v>
      </c>
      <c r="AK276">
        <v>40.299999999999997</v>
      </c>
      <c r="AL276">
        <v>42.4</v>
      </c>
      <c r="AM276">
        <v>44</v>
      </c>
      <c r="AN276">
        <v>45</v>
      </c>
      <c r="AS276" t="s">
        <v>39</v>
      </c>
    </row>
    <row r="277" spans="1:45" hidden="1" x14ac:dyDescent="0.3">
      <c r="A277" t="s">
        <v>24</v>
      </c>
      <c r="B277" t="s">
        <v>134</v>
      </c>
      <c r="C277" t="s">
        <v>135</v>
      </c>
      <c r="D277" t="s">
        <v>256</v>
      </c>
      <c r="E277" t="s">
        <v>136</v>
      </c>
      <c r="I277" t="s">
        <v>38</v>
      </c>
      <c r="J277">
        <v>0.01</v>
      </c>
      <c r="AE277">
        <v>68.2</v>
      </c>
      <c r="AF277">
        <v>66</v>
      </c>
      <c r="AG277">
        <v>67.2</v>
      </c>
      <c r="AH277">
        <v>65.2</v>
      </c>
      <c r="AI277">
        <v>64</v>
      </c>
      <c r="AJ277">
        <v>65</v>
      </c>
      <c r="AK277">
        <v>66.099999999999994</v>
      </c>
      <c r="AL277">
        <v>64.5</v>
      </c>
      <c r="AM277">
        <v>64.7</v>
      </c>
      <c r="AN277">
        <v>64.5</v>
      </c>
      <c r="AS277" t="s">
        <v>39</v>
      </c>
    </row>
    <row r="278" spans="1:45" hidden="1" x14ac:dyDescent="0.3">
      <c r="A278" t="s">
        <v>25</v>
      </c>
      <c r="B278" t="s">
        <v>134</v>
      </c>
      <c r="C278" t="s">
        <v>135</v>
      </c>
      <c r="D278" t="s">
        <v>256</v>
      </c>
      <c r="E278" t="s">
        <v>136</v>
      </c>
      <c r="I278" t="s">
        <v>38</v>
      </c>
      <c r="J278">
        <v>0.01</v>
      </c>
      <c r="AE278">
        <v>55.9</v>
      </c>
      <c r="AF278">
        <v>57.3</v>
      </c>
      <c r="AG278">
        <v>58.7</v>
      </c>
      <c r="AH278">
        <v>56.4</v>
      </c>
      <c r="AI278">
        <v>57.1</v>
      </c>
      <c r="AJ278">
        <v>60.2</v>
      </c>
      <c r="AK278">
        <v>61.7</v>
      </c>
      <c r="AL278">
        <v>63.5</v>
      </c>
      <c r="AM278">
        <v>64.400000000000006</v>
      </c>
      <c r="AN278">
        <v>65.5</v>
      </c>
      <c r="AS278" t="s">
        <v>39</v>
      </c>
    </row>
    <row r="279" spans="1:45" hidden="1" x14ac:dyDescent="0.3">
      <c r="A279" t="s">
        <v>26</v>
      </c>
      <c r="B279" t="s">
        <v>134</v>
      </c>
      <c r="C279" t="s">
        <v>135</v>
      </c>
      <c r="D279" t="s">
        <v>256</v>
      </c>
      <c r="E279" t="s">
        <v>136</v>
      </c>
      <c r="I279" t="s">
        <v>38</v>
      </c>
      <c r="J279">
        <v>0.01</v>
      </c>
      <c r="AE279">
        <v>72.900000000000006</v>
      </c>
      <c r="AF279">
        <v>72.2</v>
      </c>
      <c r="AG279">
        <v>71</v>
      </c>
      <c r="AH279">
        <v>69.5</v>
      </c>
      <c r="AI279">
        <v>68.8</v>
      </c>
      <c r="AJ279">
        <v>72.599999999999994</v>
      </c>
      <c r="AK279">
        <v>72.900000000000006</v>
      </c>
      <c r="AL279">
        <v>72.400000000000006</v>
      </c>
      <c r="AM279">
        <v>70.7</v>
      </c>
      <c r="AN279">
        <v>72.8</v>
      </c>
      <c r="AS279" t="s">
        <v>39</v>
      </c>
    </row>
    <row r="280" spans="1:45" hidden="1" x14ac:dyDescent="0.3">
      <c r="A280" t="s">
        <v>27</v>
      </c>
      <c r="B280" t="s">
        <v>134</v>
      </c>
      <c r="C280" t="s">
        <v>135</v>
      </c>
      <c r="D280" t="s">
        <v>256</v>
      </c>
      <c r="E280" t="s">
        <v>136</v>
      </c>
      <c r="I280" t="s">
        <v>38</v>
      </c>
      <c r="J280">
        <v>0.01</v>
      </c>
      <c r="AE280">
        <v>64.400000000000006</v>
      </c>
      <c r="AF280">
        <v>65.2</v>
      </c>
      <c r="AG280">
        <v>64.2</v>
      </c>
      <c r="AH280">
        <v>66.3</v>
      </c>
      <c r="AI280">
        <v>69.599999999999994</v>
      </c>
      <c r="AJ280">
        <v>70.5</v>
      </c>
      <c r="AK280">
        <v>70.5</v>
      </c>
      <c r="AL280">
        <v>69.8</v>
      </c>
      <c r="AM280">
        <v>69.3</v>
      </c>
      <c r="AN280">
        <v>69.3</v>
      </c>
      <c r="AS280" t="s">
        <v>39</v>
      </c>
    </row>
    <row r="281" spans="1:45" hidden="1" x14ac:dyDescent="0.3">
      <c r="A281" t="s">
        <v>28</v>
      </c>
      <c r="B281" t="s">
        <v>134</v>
      </c>
      <c r="C281" t="s">
        <v>135</v>
      </c>
      <c r="D281" t="s">
        <v>256</v>
      </c>
      <c r="E281" t="s">
        <v>136</v>
      </c>
      <c r="I281" t="s">
        <v>38</v>
      </c>
      <c r="J281">
        <v>0.01</v>
      </c>
      <c r="AE281">
        <v>89</v>
      </c>
      <c r="AF281">
        <v>87.9</v>
      </c>
      <c r="AG281">
        <v>87.8</v>
      </c>
      <c r="AH281">
        <v>86.5</v>
      </c>
      <c r="AI281">
        <v>86.4</v>
      </c>
      <c r="AJ281">
        <v>89</v>
      </c>
      <c r="AK281">
        <v>90.5</v>
      </c>
      <c r="AL281">
        <v>90.4</v>
      </c>
      <c r="AM281">
        <v>90.5</v>
      </c>
      <c r="AN281">
        <v>90.8</v>
      </c>
      <c r="AS281" t="s">
        <v>39</v>
      </c>
    </row>
    <row r="282" spans="1:45" hidden="1" x14ac:dyDescent="0.3">
      <c r="A282" t="s">
        <v>29</v>
      </c>
      <c r="B282" t="s">
        <v>134</v>
      </c>
      <c r="C282" t="s">
        <v>135</v>
      </c>
      <c r="D282" t="s">
        <v>256</v>
      </c>
      <c r="E282" t="s">
        <v>136</v>
      </c>
      <c r="I282" t="s">
        <v>38</v>
      </c>
      <c r="J282">
        <v>0.01</v>
      </c>
      <c r="AE282">
        <v>100</v>
      </c>
      <c r="AF282">
        <v>100</v>
      </c>
      <c r="AG282">
        <v>100</v>
      </c>
      <c r="AH282">
        <v>100</v>
      </c>
      <c r="AI282">
        <v>100</v>
      </c>
      <c r="AJ282">
        <v>100</v>
      </c>
      <c r="AK282">
        <v>100</v>
      </c>
      <c r="AL282">
        <v>100</v>
      </c>
      <c r="AM282">
        <v>100</v>
      </c>
      <c r="AN282">
        <v>100</v>
      </c>
      <c r="AS282" t="s">
        <v>61</v>
      </c>
    </row>
    <row r="283" spans="1:45" hidden="1" x14ac:dyDescent="0.3">
      <c r="A283" t="s">
        <v>30</v>
      </c>
      <c r="B283" t="s">
        <v>134</v>
      </c>
      <c r="C283" t="s">
        <v>135</v>
      </c>
      <c r="D283" t="s">
        <v>256</v>
      </c>
      <c r="E283" t="s">
        <v>136</v>
      </c>
      <c r="I283" t="s">
        <v>38</v>
      </c>
      <c r="J283">
        <v>0.01</v>
      </c>
      <c r="AE283">
        <v>84.6</v>
      </c>
      <c r="AF283">
        <v>84.2</v>
      </c>
      <c r="AG283">
        <v>85.2</v>
      </c>
      <c r="AH283">
        <v>86.7</v>
      </c>
      <c r="AI283">
        <v>86.3</v>
      </c>
      <c r="AJ283">
        <v>87.1</v>
      </c>
      <c r="AK283">
        <v>87</v>
      </c>
      <c r="AL283">
        <v>84.8</v>
      </c>
      <c r="AM283">
        <v>85</v>
      </c>
      <c r="AN283">
        <v>85.4</v>
      </c>
      <c r="AS283" t="s">
        <v>39</v>
      </c>
    </row>
    <row r="284" spans="1:45" hidden="1" x14ac:dyDescent="0.3">
      <c r="A284" t="s">
        <v>31</v>
      </c>
      <c r="B284" t="s">
        <v>134</v>
      </c>
      <c r="C284" t="s">
        <v>135</v>
      </c>
      <c r="D284" t="s">
        <v>256</v>
      </c>
      <c r="E284" t="s">
        <v>136</v>
      </c>
      <c r="I284" t="s">
        <v>38</v>
      </c>
      <c r="J284">
        <v>0.01</v>
      </c>
      <c r="AE284">
        <v>66</v>
      </c>
      <c r="AF284">
        <v>64.7</v>
      </c>
      <c r="AG284">
        <v>65.2</v>
      </c>
      <c r="AH284">
        <v>63.7</v>
      </c>
      <c r="AI284">
        <v>63.7</v>
      </c>
      <c r="AJ284">
        <v>62.5</v>
      </c>
      <c r="AK284">
        <v>62.4</v>
      </c>
      <c r="AL284">
        <v>65.099999999999994</v>
      </c>
      <c r="AM284">
        <v>65.2</v>
      </c>
      <c r="AN284">
        <v>65.599999999999994</v>
      </c>
      <c r="AS284" t="s">
        <v>39</v>
      </c>
    </row>
    <row r="285" spans="1:45" hidden="1" x14ac:dyDescent="0.3">
      <c r="A285" t="s">
        <v>32</v>
      </c>
      <c r="B285" t="s">
        <v>134</v>
      </c>
      <c r="C285" t="s">
        <v>135</v>
      </c>
      <c r="D285" t="s">
        <v>256</v>
      </c>
      <c r="E285" t="s">
        <v>136</v>
      </c>
      <c r="I285" t="s">
        <v>38</v>
      </c>
      <c r="J285">
        <v>0.01</v>
      </c>
      <c r="AE285" s="2">
        <v>52.515723270440247</v>
      </c>
      <c r="AF285" s="2">
        <v>42.857142857142854</v>
      </c>
      <c r="AG285" s="2">
        <v>51.006711409395976</v>
      </c>
      <c r="AH285" s="2">
        <v>38.953488372093027</v>
      </c>
      <c r="AI285" s="2">
        <v>56.481481481481474</v>
      </c>
      <c r="AJ285" s="2">
        <v>55.555555555555557</v>
      </c>
      <c r="AK285" s="2">
        <v>51.931330472102999</v>
      </c>
      <c r="AL285" s="2">
        <v>37.867647058823529</v>
      </c>
      <c r="AS285" t="s">
        <v>58</v>
      </c>
    </row>
    <row r="286" spans="1:45" hidden="1" x14ac:dyDescent="0.3">
      <c r="A286" t="s">
        <v>33</v>
      </c>
      <c r="B286" t="s">
        <v>134</v>
      </c>
      <c r="C286" t="s">
        <v>135</v>
      </c>
      <c r="D286" t="s">
        <v>256</v>
      </c>
      <c r="E286" t="s">
        <v>136</v>
      </c>
      <c r="I286" t="s">
        <v>38</v>
      </c>
      <c r="J286">
        <v>0.01</v>
      </c>
      <c r="AE286" s="2">
        <v>86.729469588367806</v>
      </c>
      <c r="AF286" s="2">
        <v>93.932702418506835</v>
      </c>
      <c r="AG286" s="2">
        <v>95.119363395225463</v>
      </c>
      <c r="AH286" s="2">
        <v>94.662102193482951</v>
      </c>
      <c r="AI286" s="2">
        <v>96.22248392064499</v>
      </c>
      <c r="AJ286" s="2">
        <v>97.289041618938526</v>
      </c>
      <c r="AK286" s="2">
        <v>97.856218813527988</v>
      </c>
      <c r="AL286" s="2">
        <v>97.396768402154393</v>
      </c>
      <c r="AM286" s="2">
        <v>97.106608251186572</v>
      </c>
      <c r="AN286" s="2">
        <v>96.376607528395752</v>
      </c>
      <c r="AO286" s="2">
        <v>96.526707173301901</v>
      </c>
      <c r="AS286" t="s">
        <v>58</v>
      </c>
    </row>
    <row r="287" spans="1:45" hidden="1" x14ac:dyDescent="0.3">
      <c r="A287" t="s">
        <v>34</v>
      </c>
      <c r="B287" t="s">
        <v>134</v>
      </c>
      <c r="C287" t="s">
        <v>135</v>
      </c>
      <c r="D287" t="s">
        <v>256</v>
      </c>
      <c r="E287" t="s">
        <v>136</v>
      </c>
      <c r="I287" t="s">
        <v>38</v>
      </c>
      <c r="J287">
        <v>0.01</v>
      </c>
      <c r="AE287" s="2">
        <v>26.117210453069429</v>
      </c>
      <c r="AF287" s="2">
        <v>28.077149587750295</v>
      </c>
      <c r="AG287" s="2">
        <v>40.27348201204623</v>
      </c>
      <c r="AH287" s="2">
        <v>40.762124711316403</v>
      </c>
      <c r="AI287" s="2">
        <v>41.906245574281265</v>
      </c>
      <c r="AJ287" s="2">
        <v>39.719438877755508</v>
      </c>
      <c r="AK287" s="2">
        <v>49.080945313391936</v>
      </c>
      <c r="AL287" s="2">
        <v>52.564914502849902</v>
      </c>
      <c r="AM287" s="2">
        <v>60.091400858048871</v>
      </c>
      <c r="AN287" s="2">
        <v>66.914954571498725</v>
      </c>
      <c r="AO287" s="2">
        <v>67.068099116271014</v>
      </c>
      <c r="AS287" t="s">
        <v>40</v>
      </c>
    </row>
    <row r="288" spans="1:45" hidden="1" x14ac:dyDescent="0.3">
      <c r="A288" t="s">
        <v>35</v>
      </c>
      <c r="B288" t="s">
        <v>134</v>
      </c>
      <c r="C288" t="s">
        <v>135</v>
      </c>
      <c r="D288" t="s">
        <v>256</v>
      </c>
      <c r="E288" t="s">
        <v>136</v>
      </c>
      <c r="I288" t="s">
        <v>38</v>
      </c>
      <c r="J288">
        <v>0.01</v>
      </c>
      <c r="AE288" s="2">
        <v>98.551342138900722</v>
      </c>
      <c r="AF288" s="2">
        <v>98.702983138780809</v>
      </c>
      <c r="AG288" s="2">
        <v>99.230295566502463</v>
      </c>
      <c r="AH288" s="2">
        <v>99.346590909090907</v>
      </c>
      <c r="AS288" t="s">
        <v>58</v>
      </c>
    </row>
    <row r="289" spans="1:45" hidden="1" x14ac:dyDescent="0.3">
      <c r="A289" t="s">
        <v>36</v>
      </c>
      <c r="B289" t="s">
        <v>134</v>
      </c>
      <c r="C289" t="s">
        <v>135</v>
      </c>
      <c r="D289" t="s">
        <v>256</v>
      </c>
      <c r="E289" t="s">
        <v>136</v>
      </c>
      <c r="I289" t="s">
        <v>38</v>
      </c>
      <c r="J289">
        <v>0.01</v>
      </c>
      <c r="AF289" s="2">
        <v>62.792397660818708</v>
      </c>
      <c r="AG289" s="2">
        <v>66.763005780346816</v>
      </c>
      <c r="AH289" s="2">
        <v>68.784530386740329</v>
      </c>
      <c r="AI289" s="2">
        <v>70.414601171698962</v>
      </c>
      <c r="AJ289" s="2">
        <v>72.58580260072479</v>
      </c>
      <c r="AK289" s="2">
        <v>77.855342253248011</v>
      </c>
      <c r="AL289" s="2">
        <v>79.111291843034309</v>
      </c>
      <c r="AM289" s="2">
        <v>78.366417774540167</v>
      </c>
      <c r="AN289" s="2">
        <v>77.43362831858407</v>
      </c>
      <c r="AO289" s="2">
        <v>78.592013174145734</v>
      </c>
      <c r="AS289" t="s">
        <v>58</v>
      </c>
    </row>
    <row r="290" spans="1:45" hidden="1" x14ac:dyDescent="0.3">
      <c r="A290" t="s">
        <v>1</v>
      </c>
      <c r="B290" t="s">
        <v>134</v>
      </c>
      <c r="C290" t="s">
        <v>135</v>
      </c>
      <c r="D290" t="s">
        <v>256</v>
      </c>
      <c r="E290" t="s">
        <v>138</v>
      </c>
      <c r="I290" t="s">
        <v>38</v>
      </c>
      <c r="J290">
        <v>0.01</v>
      </c>
      <c r="AE290" s="2">
        <v>12</v>
      </c>
      <c r="AF290" s="2">
        <v>12.2</v>
      </c>
      <c r="AG290" s="2">
        <v>11.4</v>
      </c>
      <c r="AH290" s="2">
        <v>11</v>
      </c>
      <c r="AI290" s="2">
        <v>11.1</v>
      </c>
      <c r="AJ290" s="2">
        <v>11.2</v>
      </c>
      <c r="AK290" s="2">
        <v>11.1</v>
      </c>
      <c r="AL290" s="2">
        <v>10.7</v>
      </c>
      <c r="AM290" s="2">
        <v>12.2</v>
      </c>
      <c r="AN290" s="2">
        <v>12</v>
      </c>
      <c r="AS290" t="s">
        <v>39</v>
      </c>
    </row>
    <row r="291" spans="1:45" hidden="1" x14ac:dyDescent="0.3">
      <c r="A291" t="s">
        <v>2</v>
      </c>
      <c r="B291" t="s">
        <v>134</v>
      </c>
      <c r="C291" t="s">
        <v>135</v>
      </c>
      <c r="D291" t="s">
        <v>256</v>
      </c>
      <c r="E291" t="s">
        <v>138</v>
      </c>
      <c r="I291" t="s">
        <v>38</v>
      </c>
      <c r="J291">
        <v>0.01</v>
      </c>
      <c r="AE291" s="2">
        <v>17</v>
      </c>
      <c r="AF291" s="2">
        <v>19</v>
      </c>
      <c r="AG291" s="2">
        <v>16.600000000000001</v>
      </c>
      <c r="AH291" s="2">
        <v>16.600000000000001</v>
      </c>
      <c r="AI291" s="2">
        <v>18.2</v>
      </c>
      <c r="AJ291" s="2">
        <v>17.899999999999999</v>
      </c>
      <c r="AK291" s="2">
        <v>17.100000000000001</v>
      </c>
      <c r="AL291" s="2">
        <v>18.5</v>
      </c>
      <c r="AM291" s="2">
        <v>19.3</v>
      </c>
      <c r="AN291" s="2">
        <v>21.1</v>
      </c>
      <c r="AS291" t="s">
        <v>39</v>
      </c>
    </row>
    <row r="292" spans="1:45" hidden="1" x14ac:dyDescent="0.3">
      <c r="A292" t="s">
        <v>3</v>
      </c>
      <c r="B292" t="s">
        <v>134</v>
      </c>
      <c r="C292" t="s">
        <v>135</v>
      </c>
      <c r="D292" t="s">
        <v>256</v>
      </c>
      <c r="E292" t="s">
        <v>138</v>
      </c>
      <c r="I292" t="s">
        <v>38</v>
      </c>
      <c r="J292">
        <v>0.01</v>
      </c>
      <c r="AE292" s="2">
        <v>30.1</v>
      </c>
      <c r="AF292" s="2">
        <v>30.1</v>
      </c>
      <c r="AG292" s="2">
        <v>30.5</v>
      </c>
      <c r="AH292" s="2">
        <v>28.3</v>
      </c>
      <c r="AI292" s="2">
        <v>28.2</v>
      </c>
      <c r="AJ292" s="2">
        <v>26.3</v>
      </c>
      <c r="AK292" s="2">
        <v>26.5</v>
      </c>
      <c r="AL292" s="2">
        <v>26.9</v>
      </c>
      <c r="AM292" s="2">
        <v>27.6</v>
      </c>
      <c r="AN292" s="2">
        <v>26.2</v>
      </c>
      <c r="AS292" t="s">
        <v>39</v>
      </c>
    </row>
    <row r="293" spans="1:45" hidden="1" x14ac:dyDescent="0.3">
      <c r="A293" t="s">
        <v>4</v>
      </c>
      <c r="B293" t="s">
        <v>134</v>
      </c>
      <c r="C293" t="s">
        <v>135</v>
      </c>
      <c r="D293" t="s">
        <v>256</v>
      </c>
      <c r="E293" t="s">
        <v>138</v>
      </c>
      <c r="I293" t="s">
        <v>38</v>
      </c>
      <c r="J293">
        <v>0.01</v>
      </c>
      <c r="AE293" s="2">
        <v>11.5</v>
      </c>
      <c r="AF293" s="2">
        <v>12.4</v>
      </c>
      <c r="AG293" s="2">
        <v>10.9</v>
      </c>
      <c r="AH293" s="2">
        <v>11.3</v>
      </c>
      <c r="AI293" s="2">
        <v>11.2</v>
      </c>
      <c r="AJ293" s="2">
        <v>12</v>
      </c>
      <c r="AK293" s="2">
        <v>11.3</v>
      </c>
      <c r="AL293" s="2">
        <v>11.5</v>
      </c>
      <c r="AM293" s="2">
        <v>11.8</v>
      </c>
      <c r="AN293" s="2">
        <v>11.5</v>
      </c>
      <c r="AS293" t="s">
        <v>39</v>
      </c>
    </row>
    <row r="294" spans="1:45" hidden="1" x14ac:dyDescent="0.3">
      <c r="A294" t="s">
        <v>5</v>
      </c>
      <c r="B294" t="s">
        <v>134</v>
      </c>
      <c r="C294" t="s">
        <v>135</v>
      </c>
      <c r="D294" t="s">
        <v>256</v>
      </c>
      <c r="E294" t="s">
        <v>138</v>
      </c>
      <c r="I294" t="s">
        <v>38</v>
      </c>
      <c r="J294">
        <v>0.01</v>
      </c>
      <c r="AE294" s="2">
        <v>18.7</v>
      </c>
      <c r="AF294" s="2">
        <v>19.3</v>
      </c>
      <c r="AG294" s="2">
        <v>19.100000000000001</v>
      </c>
      <c r="AH294" s="2">
        <v>19.100000000000001</v>
      </c>
      <c r="AI294" s="2">
        <v>18.8</v>
      </c>
      <c r="AJ294" s="2">
        <v>19.3</v>
      </c>
      <c r="AK294" s="2">
        <v>20.2</v>
      </c>
      <c r="AL294" s="2">
        <v>18.5</v>
      </c>
      <c r="AM294" s="2">
        <v>18.899999999999999</v>
      </c>
      <c r="AN294" s="2">
        <v>18.7</v>
      </c>
      <c r="AS294" t="s">
        <v>39</v>
      </c>
    </row>
    <row r="295" spans="1:45" hidden="1" x14ac:dyDescent="0.3">
      <c r="A295" t="s">
        <v>6</v>
      </c>
      <c r="B295" t="s">
        <v>134</v>
      </c>
      <c r="C295" t="s">
        <v>135</v>
      </c>
      <c r="D295" t="s">
        <v>256</v>
      </c>
      <c r="E295" t="s">
        <v>138</v>
      </c>
      <c r="I295" t="s">
        <v>38</v>
      </c>
      <c r="J295">
        <v>0.01</v>
      </c>
      <c r="AE295" s="2">
        <v>75.400000000000006</v>
      </c>
      <c r="AF295" s="2">
        <v>71.599999999999994</v>
      </c>
      <c r="AG295" s="2">
        <v>66.900000000000006</v>
      </c>
      <c r="AH295" s="2">
        <v>63.7</v>
      </c>
      <c r="AI295" s="2">
        <v>55.2</v>
      </c>
      <c r="AJ295" s="2">
        <v>52.4</v>
      </c>
      <c r="AK295" s="2">
        <v>42.9</v>
      </c>
      <c r="AL295" s="2">
        <v>44.4</v>
      </c>
      <c r="AM295" s="2">
        <v>46.2</v>
      </c>
      <c r="AN295" s="2">
        <v>42</v>
      </c>
      <c r="AS295" t="s">
        <v>39</v>
      </c>
    </row>
    <row r="296" spans="1:45" hidden="1" x14ac:dyDescent="0.3">
      <c r="A296" t="s">
        <v>7</v>
      </c>
      <c r="B296" t="s">
        <v>134</v>
      </c>
      <c r="C296" t="s">
        <v>135</v>
      </c>
      <c r="D296" t="s">
        <v>256</v>
      </c>
      <c r="E296" t="s">
        <v>138</v>
      </c>
      <c r="I296" t="s">
        <v>38</v>
      </c>
      <c r="J296">
        <v>0.01</v>
      </c>
      <c r="AE296" s="2">
        <v>0.9</v>
      </c>
      <c r="AF296" s="2">
        <v>1.2</v>
      </c>
      <c r="AG296" s="2">
        <v>1</v>
      </c>
      <c r="AH296" s="2">
        <v>1.1000000000000001</v>
      </c>
      <c r="AI296" s="2">
        <v>1.1000000000000001</v>
      </c>
      <c r="AJ296" s="2">
        <v>1</v>
      </c>
      <c r="AK296" s="2">
        <v>0.9</v>
      </c>
      <c r="AL296" s="2">
        <v>0.9</v>
      </c>
      <c r="AM296" s="2">
        <v>0.8</v>
      </c>
      <c r="AN296" s="2">
        <v>0.6</v>
      </c>
      <c r="AS296" t="s">
        <v>39</v>
      </c>
    </row>
    <row r="297" spans="1:45" hidden="1" x14ac:dyDescent="0.3">
      <c r="A297" t="s">
        <v>8</v>
      </c>
      <c r="B297" t="s">
        <v>134</v>
      </c>
      <c r="C297" t="s">
        <v>135</v>
      </c>
      <c r="D297" t="s">
        <v>256</v>
      </c>
      <c r="E297" t="s">
        <v>138</v>
      </c>
      <c r="I297" t="s">
        <v>38</v>
      </c>
      <c r="J297">
        <v>0.01</v>
      </c>
      <c r="AE297" s="2">
        <v>2.2000000000000002</v>
      </c>
      <c r="AF297" s="2">
        <v>1.8</v>
      </c>
      <c r="AG297" s="2">
        <v>1.5</v>
      </c>
      <c r="AH297" s="2">
        <v>1.5</v>
      </c>
      <c r="AI297" s="2">
        <v>1.7</v>
      </c>
      <c r="AJ297" s="2">
        <v>1.6</v>
      </c>
      <c r="AK297" s="2">
        <v>1.3</v>
      </c>
      <c r="AL297" s="2">
        <v>1.8</v>
      </c>
      <c r="AM297" s="2">
        <v>2.1</v>
      </c>
      <c r="AN297" s="2">
        <v>2.5</v>
      </c>
      <c r="AS297" t="s">
        <v>39</v>
      </c>
    </row>
    <row r="298" spans="1:45" hidden="1" x14ac:dyDescent="0.3">
      <c r="A298" t="s">
        <v>9</v>
      </c>
      <c r="B298" t="s">
        <v>134</v>
      </c>
      <c r="C298" t="s">
        <v>135</v>
      </c>
      <c r="D298" t="s">
        <v>256</v>
      </c>
      <c r="E298" t="s">
        <v>138</v>
      </c>
      <c r="I298" t="s">
        <v>38</v>
      </c>
      <c r="J298">
        <v>0.01</v>
      </c>
      <c r="AE298" s="2">
        <v>4.5999999999999996</v>
      </c>
      <c r="AF298" s="2">
        <v>5</v>
      </c>
      <c r="AG298" s="2">
        <v>5.3</v>
      </c>
      <c r="AH298" s="2">
        <v>5.3</v>
      </c>
      <c r="AI298" s="2">
        <v>5.9</v>
      </c>
      <c r="AJ298" s="2">
        <v>5.8</v>
      </c>
      <c r="AK298" s="2">
        <v>5.3</v>
      </c>
      <c r="AL298" s="2">
        <v>5.0999999999999996</v>
      </c>
      <c r="AM298" s="2">
        <v>5</v>
      </c>
      <c r="AN298" s="2">
        <v>4.8</v>
      </c>
      <c r="AS298" t="s">
        <v>39</v>
      </c>
    </row>
    <row r="299" spans="1:45" hidden="1" x14ac:dyDescent="0.3">
      <c r="A299" t="s">
        <v>10</v>
      </c>
      <c r="B299" t="s">
        <v>134</v>
      </c>
      <c r="C299" t="s">
        <v>135</v>
      </c>
      <c r="D299" t="s">
        <v>256</v>
      </c>
      <c r="E299" t="s">
        <v>138</v>
      </c>
      <c r="I299" t="s">
        <v>38</v>
      </c>
      <c r="J299">
        <v>0.01</v>
      </c>
      <c r="AE299" s="2">
        <v>9.5</v>
      </c>
      <c r="AF299" s="2">
        <v>10.8</v>
      </c>
      <c r="AG299" s="2">
        <v>10.8</v>
      </c>
      <c r="AH299" s="2">
        <v>10.6</v>
      </c>
      <c r="AI299" s="2">
        <v>10.8</v>
      </c>
      <c r="AJ299" s="2">
        <v>11.7</v>
      </c>
      <c r="AK299" s="2">
        <v>10.9</v>
      </c>
      <c r="AL299" s="2">
        <v>10.5</v>
      </c>
      <c r="AM299" s="2">
        <v>10</v>
      </c>
      <c r="AN299" s="2">
        <v>9.6999999999999993</v>
      </c>
      <c r="AS299" t="s">
        <v>39</v>
      </c>
    </row>
    <row r="300" spans="1:45" hidden="1" x14ac:dyDescent="0.3">
      <c r="A300" t="s">
        <v>11</v>
      </c>
      <c r="B300" t="s">
        <v>134</v>
      </c>
      <c r="C300" t="s">
        <v>135</v>
      </c>
      <c r="D300" t="s">
        <v>256</v>
      </c>
      <c r="E300" t="s">
        <v>138</v>
      </c>
      <c r="I300" t="s">
        <v>38</v>
      </c>
      <c r="J300">
        <v>0.01</v>
      </c>
      <c r="AE300" s="2">
        <v>22.8</v>
      </c>
      <c r="AF300" s="2">
        <v>22.4</v>
      </c>
      <c r="AG300" s="2">
        <v>22.2</v>
      </c>
      <c r="AH300" s="2">
        <v>19.8</v>
      </c>
      <c r="AI300" s="2">
        <v>20.399999999999999</v>
      </c>
      <c r="AJ300" s="2">
        <v>19.399999999999999</v>
      </c>
      <c r="AK300" s="2">
        <v>19.2</v>
      </c>
      <c r="AL300" s="2">
        <v>20.100000000000001</v>
      </c>
      <c r="AM300" s="2">
        <v>21.2</v>
      </c>
      <c r="AN300" s="2">
        <v>22.8</v>
      </c>
      <c r="AS300" t="s">
        <v>39</v>
      </c>
    </row>
    <row r="301" spans="1:45" hidden="1" x14ac:dyDescent="0.3">
      <c r="A301" t="s">
        <v>12</v>
      </c>
      <c r="B301" t="s">
        <v>134</v>
      </c>
      <c r="C301" t="s">
        <v>135</v>
      </c>
      <c r="D301" t="s">
        <v>256</v>
      </c>
      <c r="E301" t="s">
        <v>138</v>
      </c>
      <c r="I301" t="s">
        <v>38</v>
      </c>
      <c r="J301">
        <v>0.01</v>
      </c>
      <c r="AE301" s="2">
        <v>9.1999999999999993</v>
      </c>
      <c r="AF301" s="2">
        <v>11.2</v>
      </c>
      <c r="AG301" s="2">
        <v>12.7</v>
      </c>
      <c r="AH301" s="2">
        <v>11.8</v>
      </c>
      <c r="AI301" s="2">
        <v>13.2</v>
      </c>
      <c r="AJ301" s="2">
        <v>13.4</v>
      </c>
      <c r="AK301" s="2">
        <v>14.7</v>
      </c>
      <c r="AL301" s="2">
        <v>13.6</v>
      </c>
      <c r="AM301" s="2">
        <v>13.1</v>
      </c>
      <c r="AN301" s="2">
        <v>11.9</v>
      </c>
      <c r="AS301" t="s">
        <v>39</v>
      </c>
    </row>
    <row r="302" spans="1:45" hidden="1" x14ac:dyDescent="0.3">
      <c r="A302" t="s">
        <v>13</v>
      </c>
      <c r="B302" t="s">
        <v>134</v>
      </c>
      <c r="C302" t="s">
        <v>135</v>
      </c>
      <c r="D302" t="s">
        <v>256</v>
      </c>
      <c r="E302" t="s">
        <v>138</v>
      </c>
      <c r="I302" t="s">
        <v>38</v>
      </c>
      <c r="J302">
        <v>0.01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S302" t="s">
        <v>39</v>
      </c>
    </row>
    <row r="303" spans="1:45" hidden="1" x14ac:dyDescent="0.3">
      <c r="A303" t="s">
        <v>14</v>
      </c>
      <c r="B303" t="s">
        <v>134</v>
      </c>
      <c r="C303" t="s">
        <v>135</v>
      </c>
      <c r="D303" t="s">
        <v>256</v>
      </c>
      <c r="E303" t="s">
        <v>138</v>
      </c>
      <c r="I303" t="s">
        <v>38</v>
      </c>
      <c r="J303">
        <v>0.01</v>
      </c>
      <c r="AE303" s="2">
        <v>82.1</v>
      </c>
      <c r="AF303" s="2">
        <v>84.2</v>
      </c>
      <c r="AG303" s="2">
        <v>84.1</v>
      </c>
      <c r="AH303" s="2">
        <v>81.2</v>
      </c>
      <c r="AI303" s="2">
        <v>81.2</v>
      </c>
      <c r="AJ303" s="2">
        <v>79.8</v>
      </c>
      <c r="AK303" s="2">
        <v>76.599999999999994</v>
      </c>
      <c r="AL303" s="2">
        <v>74</v>
      </c>
      <c r="AM303" s="2">
        <v>75.8</v>
      </c>
      <c r="AN303" s="2">
        <v>73.599999999999994</v>
      </c>
      <c r="AS303" t="s">
        <v>39</v>
      </c>
    </row>
    <row r="304" spans="1:45" hidden="1" x14ac:dyDescent="0.3">
      <c r="A304" t="s">
        <v>15</v>
      </c>
      <c r="B304" t="s">
        <v>134</v>
      </c>
      <c r="C304" t="s">
        <v>135</v>
      </c>
      <c r="D304" t="s">
        <v>256</v>
      </c>
      <c r="E304" t="s">
        <v>138</v>
      </c>
      <c r="I304" t="s">
        <v>38</v>
      </c>
      <c r="J304">
        <v>0.01</v>
      </c>
      <c r="AE304" s="2">
        <v>72.8</v>
      </c>
      <c r="AF304" s="2">
        <v>73.7</v>
      </c>
      <c r="AG304" s="2">
        <v>70.3</v>
      </c>
      <c r="AH304" s="2">
        <v>66.599999999999994</v>
      </c>
      <c r="AI304" s="2">
        <v>68.099999999999994</v>
      </c>
      <c r="AJ304" s="2">
        <v>65.900000000000006</v>
      </c>
      <c r="AK304" s="2">
        <v>65</v>
      </c>
      <c r="AL304" s="2">
        <v>66.7</v>
      </c>
      <c r="AM304" s="2">
        <v>67.900000000000006</v>
      </c>
      <c r="AN304" s="2">
        <v>67.400000000000006</v>
      </c>
      <c r="AS304" t="s">
        <v>39</v>
      </c>
    </row>
    <row r="305" spans="1:45" hidden="1" x14ac:dyDescent="0.3">
      <c r="A305" t="s">
        <v>16</v>
      </c>
      <c r="B305" t="s">
        <v>134</v>
      </c>
      <c r="C305" t="s">
        <v>135</v>
      </c>
      <c r="D305" t="s">
        <v>256</v>
      </c>
      <c r="E305" t="s">
        <v>138</v>
      </c>
      <c r="I305" t="s">
        <v>38</v>
      </c>
      <c r="J305">
        <v>0.01</v>
      </c>
      <c r="AE305" s="2">
        <v>11.6</v>
      </c>
      <c r="AF305" s="2">
        <v>10.5</v>
      </c>
      <c r="AG305" s="2">
        <v>7.1</v>
      </c>
      <c r="AH305" s="2">
        <v>7.3</v>
      </c>
      <c r="AI305" s="2">
        <v>6.1</v>
      </c>
      <c r="AJ305" s="2">
        <v>7.1</v>
      </c>
      <c r="AK305" s="2">
        <v>6.5</v>
      </c>
      <c r="AL305" s="2">
        <v>6.8</v>
      </c>
      <c r="AM305" s="2">
        <v>8.1</v>
      </c>
      <c r="AN305" s="2">
        <v>6.9</v>
      </c>
      <c r="AS305" t="s">
        <v>39</v>
      </c>
    </row>
    <row r="306" spans="1:45" hidden="1" x14ac:dyDescent="0.3">
      <c r="A306" t="s">
        <v>17</v>
      </c>
      <c r="B306" t="s">
        <v>134</v>
      </c>
      <c r="C306" t="s">
        <v>135</v>
      </c>
      <c r="D306" t="s">
        <v>256</v>
      </c>
      <c r="E306" t="s">
        <v>138</v>
      </c>
      <c r="I306" t="s">
        <v>38</v>
      </c>
      <c r="J306">
        <v>0.01</v>
      </c>
      <c r="AE306" s="2">
        <v>27.1</v>
      </c>
      <c r="AF306" s="2">
        <v>28.5</v>
      </c>
      <c r="AG306" s="2">
        <v>29.8</v>
      </c>
      <c r="AH306" s="2">
        <v>30.7</v>
      </c>
      <c r="AI306" s="2">
        <v>31.1</v>
      </c>
      <c r="AJ306" s="2">
        <v>29.5</v>
      </c>
      <c r="AK306" s="2">
        <v>28.6</v>
      </c>
      <c r="AL306" s="2">
        <v>32.4</v>
      </c>
      <c r="AM306" s="2">
        <v>27</v>
      </c>
      <c r="AN306" s="2">
        <v>26.3</v>
      </c>
      <c r="AS306" t="s">
        <v>39</v>
      </c>
    </row>
    <row r="307" spans="1:45" hidden="1" x14ac:dyDescent="0.3">
      <c r="A307" t="s">
        <v>18</v>
      </c>
      <c r="B307" t="s">
        <v>134</v>
      </c>
      <c r="C307" t="s">
        <v>135</v>
      </c>
      <c r="D307" t="s">
        <v>256</v>
      </c>
      <c r="E307" t="s">
        <v>138</v>
      </c>
      <c r="I307" t="s">
        <v>38</v>
      </c>
      <c r="J307">
        <v>0.01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S307" t="s">
        <v>39</v>
      </c>
    </row>
    <row r="308" spans="1:45" hidden="1" x14ac:dyDescent="0.3">
      <c r="A308" t="s">
        <v>19</v>
      </c>
      <c r="B308" t="s">
        <v>134</v>
      </c>
      <c r="C308" t="s">
        <v>135</v>
      </c>
      <c r="D308" t="s">
        <v>256</v>
      </c>
      <c r="E308" t="s">
        <v>138</v>
      </c>
      <c r="I308" t="s">
        <v>38</v>
      </c>
      <c r="J308">
        <v>0.01</v>
      </c>
      <c r="AE308" s="2">
        <v>5.8</v>
      </c>
      <c r="AF308" s="2">
        <v>6.3</v>
      </c>
      <c r="AG308" s="2">
        <v>6.1</v>
      </c>
      <c r="AH308" s="2">
        <v>5.7</v>
      </c>
      <c r="AI308" s="2">
        <v>5.8</v>
      </c>
      <c r="AJ308" s="2">
        <v>6.1</v>
      </c>
      <c r="AK308" s="2">
        <v>6</v>
      </c>
      <c r="AL308" s="2">
        <v>5.9</v>
      </c>
      <c r="AM308" s="2">
        <v>6.4</v>
      </c>
      <c r="AN308" s="2">
        <v>6.3</v>
      </c>
      <c r="AS308" t="s">
        <v>39</v>
      </c>
    </row>
    <row r="309" spans="1:45" hidden="1" x14ac:dyDescent="0.3">
      <c r="A309" t="s">
        <v>20</v>
      </c>
      <c r="B309" t="s">
        <v>134</v>
      </c>
      <c r="C309" t="s">
        <v>135</v>
      </c>
      <c r="D309" t="s">
        <v>256</v>
      </c>
      <c r="E309" t="s">
        <v>138</v>
      </c>
      <c r="I309" t="s">
        <v>38</v>
      </c>
      <c r="J309">
        <v>0.01</v>
      </c>
      <c r="AE309" s="2">
        <v>33</v>
      </c>
      <c r="AF309" s="2">
        <v>33.1</v>
      </c>
      <c r="AG309" s="2">
        <v>32.700000000000003</v>
      </c>
      <c r="AH309" s="2">
        <v>32.1</v>
      </c>
      <c r="AI309" s="2">
        <v>33.1</v>
      </c>
      <c r="AJ309" s="2">
        <v>32.5</v>
      </c>
      <c r="AK309" s="2">
        <v>32.200000000000003</v>
      </c>
      <c r="AL309" s="2">
        <v>31.8</v>
      </c>
      <c r="AM309" s="2">
        <v>31.5</v>
      </c>
      <c r="AN309" s="2">
        <v>30.8</v>
      </c>
      <c r="AS309" t="s">
        <v>39</v>
      </c>
    </row>
    <row r="310" spans="1:45" hidden="1" x14ac:dyDescent="0.3">
      <c r="A310" t="s">
        <v>21</v>
      </c>
      <c r="B310" t="s">
        <v>134</v>
      </c>
      <c r="C310" t="s">
        <v>135</v>
      </c>
      <c r="D310" t="s">
        <v>256</v>
      </c>
      <c r="E310" t="s">
        <v>138</v>
      </c>
      <c r="I310" t="s">
        <v>38</v>
      </c>
      <c r="J310">
        <v>0.01</v>
      </c>
      <c r="AE310" s="2">
        <v>29.5</v>
      </c>
      <c r="AF310" s="2">
        <v>29.9</v>
      </c>
      <c r="AG310" s="2">
        <v>27.6</v>
      </c>
      <c r="AH310" s="2">
        <v>26.4</v>
      </c>
      <c r="AI310" s="2">
        <v>26.5</v>
      </c>
      <c r="AJ310" s="2">
        <v>25.5</v>
      </c>
      <c r="AK310" s="2">
        <v>24.7</v>
      </c>
      <c r="AL310" s="2">
        <v>23.9</v>
      </c>
      <c r="AM310" s="2">
        <v>26.8</v>
      </c>
      <c r="AN310" s="2">
        <v>24</v>
      </c>
      <c r="AS310" t="s">
        <v>39</v>
      </c>
    </row>
    <row r="311" spans="1:45" hidden="1" x14ac:dyDescent="0.3">
      <c r="A311" t="s">
        <v>22</v>
      </c>
      <c r="B311" t="s">
        <v>134</v>
      </c>
      <c r="C311" t="s">
        <v>135</v>
      </c>
      <c r="D311" t="s">
        <v>256</v>
      </c>
      <c r="E311" t="s">
        <v>138</v>
      </c>
      <c r="I311" t="s">
        <v>38</v>
      </c>
      <c r="J311">
        <v>0.01</v>
      </c>
      <c r="AE311" s="2">
        <v>10.9</v>
      </c>
      <c r="AF311" s="2">
        <v>10.9</v>
      </c>
      <c r="AG311" s="2">
        <v>12.8</v>
      </c>
      <c r="AH311" s="2">
        <v>12.7</v>
      </c>
      <c r="AI311" s="2">
        <v>12.8</v>
      </c>
      <c r="AJ311" s="2">
        <v>14.1</v>
      </c>
      <c r="AK311" s="2">
        <v>14.5</v>
      </c>
      <c r="AL311" s="2">
        <v>14.1</v>
      </c>
      <c r="AM311" s="2">
        <v>14.2</v>
      </c>
      <c r="AN311" s="2">
        <v>13</v>
      </c>
      <c r="AS311" t="s">
        <v>39</v>
      </c>
    </row>
    <row r="312" spans="1:45" hidden="1" x14ac:dyDescent="0.3">
      <c r="A312" t="s">
        <v>23</v>
      </c>
      <c r="B312" t="s">
        <v>134</v>
      </c>
      <c r="C312" t="s">
        <v>135</v>
      </c>
      <c r="D312" t="s">
        <v>256</v>
      </c>
      <c r="E312" t="s">
        <v>138</v>
      </c>
      <c r="I312" t="s">
        <v>38</v>
      </c>
      <c r="J312">
        <v>0.01</v>
      </c>
      <c r="AE312" s="2">
        <v>29.2</v>
      </c>
      <c r="AF312" s="2">
        <v>35.4</v>
      </c>
      <c r="AG312" s="2">
        <v>31.4</v>
      </c>
      <c r="AH312" s="2">
        <v>30.7</v>
      </c>
      <c r="AI312" s="2">
        <v>30.2</v>
      </c>
      <c r="AJ312" s="2">
        <v>31.6</v>
      </c>
      <c r="AK312" s="2">
        <v>30.3</v>
      </c>
      <c r="AL312" s="2">
        <v>30.2</v>
      </c>
      <c r="AM312" s="2">
        <v>28.9</v>
      </c>
      <c r="AN312" s="2">
        <v>26.8</v>
      </c>
      <c r="AS312" t="s">
        <v>39</v>
      </c>
    </row>
    <row r="313" spans="1:45" hidden="1" x14ac:dyDescent="0.3">
      <c r="A313" t="s">
        <v>24</v>
      </c>
      <c r="B313" t="s">
        <v>134</v>
      </c>
      <c r="C313" t="s">
        <v>135</v>
      </c>
      <c r="D313" t="s">
        <v>256</v>
      </c>
      <c r="E313" t="s">
        <v>138</v>
      </c>
      <c r="I313" t="s">
        <v>38</v>
      </c>
      <c r="J313">
        <v>0.01</v>
      </c>
      <c r="AE313" s="2">
        <v>31.8</v>
      </c>
      <c r="AF313" s="2">
        <v>34</v>
      </c>
      <c r="AG313" s="2">
        <v>32.799999999999997</v>
      </c>
      <c r="AH313" s="2">
        <v>34.799999999999997</v>
      </c>
      <c r="AI313" s="2">
        <v>36</v>
      </c>
      <c r="AJ313" s="2">
        <v>35</v>
      </c>
      <c r="AK313" s="2">
        <v>33.9</v>
      </c>
      <c r="AL313" s="2">
        <v>35.5</v>
      </c>
      <c r="AM313" s="2">
        <v>35.299999999999997</v>
      </c>
      <c r="AN313" s="2">
        <v>35.5</v>
      </c>
      <c r="AS313" t="s">
        <v>39</v>
      </c>
    </row>
    <row r="314" spans="1:45" hidden="1" x14ac:dyDescent="0.3">
      <c r="A314" t="s">
        <v>25</v>
      </c>
      <c r="B314" t="s">
        <v>134</v>
      </c>
      <c r="C314" t="s">
        <v>135</v>
      </c>
      <c r="D314" t="s">
        <v>256</v>
      </c>
      <c r="E314" t="s">
        <v>138</v>
      </c>
      <c r="I314" t="s">
        <v>38</v>
      </c>
      <c r="J314">
        <v>0.01</v>
      </c>
      <c r="AE314" s="2">
        <v>38.5</v>
      </c>
      <c r="AF314" s="2">
        <v>38.200000000000003</v>
      </c>
      <c r="AG314" s="2">
        <v>36.5</v>
      </c>
      <c r="AH314" s="2">
        <v>39</v>
      </c>
      <c r="AI314" s="2">
        <v>38.9</v>
      </c>
      <c r="AJ314" s="2">
        <v>36.6</v>
      </c>
      <c r="AK314" s="2">
        <v>34.6</v>
      </c>
      <c r="AL314" s="2">
        <v>32.9</v>
      </c>
      <c r="AM314" s="2">
        <v>32.6</v>
      </c>
      <c r="AN314" s="2">
        <v>31</v>
      </c>
      <c r="AS314" t="s">
        <v>39</v>
      </c>
    </row>
    <row r="315" spans="1:45" hidden="1" x14ac:dyDescent="0.3">
      <c r="A315" t="s">
        <v>26</v>
      </c>
      <c r="B315" t="s">
        <v>134</v>
      </c>
      <c r="C315" t="s">
        <v>135</v>
      </c>
      <c r="D315" t="s">
        <v>256</v>
      </c>
      <c r="E315" t="s">
        <v>138</v>
      </c>
      <c r="I315" t="s">
        <v>38</v>
      </c>
      <c r="J315">
        <v>0.01</v>
      </c>
      <c r="AE315" s="2">
        <v>26.8</v>
      </c>
      <c r="AF315" s="2">
        <v>27.6</v>
      </c>
      <c r="AG315" s="2">
        <v>28.6</v>
      </c>
      <c r="AH315" s="2">
        <v>30.1</v>
      </c>
      <c r="AI315" s="2">
        <v>30.7</v>
      </c>
      <c r="AJ315" s="2">
        <v>27</v>
      </c>
      <c r="AK315" s="2">
        <v>26.8</v>
      </c>
      <c r="AL315" s="2">
        <v>27.3</v>
      </c>
      <c r="AM315" s="2">
        <v>29</v>
      </c>
      <c r="AN315" s="2">
        <v>26.9</v>
      </c>
      <c r="AS315" t="s">
        <v>39</v>
      </c>
    </row>
    <row r="316" spans="1:45" hidden="1" x14ac:dyDescent="0.3">
      <c r="A316" t="s">
        <v>27</v>
      </c>
      <c r="B316" t="s">
        <v>134</v>
      </c>
      <c r="C316" t="s">
        <v>135</v>
      </c>
      <c r="D316" t="s">
        <v>256</v>
      </c>
      <c r="E316" t="s">
        <v>138</v>
      </c>
      <c r="I316" t="s">
        <v>38</v>
      </c>
      <c r="J316">
        <v>0.01</v>
      </c>
      <c r="AE316" s="2">
        <v>35.6</v>
      </c>
      <c r="AF316" s="2">
        <v>34.799999999999997</v>
      </c>
      <c r="AG316" s="2">
        <v>35.799999999999997</v>
      </c>
      <c r="AH316" s="2">
        <v>33.700000000000003</v>
      </c>
      <c r="AI316" s="2">
        <v>30.4</v>
      </c>
      <c r="AJ316" s="2">
        <v>29.5</v>
      </c>
      <c r="AK316" s="2">
        <v>29.5</v>
      </c>
      <c r="AL316" s="2">
        <v>30.2</v>
      </c>
      <c r="AM316" s="2">
        <v>30.6</v>
      </c>
      <c r="AN316" s="2">
        <v>30.6</v>
      </c>
      <c r="AS316" t="s">
        <v>39</v>
      </c>
    </row>
    <row r="317" spans="1:45" hidden="1" x14ac:dyDescent="0.3">
      <c r="A317" t="s">
        <v>28</v>
      </c>
      <c r="B317" t="s">
        <v>134</v>
      </c>
      <c r="C317" t="s">
        <v>135</v>
      </c>
      <c r="D317" t="s">
        <v>256</v>
      </c>
      <c r="E317" t="s">
        <v>138</v>
      </c>
      <c r="I317" t="s">
        <v>38</v>
      </c>
      <c r="J317">
        <v>0.01</v>
      </c>
      <c r="AE317">
        <v>10.9</v>
      </c>
      <c r="AF317">
        <v>12.1</v>
      </c>
      <c r="AG317">
        <v>12.1</v>
      </c>
      <c r="AH317">
        <v>13.4</v>
      </c>
      <c r="AI317">
        <v>13.5</v>
      </c>
      <c r="AJ317">
        <v>10.9</v>
      </c>
      <c r="AK317">
        <v>9.4</v>
      </c>
      <c r="AL317">
        <v>9.6</v>
      </c>
      <c r="AM317">
        <v>9.4</v>
      </c>
      <c r="AN317">
        <v>9.1</v>
      </c>
      <c r="AS317" t="s">
        <v>39</v>
      </c>
    </row>
    <row r="318" spans="1:45" hidden="1" x14ac:dyDescent="0.3">
      <c r="A318" t="s">
        <v>29</v>
      </c>
      <c r="B318" t="s">
        <v>134</v>
      </c>
      <c r="C318" t="s">
        <v>135</v>
      </c>
      <c r="D318" t="s">
        <v>256</v>
      </c>
      <c r="E318" t="s">
        <v>138</v>
      </c>
      <c r="I318" t="s">
        <v>38</v>
      </c>
      <c r="J318">
        <v>0.01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S318" t="s">
        <v>61</v>
      </c>
    </row>
    <row r="319" spans="1:45" hidden="1" x14ac:dyDescent="0.3">
      <c r="A319" t="s">
        <v>30</v>
      </c>
      <c r="B319" t="s">
        <v>134</v>
      </c>
      <c r="C319" t="s">
        <v>135</v>
      </c>
      <c r="D319" t="s">
        <v>256</v>
      </c>
      <c r="E319" t="s">
        <v>138</v>
      </c>
      <c r="I319" t="s">
        <v>38</v>
      </c>
      <c r="J319">
        <v>0.01</v>
      </c>
      <c r="AE319">
        <v>15.4</v>
      </c>
      <c r="AF319">
        <v>15.8</v>
      </c>
      <c r="AG319">
        <v>14.8</v>
      </c>
      <c r="AH319">
        <v>13.3</v>
      </c>
      <c r="AI319">
        <v>13.7</v>
      </c>
      <c r="AJ319">
        <v>12.9</v>
      </c>
      <c r="AK319">
        <v>13</v>
      </c>
      <c r="AL319">
        <v>15.2</v>
      </c>
      <c r="AM319">
        <v>15</v>
      </c>
      <c r="AN319">
        <v>14.6</v>
      </c>
      <c r="AS319" t="s">
        <v>39</v>
      </c>
    </row>
    <row r="320" spans="1:45" hidden="1" x14ac:dyDescent="0.3">
      <c r="A320" t="s">
        <v>31</v>
      </c>
      <c r="B320" t="s">
        <v>134</v>
      </c>
      <c r="C320" t="s">
        <v>135</v>
      </c>
      <c r="D320" t="s">
        <v>256</v>
      </c>
      <c r="E320" t="s">
        <v>138</v>
      </c>
      <c r="I320" t="s">
        <v>38</v>
      </c>
      <c r="J320">
        <v>0.01</v>
      </c>
      <c r="AE320">
        <v>33.799999999999997</v>
      </c>
      <c r="AF320">
        <v>35.200000000000003</v>
      </c>
      <c r="AG320">
        <v>34.6</v>
      </c>
      <c r="AH320">
        <v>36.1</v>
      </c>
      <c r="AI320">
        <v>36.200000000000003</v>
      </c>
      <c r="AJ320">
        <v>37.299999999999997</v>
      </c>
      <c r="AK320">
        <v>37.5</v>
      </c>
      <c r="AL320">
        <v>34.799999999999997</v>
      </c>
      <c r="AM320">
        <v>34.700000000000003</v>
      </c>
      <c r="AN320">
        <v>34.299999999999997</v>
      </c>
      <c r="AS320" t="s">
        <v>39</v>
      </c>
    </row>
    <row r="321" spans="1:45" hidden="1" x14ac:dyDescent="0.3">
      <c r="A321" t="s">
        <v>32</v>
      </c>
      <c r="B321" t="s">
        <v>134</v>
      </c>
      <c r="C321" t="s">
        <v>135</v>
      </c>
      <c r="D321" t="s">
        <v>256</v>
      </c>
      <c r="E321" t="s">
        <v>138</v>
      </c>
      <c r="I321" t="s">
        <v>38</v>
      </c>
      <c r="J321">
        <v>0.01</v>
      </c>
      <c r="AE321" s="2">
        <v>47.484276729559753</v>
      </c>
      <c r="AF321" s="2">
        <v>57.142857142857139</v>
      </c>
      <c r="AG321" s="2">
        <v>48.993288590604031</v>
      </c>
      <c r="AH321" s="2">
        <v>61.046511627906973</v>
      </c>
      <c r="AI321" s="2">
        <v>43.518518518518519</v>
      </c>
      <c r="AJ321" s="2">
        <v>44.444444444444443</v>
      </c>
      <c r="AK321" s="2">
        <v>48.068669527896994</v>
      </c>
      <c r="AL321" s="2">
        <v>62.132352941176471</v>
      </c>
      <c r="AS321" t="s">
        <v>58</v>
      </c>
    </row>
    <row r="322" spans="1:45" hidden="1" x14ac:dyDescent="0.3">
      <c r="A322" t="s">
        <v>33</v>
      </c>
      <c r="B322" t="s">
        <v>134</v>
      </c>
      <c r="C322" t="s">
        <v>135</v>
      </c>
      <c r="D322" t="s">
        <v>256</v>
      </c>
      <c r="E322" t="s">
        <v>138</v>
      </c>
      <c r="I322" t="s">
        <v>38</v>
      </c>
      <c r="J322">
        <v>0.01</v>
      </c>
      <c r="AE322" s="2">
        <v>10.751587139053861</v>
      </c>
      <c r="AF322" s="2">
        <v>5.0368033648790753</v>
      </c>
      <c r="AG322" s="2">
        <v>4.4880636604774535</v>
      </c>
      <c r="AH322" s="2">
        <v>5.3378978065170539</v>
      </c>
      <c r="AI322" s="2">
        <v>3.7231633300117766</v>
      </c>
      <c r="AJ322" s="2">
        <v>2.6536846124474991</v>
      </c>
      <c r="AK322" s="2">
        <v>2.0513768249861393</v>
      </c>
      <c r="AL322" s="2">
        <v>2.4865350089766607</v>
      </c>
      <c r="AM322" s="2">
        <v>2.7838627236217599</v>
      </c>
      <c r="AN322" s="2">
        <v>3.2854594949779403</v>
      </c>
      <c r="AO322" s="2">
        <v>3.1014781898975241</v>
      </c>
      <c r="AS322" t="s">
        <v>58</v>
      </c>
    </row>
    <row r="323" spans="1:45" hidden="1" x14ac:dyDescent="0.3">
      <c r="A323" t="s">
        <v>34</v>
      </c>
      <c r="B323" t="s">
        <v>134</v>
      </c>
      <c r="C323" t="s">
        <v>135</v>
      </c>
      <c r="D323" t="s">
        <v>256</v>
      </c>
      <c r="E323" t="s">
        <v>138</v>
      </c>
      <c r="I323" t="s">
        <v>38</v>
      </c>
      <c r="J323">
        <v>0.01</v>
      </c>
      <c r="AE323" s="2">
        <v>54.461110252048861</v>
      </c>
      <c r="AF323" s="2">
        <v>53.165488810365133</v>
      </c>
      <c r="AG323" s="2">
        <v>45.075695914048509</v>
      </c>
      <c r="AH323" s="2">
        <v>43.620092378752886</v>
      </c>
      <c r="AI323" s="2">
        <v>42.316952273049139</v>
      </c>
      <c r="AJ323" s="2">
        <v>43.393453573814291</v>
      </c>
      <c r="AK323" s="2">
        <v>35.243749286448221</v>
      </c>
      <c r="AL323" s="2">
        <v>34.70550981633945</v>
      </c>
      <c r="AM323" s="2">
        <v>29.714605484051482</v>
      </c>
      <c r="AN323" s="2">
        <v>23.450929033314235</v>
      </c>
      <c r="AO323" s="2">
        <v>23.800034656038815</v>
      </c>
      <c r="AS323" t="s">
        <v>58</v>
      </c>
    </row>
    <row r="324" spans="1:45" hidden="1" x14ac:dyDescent="0.3">
      <c r="A324" t="s">
        <v>35</v>
      </c>
      <c r="B324" t="s">
        <v>134</v>
      </c>
      <c r="C324" t="s">
        <v>135</v>
      </c>
      <c r="D324" t="s">
        <v>256</v>
      </c>
      <c r="E324" t="s">
        <v>138</v>
      </c>
      <c r="I324" t="s">
        <v>38</v>
      </c>
      <c r="J324">
        <v>0.01</v>
      </c>
      <c r="AE324" s="2">
        <v>1.4060502769492971</v>
      </c>
      <c r="AF324" s="2">
        <v>1.2970168612191959</v>
      </c>
      <c r="AG324" s="2">
        <v>0.76970443349753692</v>
      </c>
      <c r="AH324" s="2">
        <v>0.65340909090909083</v>
      </c>
      <c r="AI324" s="2">
        <v>2.2446257737760269</v>
      </c>
      <c r="AJ324" s="2">
        <v>1.3871625674865027</v>
      </c>
      <c r="AK324" s="2">
        <v>0.45360824742268047</v>
      </c>
      <c r="AL324" s="2">
        <v>1.1756505576208178</v>
      </c>
      <c r="AM324" s="2">
        <v>0.82725060827250596</v>
      </c>
      <c r="AN324" s="2">
        <v>1.5943641082684465</v>
      </c>
      <c r="AO324" s="2">
        <v>0.75716778133178253</v>
      </c>
      <c r="AS324" t="s">
        <v>58</v>
      </c>
    </row>
    <row r="325" spans="1:45" hidden="1" x14ac:dyDescent="0.3">
      <c r="A325" t="s">
        <v>36</v>
      </c>
      <c r="B325" t="s">
        <v>134</v>
      </c>
      <c r="C325" t="s">
        <v>135</v>
      </c>
      <c r="D325" t="s">
        <v>256</v>
      </c>
      <c r="E325" t="s">
        <v>138</v>
      </c>
      <c r="I325" t="s">
        <v>38</v>
      </c>
      <c r="J325">
        <v>0.01</v>
      </c>
      <c r="AF325" s="28">
        <v>37.207602339181285</v>
      </c>
      <c r="AG325" s="28">
        <v>33.236994219653177</v>
      </c>
      <c r="AH325" s="28">
        <v>31.215469613259668</v>
      </c>
      <c r="AI325" s="28">
        <v>29.585398828301035</v>
      </c>
      <c r="AJ325" s="28">
        <v>27.41419739927521</v>
      </c>
      <c r="AK325" s="28">
        <v>22.144657746751989</v>
      </c>
      <c r="AL325" s="28">
        <v>20.88870815696567</v>
      </c>
      <c r="AM325" s="28">
        <v>21.633582225459843</v>
      </c>
      <c r="AN325" s="28">
        <v>22.566371681415927</v>
      </c>
      <c r="AO325" s="28">
        <v>21.407986825854262</v>
      </c>
      <c r="AS325" t="s">
        <v>58</v>
      </c>
    </row>
    <row r="326" spans="1:45" hidden="1" x14ac:dyDescent="0.3">
      <c r="A326" t="s">
        <v>1</v>
      </c>
      <c r="B326" t="s">
        <v>134</v>
      </c>
      <c r="C326" t="s">
        <v>135</v>
      </c>
      <c r="D326" t="s">
        <v>256</v>
      </c>
      <c r="E326" t="s">
        <v>139</v>
      </c>
      <c r="I326" t="s">
        <v>38</v>
      </c>
      <c r="J326">
        <v>0.01</v>
      </c>
      <c r="AE326">
        <v>14.6</v>
      </c>
      <c r="AF326">
        <v>14.8</v>
      </c>
      <c r="AG326">
        <v>16.399999999999999</v>
      </c>
      <c r="AH326">
        <v>15.9</v>
      </c>
      <c r="AI326">
        <v>15.9</v>
      </c>
      <c r="AJ326">
        <v>15.2</v>
      </c>
      <c r="AK326">
        <v>14.7</v>
      </c>
      <c r="AL326">
        <v>15.7</v>
      </c>
      <c r="AM326">
        <v>12.5</v>
      </c>
      <c r="AN326">
        <v>11.4</v>
      </c>
      <c r="AS326" t="s">
        <v>39</v>
      </c>
    </row>
    <row r="327" spans="1:45" hidden="1" x14ac:dyDescent="0.3">
      <c r="A327" t="s">
        <v>2</v>
      </c>
      <c r="B327" t="s">
        <v>134</v>
      </c>
      <c r="C327" t="s">
        <v>135</v>
      </c>
      <c r="D327" t="s">
        <v>256</v>
      </c>
      <c r="E327" t="s">
        <v>139</v>
      </c>
      <c r="I327" t="s">
        <v>38</v>
      </c>
      <c r="J327">
        <v>0.01</v>
      </c>
      <c r="AE327">
        <v>33.6</v>
      </c>
      <c r="AF327">
        <v>24.9</v>
      </c>
      <c r="AG327">
        <v>30.5</v>
      </c>
      <c r="AH327">
        <v>27.5</v>
      </c>
      <c r="AI327">
        <v>26.9</v>
      </c>
      <c r="AJ327">
        <v>27.4</v>
      </c>
      <c r="AK327">
        <v>27.3</v>
      </c>
      <c r="AL327">
        <v>24.8</v>
      </c>
      <c r="AM327">
        <v>24.5</v>
      </c>
      <c r="AN327">
        <v>31.8</v>
      </c>
      <c r="AS327" t="s">
        <v>39</v>
      </c>
    </row>
    <row r="328" spans="1:45" hidden="1" x14ac:dyDescent="0.3">
      <c r="A328" t="s">
        <v>3</v>
      </c>
      <c r="B328" t="s">
        <v>134</v>
      </c>
      <c r="C328" t="s">
        <v>135</v>
      </c>
      <c r="D328" t="s">
        <v>256</v>
      </c>
      <c r="E328" t="s">
        <v>139</v>
      </c>
      <c r="I328" t="s">
        <v>38</v>
      </c>
      <c r="J328">
        <v>0.01</v>
      </c>
      <c r="AE328">
        <v>0.1</v>
      </c>
      <c r="AF328">
        <v>0.1</v>
      </c>
      <c r="AG328">
        <v>0.1</v>
      </c>
      <c r="AH328">
        <v>0.1</v>
      </c>
      <c r="AI328">
        <v>0.1</v>
      </c>
      <c r="AJ328">
        <v>0.1</v>
      </c>
      <c r="AK328">
        <v>0.1</v>
      </c>
      <c r="AL328">
        <v>0</v>
      </c>
      <c r="AM328">
        <v>0</v>
      </c>
      <c r="AN328">
        <v>0.1</v>
      </c>
      <c r="AS328" t="s">
        <v>39</v>
      </c>
    </row>
    <row r="329" spans="1:45" hidden="1" x14ac:dyDescent="0.3">
      <c r="A329" t="s">
        <v>4</v>
      </c>
      <c r="B329" t="s">
        <v>134</v>
      </c>
      <c r="C329" t="s">
        <v>135</v>
      </c>
      <c r="D329" t="s">
        <v>256</v>
      </c>
      <c r="E329" t="s">
        <v>139</v>
      </c>
      <c r="I329" t="s">
        <v>38</v>
      </c>
      <c r="J329">
        <v>0.01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S329" t="s">
        <v>39</v>
      </c>
    </row>
    <row r="330" spans="1:45" hidden="1" x14ac:dyDescent="0.3">
      <c r="A330" t="s">
        <v>5</v>
      </c>
      <c r="B330" t="s">
        <v>134</v>
      </c>
      <c r="C330" t="s">
        <v>135</v>
      </c>
      <c r="D330" t="s">
        <v>256</v>
      </c>
      <c r="E330" t="s">
        <v>139</v>
      </c>
      <c r="I330" t="s">
        <v>38</v>
      </c>
      <c r="J330">
        <v>0.01</v>
      </c>
      <c r="AE330">
        <v>10.8</v>
      </c>
      <c r="AF330">
        <v>9.4</v>
      </c>
      <c r="AG330">
        <v>10.1</v>
      </c>
      <c r="AH330">
        <v>10.199999999999999</v>
      </c>
      <c r="AI330">
        <v>9.9</v>
      </c>
      <c r="AJ330">
        <v>9.1</v>
      </c>
      <c r="AK330">
        <v>8.6999999999999993</v>
      </c>
      <c r="AL330">
        <v>8.6999999999999993</v>
      </c>
      <c r="AM330">
        <v>7.5</v>
      </c>
      <c r="AN330">
        <v>8</v>
      </c>
      <c r="AS330" t="s">
        <v>39</v>
      </c>
    </row>
    <row r="331" spans="1:45" hidden="1" x14ac:dyDescent="0.3">
      <c r="A331" t="s">
        <v>6</v>
      </c>
      <c r="B331" t="s">
        <v>134</v>
      </c>
      <c r="C331" t="s">
        <v>135</v>
      </c>
      <c r="D331" t="s">
        <v>256</v>
      </c>
      <c r="E331" t="s">
        <v>139</v>
      </c>
      <c r="I331" t="s">
        <v>38</v>
      </c>
      <c r="J331">
        <v>0.01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S331" t="s">
        <v>39</v>
      </c>
    </row>
    <row r="332" spans="1:45" hidden="1" x14ac:dyDescent="0.3">
      <c r="A332" t="s">
        <v>7</v>
      </c>
      <c r="B332" t="s">
        <v>134</v>
      </c>
      <c r="C332" t="s">
        <v>135</v>
      </c>
      <c r="D332" t="s">
        <v>256</v>
      </c>
      <c r="E332" t="s">
        <v>139</v>
      </c>
      <c r="I332" t="s">
        <v>38</v>
      </c>
      <c r="J332">
        <v>0.01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S332" t="s">
        <v>39</v>
      </c>
    </row>
    <row r="333" spans="1:45" hidden="1" x14ac:dyDescent="0.3">
      <c r="A333" t="s">
        <v>8</v>
      </c>
      <c r="B333" t="s">
        <v>134</v>
      </c>
      <c r="C333" t="s">
        <v>135</v>
      </c>
      <c r="D333" t="s">
        <v>256</v>
      </c>
      <c r="E333" t="s">
        <v>139</v>
      </c>
      <c r="I333" t="s">
        <v>38</v>
      </c>
      <c r="J333">
        <v>0.01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S333" t="s">
        <v>39</v>
      </c>
    </row>
    <row r="334" spans="1:45" hidden="1" x14ac:dyDescent="0.3">
      <c r="A334" t="s">
        <v>9</v>
      </c>
      <c r="B334" t="s">
        <v>134</v>
      </c>
      <c r="C334" t="s">
        <v>135</v>
      </c>
      <c r="D334" t="s">
        <v>256</v>
      </c>
      <c r="E334" t="s">
        <v>139</v>
      </c>
      <c r="I334" t="s">
        <v>38</v>
      </c>
      <c r="J334">
        <v>0.01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S334" t="s">
        <v>39</v>
      </c>
    </row>
    <row r="335" spans="1:45" hidden="1" x14ac:dyDescent="0.3">
      <c r="A335" t="s">
        <v>10</v>
      </c>
      <c r="B335" t="s">
        <v>134</v>
      </c>
      <c r="C335" t="s">
        <v>135</v>
      </c>
      <c r="D335" t="s">
        <v>256</v>
      </c>
      <c r="E335" t="s">
        <v>139</v>
      </c>
      <c r="I335" t="s">
        <v>38</v>
      </c>
      <c r="J335">
        <v>0.01</v>
      </c>
      <c r="AE335">
        <v>3</v>
      </c>
      <c r="AF335">
        <v>2.9</v>
      </c>
      <c r="AG335">
        <v>3</v>
      </c>
      <c r="AH335">
        <v>3</v>
      </c>
      <c r="AI335">
        <v>2.9</v>
      </c>
      <c r="AJ335">
        <v>2.9</v>
      </c>
      <c r="AK335">
        <v>2.8</v>
      </c>
      <c r="AL335">
        <v>2.4</v>
      </c>
      <c r="AM335">
        <v>2.2999999999999998</v>
      </c>
      <c r="AN335">
        <v>2.4</v>
      </c>
      <c r="AS335" t="s">
        <v>39</v>
      </c>
    </row>
    <row r="336" spans="1:45" hidden="1" x14ac:dyDescent="0.3">
      <c r="A336" t="s">
        <v>11</v>
      </c>
      <c r="B336" t="s">
        <v>134</v>
      </c>
      <c r="C336" t="s">
        <v>135</v>
      </c>
      <c r="D336" t="s">
        <v>256</v>
      </c>
      <c r="E336" t="s">
        <v>139</v>
      </c>
      <c r="I336" t="s">
        <v>38</v>
      </c>
      <c r="J336">
        <v>0.01</v>
      </c>
      <c r="AE336">
        <v>8.1999999999999993</v>
      </c>
      <c r="AF336">
        <v>6.4</v>
      </c>
      <c r="AG336">
        <v>7.3</v>
      </c>
      <c r="AH336">
        <v>7.3</v>
      </c>
      <c r="AI336">
        <v>6.9</v>
      </c>
      <c r="AJ336">
        <v>7.8</v>
      </c>
      <c r="AK336">
        <v>7.4</v>
      </c>
      <c r="AL336">
        <v>6.3</v>
      </c>
      <c r="AM336">
        <v>5.2</v>
      </c>
      <c r="AN336">
        <v>6.5</v>
      </c>
      <c r="AS336" t="s">
        <v>39</v>
      </c>
    </row>
    <row r="337" spans="1:45" hidden="1" x14ac:dyDescent="0.3">
      <c r="A337" t="s">
        <v>12</v>
      </c>
      <c r="B337" t="s">
        <v>134</v>
      </c>
      <c r="C337" t="s">
        <v>135</v>
      </c>
      <c r="D337" t="s">
        <v>256</v>
      </c>
      <c r="E337" t="s">
        <v>139</v>
      </c>
      <c r="I337" t="s">
        <v>38</v>
      </c>
      <c r="J337">
        <v>0.01</v>
      </c>
      <c r="AE337">
        <v>0.1</v>
      </c>
      <c r="AF337">
        <v>0.1</v>
      </c>
      <c r="AG337">
        <v>0.1</v>
      </c>
      <c r="AH337">
        <v>0.1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S337" t="s">
        <v>39</v>
      </c>
    </row>
    <row r="338" spans="1:45" hidden="1" x14ac:dyDescent="0.3">
      <c r="A338" t="s">
        <v>13</v>
      </c>
      <c r="B338" t="s">
        <v>134</v>
      </c>
      <c r="C338" t="s">
        <v>135</v>
      </c>
      <c r="D338" t="s">
        <v>256</v>
      </c>
      <c r="E338" t="s">
        <v>139</v>
      </c>
      <c r="I338" t="s">
        <v>38</v>
      </c>
      <c r="J338">
        <v>0.01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S338" t="s">
        <v>39</v>
      </c>
    </row>
    <row r="339" spans="1:45" hidden="1" x14ac:dyDescent="0.3">
      <c r="A339" t="s">
        <v>14</v>
      </c>
      <c r="B339" t="s">
        <v>134</v>
      </c>
      <c r="C339" t="s">
        <v>135</v>
      </c>
      <c r="D339" t="s">
        <v>256</v>
      </c>
      <c r="E339" t="s">
        <v>139</v>
      </c>
      <c r="I339" t="s">
        <v>38</v>
      </c>
      <c r="J339">
        <v>0.01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S339" t="s">
        <v>39</v>
      </c>
    </row>
    <row r="340" spans="1:45" hidden="1" x14ac:dyDescent="0.3">
      <c r="A340" t="s">
        <v>15</v>
      </c>
      <c r="B340" t="s">
        <v>134</v>
      </c>
      <c r="C340" t="s">
        <v>135</v>
      </c>
      <c r="D340" t="s">
        <v>256</v>
      </c>
      <c r="E340" t="s">
        <v>139</v>
      </c>
      <c r="I340" t="s">
        <v>38</v>
      </c>
      <c r="J340">
        <v>0.01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S340" t="s">
        <v>39</v>
      </c>
    </row>
    <row r="341" spans="1:45" hidden="1" x14ac:dyDescent="0.3">
      <c r="A341" t="s">
        <v>16</v>
      </c>
      <c r="B341" t="s">
        <v>134</v>
      </c>
      <c r="C341" t="s">
        <v>135</v>
      </c>
      <c r="D341" t="s">
        <v>256</v>
      </c>
      <c r="E341" t="s">
        <v>139</v>
      </c>
      <c r="I341" t="s">
        <v>38</v>
      </c>
      <c r="J341">
        <v>0.01</v>
      </c>
      <c r="AE341">
        <v>12.9</v>
      </c>
      <c r="AF341">
        <v>11.1</v>
      </c>
      <c r="AG341">
        <v>8.9</v>
      </c>
      <c r="AH341">
        <v>10.5</v>
      </c>
      <c r="AI341">
        <v>8.4</v>
      </c>
      <c r="AJ341">
        <v>8</v>
      </c>
      <c r="AK341">
        <v>6.2</v>
      </c>
      <c r="AL341">
        <v>6.2</v>
      </c>
      <c r="AM341">
        <v>7.5</v>
      </c>
      <c r="AN341">
        <v>8.1999999999999993</v>
      </c>
      <c r="AS341" t="s">
        <v>39</v>
      </c>
    </row>
    <row r="342" spans="1:45" hidden="1" x14ac:dyDescent="0.3">
      <c r="A342" t="s">
        <v>17</v>
      </c>
      <c r="B342" t="s">
        <v>134</v>
      </c>
      <c r="C342" t="s">
        <v>135</v>
      </c>
      <c r="D342" t="s">
        <v>256</v>
      </c>
      <c r="E342" t="s">
        <v>139</v>
      </c>
      <c r="I342" t="s">
        <v>38</v>
      </c>
      <c r="J342">
        <v>0.01</v>
      </c>
      <c r="AE342">
        <v>7.4</v>
      </c>
      <c r="AF342">
        <v>5.7</v>
      </c>
      <c r="AG342">
        <v>6.4</v>
      </c>
      <c r="AH342">
        <v>6.1</v>
      </c>
      <c r="AI342">
        <v>5.5</v>
      </c>
      <c r="AJ342">
        <v>5.4</v>
      </c>
      <c r="AK342">
        <v>5.4</v>
      </c>
      <c r="AL342">
        <v>4.8</v>
      </c>
      <c r="AM342">
        <v>4.0999999999999996</v>
      </c>
      <c r="AN342">
        <v>5.2</v>
      </c>
      <c r="AS342" t="s">
        <v>39</v>
      </c>
    </row>
    <row r="343" spans="1:45" hidden="1" x14ac:dyDescent="0.3">
      <c r="A343" t="s">
        <v>18</v>
      </c>
      <c r="B343" t="s">
        <v>134</v>
      </c>
      <c r="C343" t="s">
        <v>135</v>
      </c>
      <c r="D343" t="s">
        <v>256</v>
      </c>
      <c r="E343" t="s">
        <v>139</v>
      </c>
      <c r="I343" t="s">
        <v>38</v>
      </c>
      <c r="J343">
        <v>0.01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S343" t="s">
        <v>39</v>
      </c>
    </row>
    <row r="344" spans="1:45" hidden="1" x14ac:dyDescent="0.3">
      <c r="A344" t="s">
        <v>19</v>
      </c>
      <c r="B344" t="s">
        <v>134</v>
      </c>
      <c r="C344" t="s">
        <v>135</v>
      </c>
      <c r="D344" t="s">
        <v>256</v>
      </c>
      <c r="E344" t="s">
        <v>139</v>
      </c>
      <c r="I344" t="s">
        <v>38</v>
      </c>
      <c r="J344">
        <v>0.01</v>
      </c>
      <c r="AE344">
        <v>45.8</v>
      </c>
      <c r="AF344">
        <v>45.6</v>
      </c>
      <c r="AG344">
        <v>47.2</v>
      </c>
      <c r="AH344">
        <v>46</v>
      </c>
      <c r="AI344">
        <v>46.1</v>
      </c>
      <c r="AJ344">
        <v>45.4</v>
      </c>
      <c r="AK344">
        <v>44.3</v>
      </c>
      <c r="AL344">
        <v>44.7</v>
      </c>
      <c r="AM344">
        <v>43.2</v>
      </c>
      <c r="AN344">
        <v>42.7</v>
      </c>
      <c r="AS344" t="s">
        <v>39</v>
      </c>
    </row>
    <row r="345" spans="1:45" hidden="1" x14ac:dyDescent="0.3">
      <c r="A345" t="s">
        <v>20</v>
      </c>
      <c r="B345" t="s">
        <v>134</v>
      </c>
      <c r="C345" t="s">
        <v>135</v>
      </c>
      <c r="D345" t="s">
        <v>256</v>
      </c>
      <c r="E345" t="s">
        <v>139</v>
      </c>
      <c r="I345" t="s">
        <v>38</v>
      </c>
      <c r="J345">
        <v>0.01</v>
      </c>
      <c r="AE345">
        <v>4</v>
      </c>
      <c r="AF345">
        <v>3.4</v>
      </c>
      <c r="AG345">
        <v>3.7</v>
      </c>
      <c r="AH345">
        <v>3.9</v>
      </c>
      <c r="AI345">
        <v>3.5</v>
      </c>
      <c r="AJ345">
        <v>2.8</v>
      </c>
      <c r="AK345">
        <v>3</v>
      </c>
      <c r="AL345">
        <v>2.9</v>
      </c>
      <c r="AM345">
        <v>2.1</v>
      </c>
      <c r="AN345">
        <v>2.4</v>
      </c>
      <c r="AS345" t="s">
        <v>39</v>
      </c>
    </row>
    <row r="346" spans="1:45" hidden="1" x14ac:dyDescent="0.3">
      <c r="A346" t="s">
        <v>21</v>
      </c>
      <c r="B346" t="s">
        <v>134</v>
      </c>
      <c r="C346" t="s">
        <v>135</v>
      </c>
      <c r="D346" t="s">
        <v>256</v>
      </c>
      <c r="E346" t="s">
        <v>139</v>
      </c>
      <c r="I346" t="s">
        <v>38</v>
      </c>
      <c r="J346">
        <v>0.01</v>
      </c>
      <c r="AE346">
        <v>0.1</v>
      </c>
      <c r="AF346">
        <v>0.1</v>
      </c>
      <c r="AG346">
        <v>0.1</v>
      </c>
      <c r="AH346">
        <v>0</v>
      </c>
      <c r="AI346">
        <v>0.1</v>
      </c>
      <c r="AJ346">
        <v>0</v>
      </c>
      <c r="AK346">
        <v>0.1</v>
      </c>
      <c r="AL346">
        <v>0.1</v>
      </c>
      <c r="AM346">
        <v>0.1</v>
      </c>
      <c r="AN346">
        <v>0</v>
      </c>
      <c r="AS346" t="s">
        <v>39</v>
      </c>
    </row>
    <row r="347" spans="1:45" hidden="1" x14ac:dyDescent="0.3">
      <c r="A347" t="s">
        <v>22</v>
      </c>
      <c r="B347" t="s">
        <v>134</v>
      </c>
      <c r="C347" t="s">
        <v>135</v>
      </c>
      <c r="D347" t="s">
        <v>256</v>
      </c>
      <c r="E347" t="s">
        <v>139</v>
      </c>
      <c r="I347" t="s">
        <v>38</v>
      </c>
      <c r="J347">
        <v>0.01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S347" t="s">
        <v>39</v>
      </c>
    </row>
    <row r="348" spans="1:45" hidden="1" x14ac:dyDescent="0.3">
      <c r="A348" t="s">
        <v>23</v>
      </c>
      <c r="B348" t="s">
        <v>134</v>
      </c>
      <c r="C348" t="s">
        <v>135</v>
      </c>
      <c r="D348" t="s">
        <v>256</v>
      </c>
      <c r="E348" t="s">
        <v>139</v>
      </c>
      <c r="I348" t="s">
        <v>38</v>
      </c>
      <c r="J348">
        <v>0.01</v>
      </c>
      <c r="AE348">
        <v>33.799999999999997</v>
      </c>
      <c r="AF348">
        <v>27.4</v>
      </c>
      <c r="AG348">
        <v>29.2</v>
      </c>
      <c r="AH348">
        <v>29</v>
      </c>
      <c r="AI348">
        <v>29</v>
      </c>
      <c r="AJ348">
        <v>30.4</v>
      </c>
      <c r="AK348">
        <v>29.4</v>
      </c>
      <c r="AL348">
        <v>27.4</v>
      </c>
      <c r="AM348">
        <v>27.1</v>
      </c>
      <c r="AN348">
        <v>28.1</v>
      </c>
      <c r="AS348" t="s">
        <v>39</v>
      </c>
    </row>
    <row r="349" spans="1:45" hidden="1" x14ac:dyDescent="0.3">
      <c r="A349" t="s">
        <v>24</v>
      </c>
      <c r="B349" t="s">
        <v>134</v>
      </c>
      <c r="C349" t="s">
        <v>135</v>
      </c>
      <c r="D349" t="s">
        <v>256</v>
      </c>
      <c r="E349" t="s">
        <v>139</v>
      </c>
      <c r="I349" t="s">
        <v>38</v>
      </c>
      <c r="J349">
        <v>0.01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S349" t="s">
        <v>39</v>
      </c>
    </row>
    <row r="350" spans="1:45" hidden="1" x14ac:dyDescent="0.3">
      <c r="A350" t="s">
        <v>25</v>
      </c>
      <c r="B350" t="s">
        <v>134</v>
      </c>
      <c r="C350" t="s">
        <v>135</v>
      </c>
      <c r="D350" t="s">
        <v>256</v>
      </c>
      <c r="E350" t="s">
        <v>139</v>
      </c>
      <c r="I350" t="s">
        <v>38</v>
      </c>
      <c r="J350">
        <v>0.01</v>
      </c>
      <c r="AE350">
        <v>5.6</v>
      </c>
      <c r="AF350">
        <v>4.5</v>
      </c>
      <c r="AG350">
        <v>4.7</v>
      </c>
      <c r="AH350">
        <v>4.5999999999999996</v>
      </c>
      <c r="AI350">
        <v>4</v>
      </c>
      <c r="AJ350">
        <v>3.2</v>
      </c>
      <c r="AK350">
        <v>3.7</v>
      </c>
      <c r="AL350">
        <v>3.6</v>
      </c>
      <c r="AM350">
        <v>3</v>
      </c>
      <c r="AN350">
        <v>3.6</v>
      </c>
      <c r="AS350" t="s">
        <v>39</v>
      </c>
    </row>
    <row r="351" spans="1:45" hidden="1" x14ac:dyDescent="0.3">
      <c r="A351" t="s">
        <v>26</v>
      </c>
      <c r="B351" t="s">
        <v>134</v>
      </c>
      <c r="C351" t="s">
        <v>135</v>
      </c>
      <c r="D351" t="s">
        <v>256</v>
      </c>
      <c r="E351" t="s">
        <v>139</v>
      </c>
      <c r="I351" t="s">
        <v>38</v>
      </c>
      <c r="J351">
        <v>0.01</v>
      </c>
      <c r="AE351">
        <v>0.2</v>
      </c>
      <c r="AF351">
        <v>0.3</v>
      </c>
      <c r="AG351">
        <v>0.4</v>
      </c>
      <c r="AH351">
        <v>0.4</v>
      </c>
      <c r="AI351">
        <v>0.4</v>
      </c>
      <c r="AJ351">
        <v>0.4</v>
      </c>
      <c r="AK351">
        <v>0.3</v>
      </c>
      <c r="AL351">
        <v>0.3</v>
      </c>
      <c r="AM351">
        <v>0.4</v>
      </c>
      <c r="AN351">
        <v>0.3</v>
      </c>
      <c r="AS351" t="s">
        <v>39</v>
      </c>
    </row>
    <row r="352" spans="1:45" hidden="1" x14ac:dyDescent="0.3">
      <c r="A352" t="s">
        <v>27</v>
      </c>
      <c r="B352" t="s">
        <v>134</v>
      </c>
      <c r="C352" t="s">
        <v>135</v>
      </c>
      <c r="D352" t="s">
        <v>256</v>
      </c>
      <c r="E352" t="s">
        <v>139</v>
      </c>
      <c r="I352" t="s">
        <v>38</v>
      </c>
      <c r="J352">
        <v>0.01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0.1</v>
      </c>
      <c r="AN352">
        <v>0.1</v>
      </c>
      <c r="AS352" t="s">
        <v>39</v>
      </c>
    </row>
    <row r="353" spans="1:45" hidden="1" x14ac:dyDescent="0.3">
      <c r="A353" t="s">
        <v>28</v>
      </c>
      <c r="B353" t="s">
        <v>134</v>
      </c>
      <c r="C353" t="s">
        <v>135</v>
      </c>
      <c r="D353" t="s">
        <v>256</v>
      </c>
      <c r="E353" t="s">
        <v>139</v>
      </c>
      <c r="I353" t="s">
        <v>38</v>
      </c>
      <c r="J353">
        <v>0.01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S353" t="s">
        <v>39</v>
      </c>
    </row>
    <row r="354" spans="1:45" hidden="1" x14ac:dyDescent="0.3">
      <c r="A354" t="s">
        <v>29</v>
      </c>
      <c r="B354" t="s">
        <v>134</v>
      </c>
      <c r="C354" t="s">
        <v>135</v>
      </c>
      <c r="D354" t="s">
        <v>256</v>
      </c>
      <c r="E354" t="s">
        <v>139</v>
      </c>
      <c r="I354" t="s">
        <v>38</v>
      </c>
      <c r="J354">
        <v>0.01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S354" t="s">
        <v>61</v>
      </c>
    </row>
    <row r="355" spans="1:45" hidden="1" x14ac:dyDescent="0.3">
      <c r="A355" t="s">
        <v>30</v>
      </c>
      <c r="B355" t="s">
        <v>134</v>
      </c>
      <c r="C355" t="s">
        <v>135</v>
      </c>
      <c r="D355" t="s">
        <v>256</v>
      </c>
      <c r="E355" t="s">
        <v>139</v>
      </c>
      <c r="I355" t="s">
        <v>38</v>
      </c>
      <c r="J355">
        <v>0.01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S355" t="s">
        <v>39</v>
      </c>
    </row>
    <row r="356" spans="1:45" hidden="1" x14ac:dyDescent="0.3">
      <c r="A356" t="s">
        <v>31</v>
      </c>
      <c r="B356" t="s">
        <v>134</v>
      </c>
      <c r="C356" t="s">
        <v>135</v>
      </c>
      <c r="D356" t="s">
        <v>256</v>
      </c>
      <c r="E356" t="s">
        <v>139</v>
      </c>
      <c r="I356" t="s">
        <v>38</v>
      </c>
      <c r="J356">
        <v>0.01</v>
      </c>
      <c r="AE356">
        <v>0.1</v>
      </c>
      <c r="AF356">
        <v>0.1</v>
      </c>
      <c r="AG356">
        <v>0.2</v>
      </c>
      <c r="AH356">
        <v>0.1</v>
      </c>
      <c r="AI356">
        <v>0.1</v>
      </c>
      <c r="AJ356">
        <v>0.1</v>
      </c>
      <c r="AK356">
        <v>0.1</v>
      </c>
      <c r="AL356">
        <v>0.1</v>
      </c>
      <c r="AM356">
        <v>0.1</v>
      </c>
      <c r="AN356">
        <v>0.1</v>
      </c>
      <c r="AS356" t="s">
        <v>39</v>
      </c>
    </row>
    <row r="357" spans="1:45" hidden="1" x14ac:dyDescent="0.3">
      <c r="A357" t="s">
        <v>32</v>
      </c>
      <c r="B357" t="s">
        <v>134</v>
      </c>
      <c r="C357" t="s">
        <v>135</v>
      </c>
      <c r="D357" t="s">
        <v>256</v>
      </c>
      <c r="E357" t="s">
        <v>139</v>
      </c>
      <c r="I357" t="s">
        <v>38</v>
      </c>
      <c r="J357">
        <v>0.01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S357" t="s">
        <v>58</v>
      </c>
    </row>
    <row r="358" spans="1:45" hidden="1" x14ac:dyDescent="0.3">
      <c r="A358" t="s">
        <v>33</v>
      </c>
      <c r="B358" t="s">
        <v>134</v>
      </c>
      <c r="C358" t="s">
        <v>135</v>
      </c>
      <c r="D358" t="s">
        <v>256</v>
      </c>
      <c r="E358" t="s">
        <v>139</v>
      </c>
      <c r="I358" t="s">
        <v>38</v>
      </c>
      <c r="J358">
        <v>0.01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S358" t="s">
        <v>58</v>
      </c>
    </row>
    <row r="359" spans="1:45" hidden="1" x14ac:dyDescent="0.3">
      <c r="A359" t="s">
        <v>34</v>
      </c>
      <c r="B359" t="s">
        <v>134</v>
      </c>
      <c r="C359" t="s">
        <v>135</v>
      </c>
      <c r="D359" t="s">
        <v>256</v>
      </c>
      <c r="E359" t="s">
        <v>139</v>
      </c>
      <c r="I359" t="s">
        <v>38</v>
      </c>
      <c r="J359">
        <v>0.01</v>
      </c>
      <c r="AE359" s="2">
        <f>100-AE323-AE287</f>
        <v>19.421679294881709</v>
      </c>
      <c r="AF359" s="2">
        <f t="shared" ref="AF359:AO359" si="3">100-AF323-AF287</f>
        <v>18.757361601884572</v>
      </c>
      <c r="AG359" s="2">
        <f t="shared" si="3"/>
        <v>14.65082207390526</v>
      </c>
      <c r="AH359" s="2">
        <f t="shared" si="3"/>
        <v>15.61778290993071</v>
      </c>
      <c r="AI359" s="2">
        <f t="shared" si="3"/>
        <v>15.776802152669596</v>
      </c>
      <c r="AJ359" s="2">
        <f t="shared" si="3"/>
        <v>16.887107548430201</v>
      </c>
      <c r="AK359" s="2">
        <f t="shared" si="3"/>
        <v>15.675305400159843</v>
      </c>
      <c r="AL359" s="2">
        <f t="shared" si="3"/>
        <v>12.72957568081064</v>
      </c>
      <c r="AM359" s="2">
        <f t="shared" si="3"/>
        <v>10.193993657899654</v>
      </c>
      <c r="AN359" s="2">
        <f t="shared" si="3"/>
        <v>9.6341163951870357</v>
      </c>
      <c r="AO359" s="2">
        <f t="shared" si="3"/>
        <v>9.1318662276901676</v>
      </c>
      <c r="AS359" t="s">
        <v>58</v>
      </c>
    </row>
    <row r="360" spans="1:45" hidden="1" x14ac:dyDescent="0.3">
      <c r="A360" t="s">
        <v>35</v>
      </c>
      <c r="B360" t="s">
        <v>134</v>
      </c>
      <c r="C360" t="s">
        <v>135</v>
      </c>
      <c r="D360" t="s">
        <v>256</v>
      </c>
      <c r="E360" t="s">
        <v>139</v>
      </c>
      <c r="I360" t="s">
        <v>38</v>
      </c>
      <c r="J360">
        <v>0.01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S360" t="s">
        <v>58</v>
      </c>
    </row>
    <row r="361" spans="1:45" hidden="1" x14ac:dyDescent="0.3">
      <c r="A361" t="s">
        <v>36</v>
      </c>
      <c r="B361" t="s">
        <v>134</v>
      </c>
      <c r="C361" t="s">
        <v>135</v>
      </c>
      <c r="D361" t="s">
        <v>256</v>
      </c>
      <c r="E361" t="s">
        <v>139</v>
      </c>
      <c r="I361" t="s">
        <v>38</v>
      </c>
      <c r="J361">
        <v>0.01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S361" t="s">
        <v>58</v>
      </c>
    </row>
    <row r="362" spans="1:45" hidden="1" x14ac:dyDescent="0.3">
      <c r="A362" t="s">
        <v>281</v>
      </c>
      <c r="B362" t="s">
        <v>134</v>
      </c>
      <c r="C362" t="s">
        <v>143</v>
      </c>
      <c r="D362" t="s">
        <v>370</v>
      </c>
      <c r="E362" t="s">
        <v>142</v>
      </c>
      <c r="G362" t="s">
        <v>372</v>
      </c>
      <c r="I362" t="s">
        <v>38</v>
      </c>
      <c r="J362">
        <v>0.01</v>
      </c>
      <c r="AM362">
        <v>100</v>
      </c>
      <c r="AS362" t="s">
        <v>83</v>
      </c>
    </row>
    <row r="363" spans="1:45" hidden="1" x14ac:dyDescent="0.3">
      <c r="A363" t="s">
        <v>281</v>
      </c>
      <c r="B363" t="s">
        <v>134</v>
      </c>
      <c r="C363" t="s">
        <v>143</v>
      </c>
      <c r="D363" t="s">
        <v>370</v>
      </c>
      <c r="E363" t="s">
        <v>142</v>
      </c>
      <c r="G363" t="s">
        <v>373</v>
      </c>
      <c r="I363" t="s">
        <v>38</v>
      </c>
      <c r="J363">
        <v>0.01</v>
      </c>
      <c r="AM363">
        <v>0</v>
      </c>
      <c r="AS363" t="s">
        <v>83</v>
      </c>
    </row>
    <row r="364" spans="1:45" hidden="1" x14ac:dyDescent="0.3">
      <c r="A364" t="s">
        <v>281</v>
      </c>
      <c r="B364" t="s">
        <v>134</v>
      </c>
      <c r="C364" t="s">
        <v>143</v>
      </c>
      <c r="D364" t="s">
        <v>370</v>
      </c>
      <c r="E364" t="s">
        <v>142</v>
      </c>
      <c r="G364" t="s">
        <v>374</v>
      </c>
      <c r="I364" t="s">
        <v>38</v>
      </c>
      <c r="J364">
        <v>0.01</v>
      </c>
      <c r="AM364">
        <v>0</v>
      </c>
      <c r="AS364" t="s">
        <v>83</v>
      </c>
    </row>
    <row r="365" spans="1:45" hidden="1" x14ac:dyDescent="0.3">
      <c r="A365" t="s">
        <v>281</v>
      </c>
      <c r="B365" t="s">
        <v>134</v>
      </c>
      <c r="C365" t="s">
        <v>135</v>
      </c>
      <c r="D365" t="s">
        <v>370</v>
      </c>
      <c r="E365" t="s">
        <v>136</v>
      </c>
      <c r="G365" t="s">
        <v>375</v>
      </c>
      <c r="I365" t="s">
        <v>38</v>
      </c>
      <c r="J365">
        <v>0.01</v>
      </c>
      <c r="AM365">
        <v>100</v>
      </c>
      <c r="AS365" t="s">
        <v>83</v>
      </c>
    </row>
    <row r="366" spans="1:45" hidden="1" x14ac:dyDescent="0.3">
      <c r="A366" t="s">
        <v>281</v>
      </c>
      <c r="B366" t="s">
        <v>134</v>
      </c>
      <c r="C366" t="s">
        <v>135</v>
      </c>
      <c r="D366" t="s">
        <v>370</v>
      </c>
      <c r="E366" t="s">
        <v>136</v>
      </c>
      <c r="G366" t="s">
        <v>376</v>
      </c>
      <c r="I366" t="s">
        <v>38</v>
      </c>
      <c r="J366">
        <v>0.01</v>
      </c>
      <c r="AM366">
        <v>0</v>
      </c>
      <c r="AS366" t="s">
        <v>83</v>
      </c>
    </row>
    <row r="367" spans="1:45" hidden="1" x14ac:dyDescent="0.3">
      <c r="A367" t="s">
        <v>281</v>
      </c>
      <c r="B367" t="s">
        <v>134</v>
      </c>
      <c r="C367" t="s">
        <v>135</v>
      </c>
      <c r="D367" t="s">
        <v>370</v>
      </c>
      <c r="E367" t="s">
        <v>136</v>
      </c>
      <c r="G367" t="s">
        <v>377</v>
      </c>
      <c r="I367" t="s">
        <v>38</v>
      </c>
      <c r="J367">
        <v>0.01</v>
      </c>
      <c r="AM367">
        <v>0</v>
      </c>
      <c r="AS367" t="s">
        <v>83</v>
      </c>
    </row>
    <row r="368" spans="1:45" hidden="1" x14ac:dyDescent="0.3">
      <c r="A368" t="s">
        <v>281</v>
      </c>
      <c r="B368" t="s">
        <v>134</v>
      </c>
      <c r="C368" t="s">
        <v>135</v>
      </c>
      <c r="D368" t="s">
        <v>370</v>
      </c>
      <c r="E368" t="s">
        <v>136</v>
      </c>
      <c r="G368" t="s">
        <v>378</v>
      </c>
      <c r="I368" t="s">
        <v>38</v>
      </c>
      <c r="J368">
        <v>0.01</v>
      </c>
      <c r="AM368">
        <v>0</v>
      </c>
      <c r="AS368" t="s">
        <v>83</v>
      </c>
    </row>
    <row r="369" spans="1:51" hidden="1" x14ac:dyDescent="0.3">
      <c r="A369" s="1" t="s">
        <v>1</v>
      </c>
      <c r="B369" t="s">
        <v>134</v>
      </c>
      <c r="C369" s="9" t="s">
        <v>135</v>
      </c>
      <c r="D369" s="9" t="s">
        <v>137</v>
      </c>
      <c r="E369" s="9" t="s">
        <v>136</v>
      </c>
      <c r="F369" s="9" t="s">
        <v>254</v>
      </c>
      <c r="G369" s="9"/>
      <c r="H369" s="9" t="s">
        <v>284</v>
      </c>
      <c r="I369" s="9" t="s">
        <v>38</v>
      </c>
      <c r="J369">
        <v>0.01</v>
      </c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>
        <v>0</v>
      </c>
      <c r="AN369" s="9"/>
      <c r="AO369" s="2">
        <v>0</v>
      </c>
      <c r="AP369" s="2"/>
      <c r="AQ369" s="2"/>
      <c r="AS369" s="2" t="s">
        <v>129</v>
      </c>
      <c r="AT369" s="2"/>
      <c r="AV369" s="2"/>
      <c r="AW369" s="2"/>
      <c r="AX369" s="2"/>
      <c r="AY369" s="2"/>
    </row>
    <row r="370" spans="1:51" hidden="1" x14ac:dyDescent="0.3">
      <c r="A370" s="1" t="s">
        <v>2</v>
      </c>
      <c r="B370" t="s">
        <v>134</v>
      </c>
      <c r="C370" s="9" t="s">
        <v>135</v>
      </c>
      <c r="D370" s="9" t="s">
        <v>137</v>
      </c>
      <c r="E370" s="9" t="s">
        <v>136</v>
      </c>
      <c r="F370" s="9" t="s">
        <v>254</v>
      </c>
      <c r="G370" s="9"/>
      <c r="H370" s="9" t="s">
        <v>284</v>
      </c>
      <c r="I370" s="9" t="s">
        <v>38</v>
      </c>
      <c r="J370">
        <v>0.01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>
        <v>0</v>
      </c>
      <c r="AN370" s="9"/>
      <c r="AO370" s="2">
        <v>0</v>
      </c>
      <c r="AP370" s="2"/>
      <c r="AQ370" s="2"/>
      <c r="AS370" s="2" t="s">
        <v>129</v>
      </c>
      <c r="AT370" s="2"/>
      <c r="AV370" s="2"/>
      <c r="AW370" s="2"/>
      <c r="AX370" s="2"/>
      <c r="AY370" s="2"/>
    </row>
    <row r="371" spans="1:51" hidden="1" x14ac:dyDescent="0.3">
      <c r="A371" s="1" t="s">
        <v>3</v>
      </c>
      <c r="B371" t="s">
        <v>134</v>
      </c>
      <c r="C371" s="9" t="s">
        <v>135</v>
      </c>
      <c r="D371" s="9" t="s">
        <v>137</v>
      </c>
      <c r="E371" s="9" t="s">
        <v>136</v>
      </c>
      <c r="F371" s="9" t="s">
        <v>254</v>
      </c>
      <c r="G371" s="9"/>
      <c r="H371" s="9" t="s">
        <v>284</v>
      </c>
      <c r="I371" s="9" t="s">
        <v>38</v>
      </c>
      <c r="J371">
        <v>0.01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>
        <v>0</v>
      </c>
      <c r="AN371" s="9"/>
      <c r="AO371" s="2">
        <v>0</v>
      </c>
      <c r="AP371" s="2"/>
      <c r="AQ371" s="2"/>
      <c r="AS371" s="2" t="s">
        <v>129</v>
      </c>
      <c r="AT371" s="2"/>
      <c r="AV371" s="2"/>
      <c r="AW371" s="2"/>
      <c r="AX371" s="2"/>
      <c r="AY371" s="2"/>
    </row>
    <row r="372" spans="1:51" hidden="1" x14ac:dyDescent="0.3">
      <c r="A372" s="1" t="s">
        <v>4</v>
      </c>
      <c r="B372" t="s">
        <v>134</v>
      </c>
      <c r="C372" s="9" t="s">
        <v>135</v>
      </c>
      <c r="D372" s="9" t="s">
        <v>137</v>
      </c>
      <c r="E372" s="9" t="s">
        <v>136</v>
      </c>
      <c r="F372" s="9" t="s">
        <v>254</v>
      </c>
      <c r="G372" s="9"/>
      <c r="H372" s="9" t="s">
        <v>284</v>
      </c>
      <c r="I372" s="9" t="s">
        <v>38</v>
      </c>
      <c r="J372">
        <v>0.01</v>
      </c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>
        <v>0</v>
      </c>
      <c r="AN372" s="9"/>
      <c r="AO372" s="2">
        <v>0.17125058771192414</v>
      </c>
      <c r="AP372" s="2"/>
      <c r="AQ372" s="2"/>
      <c r="AS372" s="2" t="s">
        <v>129</v>
      </c>
      <c r="AT372" s="2"/>
      <c r="AV372" s="2"/>
      <c r="AW372" s="2"/>
      <c r="AX372" s="2"/>
      <c r="AY372" s="2"/>
    </row>
    <row r="373" spans="1:51" hidden="1" x14ac:dyDescent="0.3">
      <c r="A373" s="1" t="s">
        <v>5</v>
      </c>
      <c r="B373" t="s">
        <v>134</v>
      </c>
      <c r="C373" s="9" t="s">
        <v>135</v>
      </c>
      <c r="D373" s="9" t="s">
        <v>137</v>
      </c>
      <c r="E373" s="9" t="s">
        <v>136</v>
      </c>
      <c r="F373" s="9" t="s">
        <v>254</v>
      </c>
      <c r="G373" s="9"/>
      <c r="H373" s="9" t="s">
        <v>284</v>
      </c>
      <c r="I373" s="9" t="s">
        <v>38</v>
      </c>
      <c r="J373">
        <v>0.01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>
        <v>0</v>
      </c>
      <c r="AN373" s="9"/>
      <c r="AO373" s="2">
        <v>0</v>
      </c>
      <c r="AP373" s="2"/>
      <c r="AQ373" s="2"/>
      <c r="AS373" s="2" t="s">
        <v>129</v>
      </c>
      <c r="AT373" s="2"/>
      <c r="AU373" s="3"/>
      <c r="AV373" s="2"/>
      <c r="AW373" s="2"/>
      <c r="AX373" s="2"/>
      <c r="AY373" s="2"/>
    </row>
    <row r="374" spans="1:51" hidden="1" x14ac:dyDescent="0.3">
      <c r="A374" s="1" t="s">
        <v>6</v>
      </c>
      <c r="B374" t="s">
        <v>134</v>
      </c>
      <c r="C374" s="9" t="s">
        <v>135</v>
      </c>
      <c r="D374" s="9" t="s">
        <v>137</v>
      </c>
      <c r="E374" s="9" t="s">
        <v>136</v>
      </c>
      <c r="F374" s="9" t="s">
        <v>254</v>
      </c>
      <c r="G374" s="9"/>
      <c r="H374" s="9" t="s">
        <v>284</v>
      </c>
      <c r="I374" s="9" t="s">
        <v>38</v>
      </c>
      <c r="J374">
        <v>0.01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>
        <v>0</v>
      </c>
      <c r="AN374" s="9"/>
      <c r="AO374" s="2">
        <v>0</v>
      </c>
      <c r="AP374" s="2"/>
      <c r="AQ374" s="2"/>
      <c r="AS374" s="2" t="s">
        <v>129</v>
      </c>
      <c r="AT374" s="2"/>
      <c r="AV374" s="2"/>
      <c r="AW374" s="2"/>
      <c r="AX374" s="2"/>
      <c r="AY374" s="2"/>
    </row>
    <row r="375" spans="1:51" hidden="1" x14ac:dyDescent="0.3">
      <c r="A375" s="1" t="s">
        <v>7</v>
      </c>
      <c r="B375" t="s">
        <v>134</v>
      </c>
      <c r="C375" s="9" t="s">
        <v>135</v>
      </c>
      <c r="D375" s="9" t="s">
        <v>137</v>
      </c>
      <c r="E375" s="9" t="s">
        <v>136</v>
      </c>
      <c r="F375" s="9" t="s">
        <v>254</v>
      </c>
      <c r="G375" s="9"/>
      <c r="H375" s="9" t="s">
        <v>284</v>
      </c>
      <c r="I375" s="9" t="s">
        <v>38</v>
      </c>
      <c r="J375">
        <v>0.01</v>
      </c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>
        <v>0</v>
      </c>
      <c r="AN375" s="9"/>
      <c r="AO375" s="2">
        <v>0</v>
      </c>
      <c r="AP375" s="2"/>
      <c r="AQ375" s="2"/>
      <c r="AS375" s="2" t="s">
        <v>129</v>
      </c>
      <c r="AT375" s="2"/>
      <c r="AV375" s="2"/>
      <c r="AW375" s="2"/>
      <c r="AX375" s="2"/>
      <c r="AY375" s="2"/>
    </row>
    <row r="376" spans="1:51" hidden="1" x14ac:dyDescent="0.3">
      <c r="A376" s="1" t="s">
        <v>8</v>
      </c>
      <c r="B376" t="s">
        <v>134</v>
      </c>
      <c r="C376" s="9" t="s">
        <v>135</v>
      </c>
      <c r="D376" s="9" t="s">
        <v>137</v>
      </c>
      <c r="E376" s="9" t="s">
        <v>136</v>
      </c>
      <c r="F376" s="9" t="s">
        <v>254</v>
      </c>
      <c r="G376" s="9"/>
      <c r="H376" s="9" t="s">
        <v>284</v>
      </c>
      <c r="I376" s="9" t="s">
        <v>38</v>
      </c>
      <c r="J376">
        <v>0.01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>
        <v>0</v>
      </c>
      <c r="AN376" s="9"/>
      <c r="AO376" s="2">
        <v>0</v>
      </c>
      <c r="AP376" s="2"/>
      <c r="AQ376" s="2"/>
      <c r="AS376" s="2" t="s">
        <v>129</v>
      </c>
      <c r="AT376" s="2"/>
      <c r="AV376" s="2"/>
      <c r="AW376" s="2"/>
      <c r="AX376" s="2"/>
      <c r="AY376" s="2"/>
    </row>
    <row r="377" spans="1:51" hidden="1" x14ac:dyDescent="0.3">
      <c r="A377" s="1" t="s">
        <v>9</v>
      </c>
      <c r="B377" t="s">
        <v>134</v>
      </c>
      <c r="C377" s="9" t="s">
        <v>135</v>
      </c>
      <c r="D377" s="9" t="s">
        <v>137</v>
      </c>
      <c r="E377" s="9" t="s">
        <v>136</v>
      </c>
      <c r="F377" s="9" t="s">
        <v>254</v>
      </c>
      <c r="G377" s="9"/>
      <c r="H377" s="9" t="s">
        <v>284</v>
      </c>
      <c r="I377" s="9" t="s">
        <v>38</v>
      </c>
      <c r="J377">
        <v>0.01</v>
      </c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>
        <v>0</v>
      </c>
      <c r="AN377" s="9"/>
      <c r="AO377" s="2">
        <v>0</v>
      </c>
      <c r="AP377" s="2"/>
      <c r="AQ377" s="2"/>
      <c r="AS377" s="2" t="s">
        <v>129</v>
      </c>
      <c r="AT377" s="2"/>
      <c r="AV377" s="2"/>
      <c r="AW377" s="2"/>
      <c r="AX377" s="2"/>
      <c r="AY377" s="2"/>
    </row>
    <row r="378" spans="1:51" hidden="1" x14ac:dyDescent="0.3">
      <c r="A378" s="1" t="s">
        <v>10</v>
      </c>
      <c r="B378" t="s">
        <v>134</v>
      </c>
      <c r="C378" s="9" t="s">
        <v>135</v>
      </c>
      <c r="D378" s="9" t="s">
        <v>137</v>
      </c>
      <c r="E378" s="9" t="s">
        <v>136</v>
      </c>
      <c r="F378" s="9" t="s">
        <v>254</v>
      </c>
      <c r="G378" s="9"/>
      <c r="H378" s="9" t="s">
        <v>284</v>
      </c>
      <c r="I378" s="9" t="s">
        <v>38</v>
      </c>
      <c r="J378">
        <v>0.01</v>
      </c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>
        <v>0</v>
      </c>
      <c r="AN378" s="9"/>
      <c r="AO378" s="2">
        <v>0</v>
      </c>
      <c r="AP378" s="2"/>
      <c r="AQ378" s="2"/>
      <c r="AS378" s="2" t="s">
        <v>129</v>
      </c>
      <c r="AT378" s="2"/>
      <c r="AV378" s="2"/>
      <c r="AW378" s="2"/>
      <c r="AX378" s="2"/>
      <c r="AY378" s="2"/>
    </row>
    <row r="379" spans="1:51" hidden="1" x14ac:dyDescent="0.3">
      <c r="A379" s="1" t="s">
        <v>11</v>
      </c>
      <c r="B379" t="s">
        <v>134</v>
      </c>
      <c r="C379" s="9" t="s">
        <v>135</v>
      </c>
      <c r="D379" s="9" t="s">
        <v>137</v>
      </c>
      <c r="E379" s="9" t="s">
        <v>136</v>
      </c>
      <c r="F379" s="9" t="s">
        <v>254</v>
      </c>
      <c r="G379" s="9"/>
      <c r="H379" s="9" t="s">
        <v>284</v>
      </c>
      <c r="I379" s="9" t="s">
        <v>38</v>
      </c>
      <c r="J379">
        <v>0.01</v>
      </c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>
        <v>0</v>
      </c>
      <c r="AN379" s="9"/>
      <c r="AO379" s="2">
        <v>0</v>
      </c>
      <c r="AP379" s="2"/>
      <c r="AQ379" s="2"/>
      <c r="AS379" s="2" t="s">
        <v>129</v>
      </c>
      <c r="AT379" s="2"/>
      <c r="AV379" s="2"/>
      <c r="AW379" s="2"/>
      <c r="AX379" s="2"/>
      <c r="AY379" s="2"/>
    </row>
    <row r="380" spans="1:51" hidden="1" x14ac:dyDescent="0.3">
      <c r="A380" s="1" t="s">
        <v>12</v>
      </c>
      <c r="B380" t="s">
        <v>134</v>
      </c>
      <c r="C380" s="9" t="s">
        <v>135</v>
      </c>
      <c r="D380" s="9" t="s">
        <v>137</v>
      </c>
      <c r="E380" s="9" t="s">
        <v>136</v>
      </c>
      <c r="F380" s="9" t="s">
        <v>254</v>
      </c>
      <c r="G380" s="9"/>
      <c r="H380" s="9" t="s">
        <v>284</v>
      </c>
      <c r="I380" s="9" t="s">
        <v>38</v>
      </c>
      <c r="J380">
        <v>0.01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>
        <v>0</v>
      </c>
      <c r="AN380" s="9"/>
      <c r="AO380" s="2">
        <v>0</v>
      </c>
      <c r="AP380" s="2"/>
      <c r="AQ380" s="2"/>
      <c r="AS380" s="2" t="s">
        <v>129</v>
      </c>
      <c r="AT380" s="2"/>
      <c r="AV380" s="2"/>
      <c r="AW380" s="2"/>
      <c r="AX380" s="2"/>
      <c r="AY380" s="2"/>
    </row>
    <row r="381" spans="1:51" hidden="1" x14ac:dyDescent="0.3">
      <c r="A381" s="1" t="s">
        <v>13</v>
      </c>
      <c r="B381" t="s">
        <v>134</v>
      </c>
      <c r="C381" s="9" t="s">
        <v>135</v>
      </c>
      <c r="D381" s="9" t="s">
        <v>137</v>
      </c>
      <c r="E381" s="9" t="s">
        <v>136</v>
      </c>
      <c r="F381" s="9" t="s">
        <v>254</v>
      </c>
      <c r="G381" s="9"/>
      <c r="H381" s="9" t="s">
        <v>284</v>
      </c>
      <c r="I381" s="9" t="s">
        <v>38</v>
      </c>
      <c r="J381">
        <v>0.01</v>
      </c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>
        <v>0</v>
      </c>
      <c r="AN381" s="9"/>
      <c r="AO381" s="2">
        <v>0</v>
      </c>
      <c r="AP381" s="2"/>
      <c r="AQ381" s="2"/>
      <c r="AS381" s="2" t="s">
        <v>129</v>
      </c>
      <c r="AT381" s="2"/>
      <c r="AV381" s="2"/>
      <c r="AW381" s="2"/>
      <c r="AX381" s="2"/>
      <c r="AY381" s="2"/>
    </row>
    <row r="382" spans="1:51" hidden="1" x14ac:dyDescent="0.3">
      <c r="A382" s="1" t="s">
        <v>14</v>
      </c>
      <c r="B382" t="s">
        <v>134</v>
      </c>
      <c r="C382" s="9" t="s">
        <v>135</v>
      </c>
      <c r="D382" s="9" t="s">
        <v>137</v>
      </c>
      <c r="E382" s="9" t="s">
        <v>136</v>
      </c>
      <c r="F382" s="9" t="s">
        <v>254</v>
      </c>
      <c r="G382" s="9"/>
      <c r="H382" s="9" t="s">
        <v>284</v>
      </c>
      <c r="I382" s="9" t="s">
        <v>38</v>
      </c>
      <c r="J382">
        <v>0.01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>
        <v>0</v>
      </c>
      <c r="AN382" s="9"/>
      <c r="AO382" s="2">
        <v>0</v>
      </c>
      <c r="AP382" s="2"/>
      <c r="AQ382" s="2"/>
      <c r="AS382" s="2" t="s">
        <v>129</v>
      </c>
      <c r="AT382" s="2"/>
      <c r="AV382" s="2"/>
      <c r="AW382" s="2"/>
      <c r="AX382" s="2"/>
      <c r="AY382" s="2"/>
    </row>
    <row r="383" spans="1:51" hidden="1" x14ac:dyDescent="0.3">
      <c r="A383" s="1" t="s">
        <v>15</v>
      </c>
      <c r="B383" t="s">
        <v>134</v>
      </c>
      <c r="C383" s="9" t="s">
        <v>135</v>
      </c>
      <c r="D383" s="9" t="s">
        <v>137</v>
      </c>
      <c r="E383" s="9" t="s">
        <v>136</v>
      </c>
      <c r="F383" s="9" t="s">
        <v>254</v>
      </c>
      <c r="G383" s="9"/>
      <c r="H383" s="9" t="s">
        <v>284</v>
      </c>
      <c r="I383" s="9" t="s">
        <v>38</v>
      </c>
      <c r="J383">
        <v>0.01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>
        <v>0</v>
      </c>
      <c r="AN383" s="9"/>
      <c r="AO383" s="2">
        <v>0</v>
      </c>
      <c r="AP383" s="2"/>
      <c r="AQ383" s="2"/>
      <c r="AS383" s="2" t="s">
        <v>129</v>
      </c>
      <c r="AT383" s="2"/>
      <c r="AV383" s="2"/>
      <c r="AW383" s="2"/>
      <c r="AX383" s="2"/>
      <c r="AY383" s="2"/>
    </row>
    <row r="384" spans="1:51" hidden="1" x14ac:dyDescent="0.3">
      <c r="A384" s="1" t="s">
        <v>16</v>
      </c>
      <c r="B384" t="s">
        <v>134</v>
      </c>
      <c r="C384" s="9" t="s">
        <v>135</v>
      </c>
      <c r="D384" s="9" t="s">
        <v>137</v>
      </c>
      <c r="E384" s="9" t="s">
        <v>136</v>
      </c>
      <c r="F384" s="9" t="s">
        <v>254</v>
      </c>
      <c r="G384" s="9"/>
      <c r="H384" s="9" t="s">
        <v>284</v>
      </c>
      <c r="I384" s="9" t="s">
        <v>38</v>
      </c>
      <c r="J384">
        <v>0.01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>
        <v>0</v>
      </c>
      <c r="AN384" s="9"/>
      <c r="AO384" s="2">
        <v>0</v>
      </c>
      <c r="AP384" s="2"/>
      <c r="AQ384" s="2"/>
      <c r="AS384" s="2" t="s">
        <v>129</v>
      </c>
      <c r="AT384" s="2"/>
      <c r="AV384" s="2"/>
      <c r="AW384" s="2"/>
      <c r="AX384" s="2"/>
      <c r="AY384" s="2"/>
    </row>
    <row r="385" spans="1:51" hidden="1" x14ac:dyDescent="0.3">
      <c r="A385" s="1" t="s">
        <v>17</v>
      </c>
      <c r="B385" t="s">
        <v>134</v>
      </c>
      <c r="C385" s="9" t="s">
        <v>135</v>
      </c>
      <c r="D385" s="9" t="s">
        <v>137</v>
      </c>
      <c r="E385" s="9" t="s">
        <v>136</v>
      </c>
      <c r="F385" s="9" t="s">
        <v>254</v>
      </c>
      <c r="G385" s="9"/>
      <c r="H385" s="9" t="s">
        <v>284</v>
      </c>
      <c r="I385" s="9" t="s">
        <v>38</v>
      </c>
      <c r="J385">
        <v>0.01</v>
      </c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>
        <v>0</v>
      </c>
      <c r="AN385" s="9"/>
      <c r="AO385" s="2">
        <v>0</v>
      </c>
      <c r="AP385" s="2"/>
      <c r="AQ385" s="2"/>
      <c r="AS385" s="2" t="s">
        <v>129</v>
      </c>
      <c r="AT385" s="2"/>
      <c r="AV385" s="2"/>
      <c r="AW385" s="2"/>
      <c r="AX385" s="2"/>
      <c r="AY385" s="2"/>
    </row>
    <row r="386" spans="1:51" hidden="1" x14ac:dyDescent="0.3">
      <c r="A386" s="1" t="s">
        <v>18</v>
      </c>
      <c r="B386" t="s">
        <v>134</v>
      </c>
      <c r="C386" s="9" t="s">
        <v>135</v>
      </c>
      <c r="D386" s="9" t="s">
        <v>137</v>
      </c>
      <c r="E386" s="9" t="s">
        <v>136</v>
      </c>
      <c r="F386" s="9" t="s">
        <v>254</v>
      </c>
      <c r="G386" s="9"/>
      <c r="H386" s="9" t="s">
        <v>284</v>
      </c>
      <c r="I386" s="9" t="s">
        <v>38</v>
      </c>
      <c r="J386">
        <v>0.01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>
        <v>0</v>
      </c>
      <c r="AN386" s="9"/>
      <c r="AO386" s="2">
        <v>0</v>
      </c>
      <c r="AP386" s="2"/>
      <c r="AQ386" s="2"/>
      <c r="AS386" s="2" t="s">
        <v>129</v>
      </c>
      <c r="AT386" s="2"/>
      <c r="AV386" s="2"/>
      <c r="AW386" s="2"/>
      <c r="AX386" s="2"/>
      <c r="AY386" s="2"/>
    </row>
    <row r="387" spans="1:51" hidden="1" x14ac:dyDescent="0.3">
      <c r="A387" s="1" t="s">
        <v>19</v>
      </c>
      <c r="B387" t="s">
        <v>134</v>
      </c>
      <c r="C387" s="9" t="s">
        <v>135</v>
      </c>
      <c r="D387" s="9" t="s">
        <v>137</v>
      </c>
      <c r="E387" s="9" t="s">
        <v>136</v>
      </c>
      <c r="F387" s="9" t="s">
        <v>254</v>
      </c>
      <c r="G387" s="9"/>
      <c r="H387" s="9" t="s">
        <v>284</v>
      </c>
      <c r="I387" s="9" t="s">
        <v>38</v>
      </c>
      <c r="J387">
        <v>0.01</v>
      </c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>
        <v>0</v>
      </c>
      <c r="AN387" s="9"/>
      <c r="AO387" s="2">
        <v>0.17125058771192414</v>
      </c>
      <c r="AP387" s="2"/>
      <c r="AQ387" s="2"/>
      <c r="AS387" s="2" t="s">
        <v>129</v>
      </c>
      <c r="AT387" s="2"/>
      <c r="AV387" s="2"/>
      <c r="AW387" s="2"/>
      <c r="AX387" s="2"/>
      <c r="AY387" s="2"/>
    </row>
    <row r="388" spans="1:51" hidden="1" x14ac:dyDescent="0.3">
      <c r="A388" s="1" t="s">
        <v>20</v>
      </c>
      <c r="B388" t="s">
        <v>134</v>
      </c>
      <c r="C388" s="9" t="s">
        <v>135</v>
      </c>
      <c r="D388" s="9" t="s">
        <v>137</v>
      </c>
      <c r="E388" s="9" t="s">
        <v>136</v>
      </c>
      <c r="F388" s="9" t="s">
        <v>254</v>
      </c>
      <c r="G388" s="9"/>
      <c r="H388" s="9" t="s">
        <v>284</v>
      </c>
      <c r="I388" s="9" t="s">
        <v>38</v>
      </c>
      <c r="J388">
        <v>0.01</v>
      </c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>
        <v>0</v>
      </c>
      <c r="AN388" s="9"/>
      <c r="AO388" s="2">
        <v>0</v>
      </c>
      <c r="AP388" s="2"/>
      <c r="AQ388" s="2"/>
      <c r="AS388" s="2" t="s">
        <v>129</v>
      </c>
      <c r="AT388" s="2"/>
      <c r="AV388" s="2"/>
      <c r="AW388" s="2"/>
      <c r="AX388" s="2"/>
      <c r="AY388" s="2"/>
    </row>
    <row r="389" spans="1:51" hidden="1" x14ac:dyDescent="0.3">
      <c r="A389" s="1" t="s">
        <v>21</v>
      </c>
      <c r="B389" t="s">
        <v>134</v>
      </c>
      <c r="C389" s="9" t="s">
        <v>135</v>
      </c>
      <c r="D389" s="9" t="s">
        <v>137</v>
      </c>
      <c r="E389" s="9" t="s">
        <v>136</v>
      </c>
      <c r="F389" s="9" t="s">
        <v>254</v>
      </c>
      <c r="G389" s="9"/>
      <c r="H389" s="9" t="s">
        <v>284</v>
      </c>
      <c r="I389" s="9" t="s">
        <v>38</v>
      </c>
      <c r="J389">
        <v>0.01</v>
      </c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>
        <v>0</v>
      </c>
      <c r="AN389" s="9"/>
      <c r="AO389" s="2">
        <v>0</v>
      </c>
      <c r="AP389" s="2"/>
      <c r="AQ389" s="2"/>
      <c r="AS389" s="2" t="s">
        <v>129</v>
      </c>
      <c r="AT389" s="2"/>
      <c r="AV389" s="2"/>
      <c r="AW389" s="2"/>
      <c r="AX389" s="2"/>
      <c r="AY389" s="2"/>
    </row>
    <row r="390" spans="1:51" hidden="1" x14ac:dyDescent="0.3">
      <c r="A390" s="1" t="s">
        <v>22</v>
      </c>
      <c r="B390" t="s">
        <v>134</v>
      </c>
      <c r="C390" s="9" t="s">
        <v>135</v>
      </c>
      <c r="D390" s="9" t="s">
        <v>137</v>
      </c>
      <c r="E390" s="9" t="s">
        <v>136</v>
      </c>
      <c r="F390" s="9" t="s">
        <v>254</v>
      </c>
      <c r="G390" s="9"/>
      <c r="H390" s="9" t="s">
        <v>284</v>
      </c>
      <c r="I390" s="9" t="s">
        <v>38</v>
      </c>
      <c r="J390">
        <v>0.01</v>
      </c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>
        <v>0</v>
      </c>
      <c r="AN390" s="9"/>
      <c r="AO390" s="2">
        <v>0</v>
      </c>
      <c r="AP390" s="2"/>
      <c r="AQ390" s="2"/>
      <c r="AS390" s="2" t="s">
        <v>129</v>
      </c>
      <c r="AT390" s="2"/>
      <c r="AV390" s="2"/>
      <c r="AW390" s="2"/>
      <c r="AX390" s="2"/>
      <c r="AY390" s="2"/>
    </row>
    <row r="391" spans="1:51" hidden="1" x14ac:dyDescent="0.3">
      <c r="A391" s="1" t="s">
        <v>23</v>
      </c>
      <c r="B391" t="s">
        <v>134</v>
      </c>
      <c r="C391" s="9" t="s">
        <v>135</v>
      </c>
      <c r="D391" s="9" t="s">
        <v>137</v>
      </c>
      <c r="E391" s="9" t="s">
        <v>136</v>
      </c>
      <c r="F391" s="9" t="s">
        <v>254</v>
      </c>
      <c r="G391" s="9"/>
      <c r="H391" s="9" t="s">
        <v>284</v>
      </c>
      <c r="I391" s="9" t="s">
        <v>38</v>
      </c>
      <c r="J391">
        <v>0.01</v>
      </c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>
        <v>0</v>
      </c>
      <c r="AN391" s="9"/>
      <c r="AO391" s="2">
        <v>0</v>
      </c>
      <c r="AP391" s="2"/>
      <c r="AQ391" s="2"/>
      <c r="AS391" s="2" t="s">
        <v>129</v>
      </c>
      <c r="AT391" s="2"/>
      <c r="AV391" s="2"/>
      <c r="AW391" s="2"/>
      <c r="AX391" s="2"/>
      <c r="AY391" s="2"/>
    </row>
    <row r="392" spans="1:51" hidden="1" x14ac:dyDescent="0.3">
      <c r="A392" s="1" t="s">
        <v>24</v>
      </c>
      <c r="B392" t="s">
        <v>134</v>
      </c>
      <c r="C392" s="9" t="s">
        <v>135</v>
      </c>
      <c r="D392" s="9" t="s">
        <v>137</v>
      </c>
      <c r="E392" s="9" t="s">
        <v>136</v>
      </c>
      <c r="F392" s="9" t="s">
        <v>254</v>
      </c>
      <c r="G392" s="9"/>
      <c r="H392" s="9" t="s">
        <v>284</v>
      </c>
      <c r="I392" s="9" t="s">
        <v>38</v>
      </c>
      <c r="J392">
        <v>0.01</v>
      </c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>
        <v>0</v>
      </c>
      <c r="AN392" s="9"/>
      <c r="AO392" s="2">
        <v>0</v>
      </c>
      <c r="AP392" s="2"/>
      <c r="AQ392" s="2"/>
      <c r="AS392" s="2" t="s">
        <v>129</v>
      </c>
      <c r="AT392" s="2"/>
      <c r="AV392" s="2"/>
      <c r="AW392" s="2"/>
      <c r="AX392" s="2"/>
      <c r="AY392" s="2"/>
    </row>
    <row r="393" spans="1:51" hidden="1" x14ac:dyDescent="0.3">
      <c r="A393" s="1" t="s">
        <v>25</v>
      </c>
      <c r="B393" t="s">
        <v>134</v>
      </c>
      <c r="C393" s="9" t="s">
        <v>135</v>
      </c>
      <c r="D393" s="9" t="s">
        <v>137</v>
      </c>
      <c r="E393" s="9" t="s">
        <v>136</v>
      </c>
      <c r="F393" s="9" t="s">
        <v>254</v>
      </c>
      <c r="G393" s="9"/>
      <c r="H393" s="9" t="s">
        <v>284</v>
      </c>
      <c r="I393" s="9" t="s">
        <v>38</v>
      </c>
      <c r="J393">
        <v>0.01</v>
      </c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>
        <v>0</v>
      </c>
      <c r="AN393" s="9"/>
      <c r="AO393" s="2">
        <v>0</v>
      </c>
      <c r="AP393" s="2"/>
      <c r="AQ393" s="2"/>
      <c r="AS393" s="2" t="s">
        <v>129</v>
      </c>
      <c r="AT393" s="2"/>
      <c r="AV393" s="2"/>
      <c r="AW393" s="2"/>
      <c r="AX393" s="2"/>
      <c r="AY393" s="2"/>
    </row>
    <row r="394" spans="1:51" hidden="1" x14ac:dyDescent="0.3">
      <c r="A394" s="1" t="s">
        <v>26</v>
      </c>
      <c r="B394" t="s">
        <v>134</v>
      </c>
      <c r="C394" s="9" t="s">
        <v>135</v>
      </c>
      <c r="D394" s="9" t="s">
        <v>137</v>
      </c>
      <c r="E394" s="9" t="s">
        <v>136</v>
      </c>
      <c r="F394" s="9" t="s">
        <v>254</v>
      </c>
      <c r="G394" s="9"/>
      <c r="H394" s="9" t="s">
        <v>284</v>
      </c>
      <c r="I394" s="9" t="s">
        <v>38</v>
      </c>
      <c r="J394">
        <v>0.01</v>
      </c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>
        <v>0</v>
      </c>
      <c r="AN394" s="9"/>
      <c r="AO394" s="2">
        <v>0.17125058771192414</v>
      </c>
      <c r="AP394" s="2"/>
      <c r="AQ394" s="2"/>
      <c r="AS394" s="2" t="s">
        <v>129</v>
      </c>
      <c r="AT394" s="2"/>
      <c r="AV394" s="2"/>
      <c r="AW394" s="2"/>
      <c r="AX394" s="2"/>
      <c r="AY394" s="2"/>
    </row>
    <row r="395" spans="1:51" hidden="1" x14ac:dyDescent="0.3">
      <c r="A395" s="1" t="s">
        <v>27</v>
      </c>
      <c r="B395" t="s">
        <v>134</v>
      </c>
      <c r="C395" s="9" t="s">
        <v>135</v>
      </c>
      <c r="D395" s="9" t="s">
        <v>137</v>
      </c>
      <c r="E395" s="9" t="s">
        <v>136</v>
      </c>
      <c r="F395" s="9" t="s">
        <v>254</v>
      </c>
      <c r="G395" s="9"/>
      <c r="H395" s="9" t="s">
        <v>284</v>
      </c>
      <c r="I395" s="9" t="s">
        <v>38</v>
      </c>
      <c r="J395">
        <v>0.01</v>
      </c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>
        <v>0</v>
      </c>
      <c r="AN395" s="9"/>
      <c r="AO395" s="2">
        <v>0.17125058771192414</v>
      </c>
      <c r="AP395" s="2"/>
      <c r="AQ395" s="2"/>
      <c r="AS395" s="2" t="s">
        <v>129</v>
      </c>
      <c r="AT395" s="2"/>
      <c r="AV395" s="2"/>
      <c r="AW395" s="2"/>
      <c r="AX395" s="2"/>
      <c r="AY395" s="2"/>
    </row>
    <row r="396" spans="1:51" hidden="1" x14ac:dyDescent="0.3">
      <c r="A396" s="1" t="s">
        <v>28</v>
      </c>
      <c r="B396" t="s">
        <v>134</v>
      </c>
      <c r="C396" s="9" t="s">
        <v>135</v>
      </c>
      <c r="D396" s="9" t="s">
        <v>137</v>
      </c>
      <c r="E396" s="9" t="s">
        <v>136</v>
      </c>
      <c r="F396" s="9" t="s">
        <v>254</v>
      </c>
      <c r="G396" s="9"/>
      <c r="H396" s="9" t="s">
        <v>284</v>
      </c>
      <c r="I396" s="9" t="s">
        <v>38</v>
      </c>
      <c r="J396">
        <v>0.01</v>
      </c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>
        <v>0</v>
      </c>
      <c r="AN396" s="9"/>
      <c r="AO396" s="2">
        <v>0</v>
      </c>
      <c r="AP396" s="2"/>
      <c r="AQ396" s="2"/>
      <c r="AS396" s="2" t="s">
        <v>129</v>
      </c>
      <c r="AT396" s="2"/>
      <c r="AV396" s="2"/>
      <c r="AW396" s="2"/>
      <c r="AX396" s="2"/>
      <c r="AY396" s="2"/>
    </row>
    <row r="397" spans="1:51" hidden="1" x14ac:dyDescent="0.3">
      <c r="A397" s="1" t="s">
        <v>29</v>
      </c>
      <c r="B397" t="s">
        <v>134</v>
      </c>
      <c r="C397" s="9" t="s">
        <v>135</v>
      </c>
      <c r="D397" s="9" t="s">
        <v>137</v>
      </c>
      <c r="E397" s="9" t="s">
        <v>136</v>
      </c>
      <c r="F397" s="9" t="s">
        <v>254</v>
      </c>
      <c r="G397" s="9"/>
      <c r="H397" s="9" t="s">
        <v>284</v>
      </c>
      <c r="I397" s="9" t="s">
        <v>38</v>
      </c>
      <c r="J397">
        <v>0.01</v>
      </c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>
        <v>0</v>
      </c>
      <c r="AN397" s="9"/>
      <c r="AO397" s="2">
        <v>0.17125058771192414</v>
      </c>
      <c r="AP397" s="2"/>
      <c r="AQ397" s="2"/>
      <c r="AS397" s="2" t="s">
        <v>129</v>
      </c>
      <c r="AT397" s="2"/>
      <c r="AV397" s="2"/>
      <c r="AW397" s="2"/>
      <c r="AX397" s="2"/>
      <c r="AY397" s="2"/>
    </row>
    <row r="398" spans="1:51" hidden="1" x14ac:dyDescent="0.3">
      <c r="A398" s="1" t="s">
        <v>30</v>
      </c>
      <c r="B398" t="s">
        <v>134</v>
      </c>
      <c r="C398" s="9" t="s">
        <v>135</v>
      </c>
      <c r="D398" s="9" t="s">
        <v>137</v>
      </c>
      <c r="E398" s="9" t="s">
        <v>136</v>
      </c>
      <c r="F398" s="9" t="s">
        <v>254</v>
      </c>
      <c r="G398" s="9"/>
      <c r="H398" s="9" t="s">
        <v>284</v>
      </c>
      <c r="I398" s="9" t="s">
        <v>38</v>
      </c>
      <c r="J398">
        <v>0.01</v>
      </c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>
        <v>0</v>
      </c>
      <c r="AN398" s="9"/>
      <c r="AO398" s="2">
        <v>0.17125058771192414</v>
      </c>
      <c r="AP398" s="2"/>
      <c r="AQ398" s="2"/>
      <c r="AS398" s="2" t="s">
        <v>129</v>
      </c>
      <c r="AT398" s="2"/>
      <c r="AV398" s="2"/>
      <c r="AW398" s="2"/>
      <c r="AX398" s="2"/>
      <c r="AY398" s="2"/>
    </row>
    <row r="399" spans="1:51" hidden="1" x14ac:dyDescent="0.3">
      <c r="A399" s="1" t="s">
        <v>31</v>
      </c>
      <c r="B399" t="s">
        <v>134</v>
      </c>
      <c r="C399" s="9" t="s">
        <v>135</v>
      </c>
      <c r="D399" s="9" t="s">
        <v>137</v>
      </c>
      <c r="E399" s="9" t="s">
        <v>136</v>
      </c>
      <c r="F399" s="9" t="s">
        <v>254</v>
      </c>
      <c r="G399" s="9"/>
      <c r="H399" s="9" t="s">
        <v>284</v>
      </c>
      <c r="I399" s="9" t="s">
        <v>38</v>
      </c>
      <c r="J399">
        <v>0.01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>
        <v>0</v>
      </c>
      <c r="AN399" s="9"/>
      <c r="AO399" s="2">
        <v>0</v>
      </c>
      <c r="AP399" s="2"/>
      <c r="AQ399" s="2"/>
      <c r="AS399" s="2" t="s">
        <v>129</v>
      </c>
      <c r="AT399" s="2"/>
      <c r="AV399" s="2"/>
      <c r="AW399" s="2"/>
      <c r="AX399" s="2"/>
      <c r="AY399" s="2"/>
    </row>
    <row r="400" spans="1:51" hidden="1" x14ac:dyDescent="0.3">
      <c r="A400" s="1" t="s">
        <v>32</v>
      </c>
      <c r="B400" t="s">
        <v>134</v>
      </c>
      <c r="C400" s="9" t="s">
        <v>135</v>
      </c>
      <c r="D400" s="9" t="s">
        <v>137</v>
      </c>
      <c r="E400" s="9" t="s">
        <v>136</v>
      </c>
      <c r="F400" s="9" t="s">
        <v>254</v>
      </c>
      <c r="G400" s="9"/>
      <c r="H400" s="9" t="s">
        <v>284</v>
      </c>
      <c r="I400" s="9" t="s">
        <v>38</v>
      </c>
      <c r="J400">
        <v>0.01</v>
      </c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>
        <v>0</v>
      </c>
      <c r="AN400" s="9"/>
      <c r="AO400" s="2">
        <v>0</v>
      </c>
      <c r="AP400" s="2"/>
      <c r="AQ400" s="2"/>
      <c r="AS400" s="2" t="s">
        <v>129</v>
      </c>
      <c r="AT400" s="2"/>
      <c r="AV400" s="2"/>
      <c r="AW400" s="2"/>
      <c r="AX400" s="2"/>
      <c r="AY400" s="2"/>
    </row>
    <row r="401" spans="1:51" hidden="1" x14ac:dyDescent="0.3">
      <c r="A401" s="1" t="s">
        <v>33</v>
      </c>
      <c r="B401" t="s">
        <v>134</v>
      </c>
      <c r="C401" s="9" t="s">
        <v>135</v>
      </c>
      <c r="D401" s="9" t="s">
        <v>137</v>
      </c>
      <c r="E401" s="9" t="s">
        <v>136</v>
      </c>
      <c r="F401" s="9" t="s">
        <v>254</v>
      </c>
      <c r="G401" s="9"/>
      <c r="H401" s="9" t="s">
        <v>284</v>
      </c>
      <c r="I401" s="9" t="s">
        <v>38</v>
      </c>
      <c r="J401">
        <v>0.01</v>
      </c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>
        <v>0</v>
      </c>
      <c r="AN401" s="9"/>
      <c r="AO401" s="2">
        <v>0</v>
      </c>
      <c r="AP401" s="2"/>
      <c r="AQ401" s="2"/>
      <c r="AS401" s="2" t="s">
        <v>129</v>
      </c>
      <c r="AT401" s="2"/>
      <c r="AV401" s="2"/>
      <c r="AW401" s="2"/>
      <c r="AX401" s="2"/>
      <c r="AY401" s="2"/>
    </row>
    <row r="402" spans="1:51" hidden="1" x14ac:dyDescent="0.3">
      <c r="A402" s="1" t="s">
        <v>34</v>
      </c>
      <c r="B402" t="s">
        <v>134</v>
      </c>
      <c r="C402" s="9" t="s">
        <v>135</v>
      </c>
      <c r="D402" s="9" t="s">
        <v>137</v>
      </c>
      <c r="E402" s="9" t="s">
        <v>136</v>
      </c>
      <c r="F402" s="9" t="s">
        <v>254</v>
      </c>
      <c r="G402" s="9"/>
      <c r="H402" s="9" t="s">
        <v>284</v>
      </c>
      <c r="I402" s="9" t="s">
        <v>38</v>
      </c>
      <c r="J402">
        <v>0.01</v>
      </c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>
        <v>0</v>
      </c>
      <c r="AN402" s="9"/>
      <c r="AO402" s="2">
        <v>0</v>
      </c>
      <c r="AP402" s="2"/>
      <c r="AQ402" s="2"/>
      <c r="AS402" s="2" t="s">
        <v>129</v>
      </c>
      <c r="AT402" s="2"/>
      <c r="AV402" s="2"/>
      <c r="AW402" s="2"/>
      <c r="AX402" s="2"/>
      <c r="AY402" s="2"/>
    </row>
    <row r="403" spans="1:51" hidden="1" x14ac:dyDescent="0.3">
      <c r="A403" s="1" t="s">
        <v>35</v>
      </c>
      <c r="B403" t="s">
        <v>134</v>
      </c>
      <c r="C403" s="9" t="s">
        <v>135</v>
      </c>
      <c r="D403" s="9" t="s">
        <v>137</v>
      </c>
      <c r="E403" s="9" t="s">
        <v>136</v>
      </c>
      <c r="F403" s="9" t="s">
        <v>254</v>
      </c>
      <c r="G403" s="9"/>
      <c r="H403" s="9" t="s">
        <v>284</v>
      </c>
      <c r="I403" s="9" t="s">
        <v>38</v>
      </c>
      <c r="J403">
        <v>0.01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>
        <v>0</v>
      </c>
      <c r="AN403" s="9"/>
      <c r="AO403" s="2">
        <v>0</v>
      </c>
      <c r="AP403" s="2"/>
      <c r="AQ403" s="2"/>
      <c r="AS403" s="2" t="s">
        <v>129</v>
      </c>
      <c r="AT403" s="2"/>
      <c r="AV403" s="2"/>
      <c r="AW403" s="2"/>
      <c r="AX403" s="2"/>
      <c r="AY403" s="2"/>
    </row>
    <row r="404" spans="1:51" hidden="1" x14ac:dyDescent="0.3">
      <c r="A404" s="1" t="s">
        <v>36</v>
      </c>
      <c r="B404" t="s">
        <v>134</v>
      </c>
      <c r="C404" s="9" t="s">
        <v>135</v>
      </c>
      <c r="D404" s="9" t="s">
        <v>137</v>
      </c>
      <c r="E404" s="9" t="s">
        <v>136</v>
      </c>
      <c r="F404" s="9" t="s">
        <v>254</v>
      </c>
      <c r="G404" s="9"/>
      <c r="H404" s="9" t="s">
        <v>284</v>
      </c>
      <c r="I404" s="9" t="s">
        <v>38</v>
      </c>
      <c r="J404">
        <v>0.01</v>
      </c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>
        <v>0</v>
      </c>
      <c r="AN404" s="9"/>
      <c r="AO404" s="2">
        <v>0</v>
      </c>
      <c r="AP404" s="2"/>
      <c r="AQ404" s="2"/>
      <c r="AS404" s="2" t="s">
        <v>129</v>
      </c>
      <c r="AT404" s="2"/>
      <c r="AV404" s="2"/>
      <c r="AW404" s="2"/>
      <c r="AX404" s="2"/>
      <c r="AY404" s="2"/>
    </row>
    <row r="405" spans="1:51" hidden="1" x14ac:dyDescent="0.3">
      <c r="A405" s="1" t="s">
        <v>1</v>
      </c>
      <c r="B405" t="s">
        <v>134</v>
      </c>
      <c r="C405" s="9" t="s">
        <v>135</v>
      </c>
      <c r="D405" s="9" t="s">
        <v>137</v>
      </c>
      <c r="E405" s="9" t="s">
        <v>136</v>
      </c>
      <c r="F405" s="9" t="s">
        <v>255</v>
      </c>
      <c r="G405" s="9"/>
      <c r="H405" s="9" t="s">
        <v>285</v>
      </c>
      <c r="I405" s="9" t="s">
        <v>38</v>
      </c>
      <c r="J405">
        <v>0.01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>
        <v>0</v>
      </c>
      <c r="AN405" s="9"/>
      <c r="AO405" s="2">
        <v>0</v>
      </c>
      <c r="AP405" s="2"/>
      <c r="AQ405" s="2"/>
      <c r="AS405" s="2" t="s">
        <v>129</v>
      </c>
    </row>
    <row r="406" spans="1:51" hidden="1" x14ac:dyDescent="0.3">
      <c r="A406" s="1" t="s">
        <v>2</v>
      </c>
      <c r="B406" t="s">
        <v>134</v>
      </c>
      <c r="C406" s="9" t="s">
        <v>135</v>
      </c>
      <c r="D406" s="9" t="s">
        <v>137</v>
      </c>
      <c r="E406" s="9" t="s">
        <v>136</v>
      </c>
      <c r="F406" s="9" t="s">
        <v>255</v>
      </c>
      <c r="G406" s="9"/>
      <c r="H406" s="9" t="s">
        <v>285</v>
      </c>
      <c r="I406" s="9" t="s">
        <v>38</v>
      </c>
      <c r="J406">
        <v>0.01</v>
      </c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>
        <v>0</v>
      </c>
      <c r="AN406" s="9"/>
      <c r="AO406" s="2">
        <v>0</v>
      </c>
      <c r="AP406" s="2"/>
      <c r="AQ406" s="2"/>
      <c r="AS406" s="2" t="s">
        <v>129</v>
      </c>
    </row>
    <row r="407" spans="1:51" hidden="1" x14ac:dyDescent="0.3">
      <c r="A407" s="1" t="s">
        <v>3</v>
      </c>
      <c r="B407" t="s">
        <v>134</v>
      </c>
      <c r="C407" s="9" t="s">
        <v>135</v>
      </c>
      <c r="D407" s="9" t="s">
        <v>137</v>
      </c>
      <c r="E407" s="9" t="s">
        <v>136</v>
      </c>
      <c r="F407" s="9" t="s">
        <v>255</v>
      </c>
      <c r="G407" s="9"/>
      <c r="H407" s="9" t="s">
        <v>285</v>
      </c>
      <c r="I407" s="9" t="s">
        <v>38</v>
      </c>
      <c r="J407">
        <v>0.01</v>
      </c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>
        <v>0</v>
      </c>
      <c r="AN407" s="9"/>
      <c r="AO407" s="2">
        <v>0</v>
      </c>
      <c r="AP407" s="2"/>
      <c r="AQ407" s="2"/>
      <c r="AS407" s="2" t="s">
        <v>129</v>
      </c>
    </row>
    <row r="408" spans="1:51" hidden="1" x14ac:dyDescent="0.3">
      <c r="A408" s="1" t="s">
        <v>4</v>
      </c>
      <c r="B408" t="s">
        <v>134</v>
      </c>
      <c r="C408" s="9" t="s">
        <v>135</v>
      </c>
      <c r="D408" s="9" t="s">
        <v>137</v>
      </c>
      <c r="E408" s="9" t="s">
        <v>136</v>
      </c>
      <c r="F408" s="9" t="s">
        <v>255</v>
      </c>
      <c r="G408" s="9"/>
      <c r="H408" s="9" t="s">
        <v>285</v>
      </c>
      <c r="I408" s="9" t="s">
        <v>38</v>
      </c>
      <c r="J408">
        <v>0.01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>
        <v>0</v>
      </c>
      <c r="AN408" s="9"/>
      <c r="AO408" s="2">
        <v>0</v>
      </c>
      <c r="AP408" s="2"/>
      <c r="AQ408" s="2"/>
      <c r="AS408" s="2" t="s">
        <v>129</v>
      </c>
    </row>
    <row r="409" spans="1:51" hidden="1" x14ac:dyDescent="0.3">
      <c r="A409" s="1" t="s">
        <v>5</v>
      </c>
      <c r="B409" t="s">
        <v>134</v>
      </c>
      <c r="C409" s="9" t="s">
        <v>135</v>
      </c>
      <c r="D409" s="9" t="s">
        <v>137</v>
      </c>
      <c r="E409" s="9" t="s">
        <v>136</v>
      </c>
      <c r="F409" s="9" t="s">
        <v>255</v>
      </c>
      <c r="G409" s="9"/>
      <c r="H409" s="9" t="s">
        <v>285</v>
      </c>
      <c r="I409" s="9" t="s">
        <v>38</v>
      </c>
      <c r="J409">
        <v>0.01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>
        <v>0</v>
      </c>
      <c r="AN409" s="9"/>
      <c r="AO409" s="2">
        <v>0</v>
      </c>
      <c r="AP409" s="2"/>
      <c r="AQ409" s="2"/>
      <c r="AS409" s="2" t="s">
        <v>129</v>
      </c>
    </row>
    <row r="410" spans="1:51" hidden="1" x14ac:dyDescent="0.3">
      <c r="A410" s="1" t="s">
        <v>6</v>
      </c>
      <c r="B410" t="s">
        <v>134</v>
      </c>
      <c r="C410" s="9" t="s">
        <v>135</v>
      </c>
      <c r="D410" s="9" t="s">
        <v>137</v>
      </c>
      <c r="E410" s="9" t="s">
        <v>136</v>
      </c>
      <c r="F410" s="9" t="s">
        <v>255</v>
      </c>
      <c r="G410" s="9"/>
      <c r="H410" s="9" t="s">
        <v>285</v>
      </c>
      <c r="I410" s="9" t="s">
        <v>38</v>
      </c>
      <c r="J410">
        <v>0.01</v>
      </c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>
        <v>0</v>
      </c>
      <c r="AN410" s="9"/>
      <c r="AO410" s="2">
        <v>0</v>
      </c>
      <c r="AP410" s="2"/>
      <c r="AQ410" s="2"/>
      <c r="AS410" s="2" t="s">
        <v>129</v>
      </c>
    </row>
    <row r="411" spans="1:51" hidden="1" x14ac:dyDescent="0.3">
      <c r="A411" s="1" t="s">
        <v>7</v>
      </c>
      <c r="B411" t="s">
        <v>134</v>
      </c>
      <c r="C411" s="9" t="s">
        <v>135</v>
      </c>
      <c r="D411" s="9" t="s">
        <v>137</v>
      </c>
      <c r="E411" s="9" t="s">
        <v>136</v>
      </c>
      <c r="F411" s="9" t="s">
        <v>255</v>
      </c>
      <c r="G411" s="9"/>
      <c r="H411" s="9" t="s">
        <v>285</v>
      </c>
      <c r="I411" s="9" t="s">
        <v>38</v>
      </c>
      <c r="J411">
        <v>0.01</v>
      </c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>
        <v>0</v>
      </c>
      <c r="AN411" s="9"/>
      <c r="AO411" s="2">
        <v>0</v>
      </c>
      <c r="AP411" s="2"/>
      <c r="AQ411" s="2"/>
      <c r="AS411" s="2" t="s">
        <v>129</v>
      </c>
      <c r="AT411" s="3"/>
    </row>
    <row r="412" spans="1:51" hidden="1" x14ac:dyDescent="0.3">
      <c r="A412" s="1" t="s">
        <v>8</v>
      </c>
      <c r="B412" t="s">
        <v>134</v>
      </c>
      <c r="C412" s="9" t="s">
        <v>135</v>
      </c>
      <c r="D412" s="9" t="s">
        <v>137</v>
      </c>
      <c r="E412" s="9" t="s">
        <v>136</v>
      </c>
      <c r="F412" s="9" t="s">
        <v>255</v>
      </c>
      <c r="G412" s="9"/>
      <c r="H412" s="9" t="s">
        <v>285</v>
      </c>
      <c r="I412" s="9" t="s">
        <v>38</v>
      </c>
      <c r="J412">
        <v>0.01</v>
      </c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>
        <v>0</v>
      </c>
      <c r="AN412" s="9"/>
      <c r="AO412" s="2">
        <v>0</v>
      </c>
      <c r="AP412" s="2"/>
      <c r="AQ412" s="2"/>
      <c r="AS412" s="2" t="s">
        <v>129</v>
      </c>
    </row>
    <row r="413" spans="1:51" hidden="1" x14ac:dyDescent="0.3">
      <c r="A413" s="1" t="s">
        <v>9</v>
      </c>
      <c r="B413" t="s">
        <v>134</v>
      </c>
      <c r="C413" s="9" t="s">
        <v>135</v>
      </c>
      <c r="D413" s="9" t="s">
        <v>137</v>
      </c>
      <c r="E413" s="9" t="s">
        <v>136</v>
      </c>
      <c r="F413" s="9" t="s">
        <v>255</v>
      </c>
      <c r="G413" s="9"/>
      <c r="H413" s="9" t="s">
        <v>285</v>
      </c>
      <c r="I413" s="9" t="s">
        <v>38</v>
      </c>
      <c r="J413">
        <v>0.01</v>
      </c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>
        <v>0</v>
      </c>
      <c r="AN413" s="9"/>
      <c r="AO413" s="2">
        <v>0</v>
      </c>
      <c r="AP413" s="2"/>
      <c r="AQ413" s="2"/>
      <c r="AS413" s="2" t="s">
        <v>129</v>
      </c>
    </row>
    <row r="414" spans="1:51" hidden="1" x14ac:dyDescent="0.3">
      <c r="A414" s="1" t="s">
        <v>10</v>
      </c>
      <c r="B414" t="s">
        <v>134</v>
      </c>
      <c r="C414" s="9" t="s">
        <v>135</v>
      </c>
      <c r="D414" s="9" t="s">
        <v>137</v>
      </c>
      <c r="E414" s="9" t="s">
        <v>136</v>
      </c>
      <c r="F414" s="9" t="s">
        <v>255</v>
      </c>
      <c r="G414" s="9"/>
      <c r="H414" s="9" t="s">
        <v>285</v>
      </c>
      <c r="I414" s="9" t="s">
        <v>38</v>
      </c>
      <c r="J414">
        <v>0.01</v>
      </c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>
        <v>0</v>
      </c>
      <c r="AN414" s="9"/>
      <c r="AO414" s="2">
        <v>0</v>
      </c>
      <c r="AP414" s="2"/>
      <c r="AQ414" s="2"/>
      <c r="AS414" s="2" t="s">
        <v>129</v>
      </c>
    </row>
    <row r="415" spans="1:51" hidden="1" x14ac:dyDescent="0.3">
      <c r="A415" s="1" t="s">
        <v>11</v>
      </c>
      <c r="B415" t="s">
        <v>134</v>
      </c>
      <c r="C415" s="9" t="s">
        <v>135</v>
      </c>
      <c r="D415" s="9" t="s">
        <v>137</v>
      </c>
      <c r="E415" s="9" t="s">
        <v>136</v>
      </c>
      <c r="F415" s="9" t="s">
        <v>255</v>
      </c>
      <c r="G415" s="9"/>
      <c r="H415" s="9" t="s">
        <v>285</v>
      </c>
      <c r="I415" s="9" t="s">
        <v>38</v>
      </c>
      <c r="J415">
        <v>0.01</v>
      </c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>
        <v>0</v>
      </c>
      <c r="AN415" s="9"/>
      <c r="AO415" s="2">
        <v>0</v>
      </c>
      <c r="AP415" s="2"/>
      <c r="AQ415" s="2"/>
      <c r="AS415" s="2" t="s">
        <v>129</v>
      </c>
    </row>
    <row r="416" spans="1:51" hidden="1" x14ac:dyDescent="0.3">
      <c r="A416" s="1" t="s">
        <v>12</v>
      </c>
      <c r="B416" t="s">
        <v>134</v>
      </c>
      <c r="C416" s="9" t="s">
        <v>135</v>
      </c>
      <c r="D416" s="9" t="s">
        <v>137</v>
      </c>
      <c r="E416" s="9" t="s">
        <v>136</v>
      </c>
      <c r="F416" s="9" t="s">
        <v>255</v>
      </c>
      <c r="G416" s="9"/>
      <c r="H416" s="9" t="s">
        <v>285</v>
      </c>
      <c r="I416" s="9" t="s">
        <v>38</v>
      </c>
      <c r="J416">
        <v>0.01</v>
      </c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>
        <v>0</v>
      </c>
      <c r="AN416" s="9"/>
      <c r="AO416" s="2">
        <v>0</v>
      </c>
      <c r="AP416" s="2"/>
      <c r="AQ416" s="2"/>
      <c r="AS416" s="2" t="s">
        <v>129</v>
      </c>
    </row>
    <row r="417" spans="1:45" hidden="1" x14ac:dyDescent="0.3">
      <c r="A417" s="1" t="s">
        <v>13</v>
      </c>
      <c r="B417" t="s">
        <v>134</v>
      </c>
      <c r="C417" s="9" t="s">
        <v>135</v>
      </c>
      <c r="D417" s="9" t="s">
        <v>137</v>
      </c>
      <c r="E417" s="9" t="s">
        <v>136</v>
      </c>
      <c r="F417" s="9" t="s">
        <v>255</v>
      </c>
      <c r="G417" s="9"/>
      <c r="H417" s="9" t="s">
        <v>285</v>
      </c>
      <c r="I417" s="9" t="s">
        <v>38</v>
      </c>
      <c r="J417">
        <v>0.01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>
        <v>0</v>
      </c>
      <c r="AN417" s="9"/>
      <c r="AO417" s="2">
        <v>0</v>
      </c>
      <c r="AP417" s="2"/>
      <c r="AQ417" s="2"/>
      <c r="AS417" s="2" t="s">
        <v>129</v>
      </c>
    </row>
    <row r="418" spans="1:45" hidden="1" x14ac:dyDescent="0.3">
      <c r="A418" s="1" t="s">
        <v>14</v>
      </c>
      <c r="B418" t="s">
        <v>134</v>
      </c>
      <c r="C418" s="9" t="s">
        <v>135</v>
      </c>
      <c r="D418" s="9" t="s">
        <v>137</v>
      </c>
      <c r="E418" s="9" t="s">
        <v>136</v>
      </c>
      <c r="F418" s="9" t="s">
        <v>255</v>
      </c>
      <c r="G418" s="9"/>
      <c r="H418" s="9" t="s">
        <v>285</v>
      </c>
      <c r="I418" s="9" t="s">
        <v>38</v>
      </c>
      <c r="J418">
        <v>0.01</v>
      </c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>
        <v>0</v>
      </c>
      <c r="AN418" s="9"/>
      <c r="AO418" s="2">
        <v>0</v>
      </c>
      <c r="AP418" s="2"/>
      <c r="AQ418" s="2"/>
      <c r="AS418" s="2" t="s">
        <v>129</v>
      </c>
    </row>
    <row r="419" spans="1:45" hidden="1" x14ac:dyDescent="0.3">
      <c r="A419" s="1" t="s">
        <v>15</v>
      </c>
      <c r="B419" t="s">
        <v>134</v>
      </c>
      <c r="C419" s="9" t="s">
        <v>135</v>
      </c>
      <c r="D419" s="9" t="s">
        <v>137</v>
      </c>
      <c r="E419" s="9" t="s">
        <v>136</v>
      </c>
      <c r="F419" s="9" t="s">
        <v>255</v>
      </c>
      <c r="G419" s="9"/>
      <c r="H419" s="9" t="s">
        <v>285</v>
      </c>
      <c r="I419" s="9" t="s">
        <v>38</v>
      </c>
      <c r="J419">
        <v>0.01</v>
      </c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>
        <v>0</v>
      </c>
      <c r="AN419" s="9"/>
      <c r="AO419" s="2">
        <v>0</v>
      </c>
      <c r="AP419" s="2"/>
      <c r="AQ419" s="2"/>
      <c r="AS419" s="2" t="s">
        <v>129</v>
      </c>
    </row>
    <row r="420" spans="1:45" hidden="1" x14ac:dyDescent="0.3">
      <c r="A420" s="1" t="s">
        <v>16</v>
      </c>
      <c r="B420" t="s">
        <v>134</v>
      </c>
      <c r="C420" s="9" t="s">
        <v>135</v>
      </c>
      <c r="D420" s="9" t="s">
        <v>137</v>
      </c>
      <c r="E420" s="9" t="s">
        <v>136</v>
      </c>
      <c r="F420" s="9" t="s">
        <v>255</v>
      </c>
      <c r="G420" s="9"/>
      <c r="H420" s="9" t="s">
        <v>285</v>
      </c>
      <c r="I420" s="9" t="s">
        <v>38</v>
      </c>
      <c r="J420">
        <v>0.01</v>
      </c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>
        <v>0</v>
      </c>
      <c r="AN420" s="9"/>
      <c r="AO420" s="2">
        <v>0</v>
      </c>
      <c r="AP420" s="2"/>
      <c r="AQ420" s="2"/>
      <c r="AS420" s="2" t="s">
        <v>129</v>
      </c>
    </row>
    <row r="421" spans="1:45" hidden="1" x14ac:dyDescent="0.3">
      <c r="A421" s="1" t="s">
        <v>17</v>
      </c>
      <c r="B421" t="s">
        <v>134</v>
      </c>
      <c r="C421" s="9" t="s">
        <v>135</v>
      </c>
      <c r="D421" s="9" t="s">
        <v>137</v>
      </c>
      <c r="E421" s="9" t="s">
        <v>136</v>
      </c>
      <c r="F421" s="9" t="s">
        <v>255</v>
      </c>
      <c r="G421" s="9"/>
      <c r="H421" s="9" t="s">
        <v>285</v>
      </c>
      <c r="I421" s="9" t="s">
        <v>38</v>
      </c>
      <c r="J421">
        <v>0.01</v>
      </c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>
        <v>0</v>
      </c>
      <c r="AN421" s="9"/>
      <c r="AO421" s="2">
        <v>0</v>
      </c>
      <c r="AP421" s="2"/>
      <c r="AQ421" s="2"/>
      <c r="AS421" s="2" t="s">
        <v>129</v>
      </c>
    </row>
    <row r="422" spans="1:45" hidden="1" x14ac:dyDescent="0.3">
      <c r="A422" s="1" t="s">
        <v>18</v>
      </c>
      <c r="B422" t="s">
        <v>134</v>
      </c>
      <c r="C422" s="9" t="s">
        <v>135</v>
      </c>
      <c r="D422" s="9" t="s">
        <v>137</v>
      </c>
      <c r="E422" s="9" t="s">
        <v>136</v>
      </c>
      <c r="F422" s="9" t="s">
        <v>255</v>
      </c>
      <c r="G422" s="9"/>
      <c r="H422" s="9" t="s">
        <v>285</v>
      </c>
      <c r="I422" s="9" t="s">
        <v>38</v>
      </c>
      <c r="J422">
        <v>0.01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>
        <v>0</v>
      </c>
      <c r="AN422" s="9"/>
      <c r="AO422" s="2">
        <v>0</v>
      </c>
      <c r="AP422" s="2"/>
      <c r="AQ422" s="2"/>
      <c r="AS422" s="2" t="s">
        <v>129</v>
      </c>
    </row>
    <row r="423" spans="1:45" hidden="1" x14ac:dyDescent="0.3">
      <c r="A423" s="1" t="s">
        <v>19</v>
      </c>
      <c r="B423" t="s">
        <v>134</v>
      </c>
      <c r="C423" s="9" t="s">
        <v>135</v>
      </c>
      <c r="D423" s="9" t="s">
        <v>137</v>
      </c>
      <c r="E423" s="9" t="s">
        <v>136</v>
      </c>
      <c r="F423" s="9" t="s">
        <v>255</v>
      </c>
      <c r="G423" s="9"/>
      <c r="H423" s="9" t="s">
        <v>285</v>
      </c>
      <c r="I423" s="9" t="s">
        <v>38</v>
      </c>
      <c r="J423">
        <v>0.01</v>
      </c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>
        <v>0</v>
      </c>
      <c r="AN423" s="9"/>
      <c r="AO423" s="2">
        <v>0</v>
      </c>
      <c r="AP423" s="2"/>
      <c r="AQ423" s="2"/>
      <c r="AS423" s="2" t="s">
        <v>129</v>
      </c>
    </row>
    <row r="424" spans="1:45" hidden="1" x14ac:dyDescent="0.3">
      <c r="A424" s="1" t="s">
        <v>20</v>
      </c>
      <c r="B424" t="s">
        <v>134</v>
      </c>
      <c r="C424" s="9" t="s">
        <v>135</v>
      </c>
      <c r="D424" s="9" t="s">
        <v>137</v>
      </c>
      <c r="E424" s="9" t="s">
        <v>136</v>
      </c>
      <c r="F424" s="9" t="s">
        <v>255</v>
      </c>
      <c r="G424" s="9"/>
      <c r="H424" s="9" t="s">
        <v>285</v>
      </c>
      <c r="I424" s="9" t="s">
        <v>38</v>
      </c>
      <c r="J424">
        <v>0.01</v>
      </c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>
        <v>0</v>
      </c>
      <c r="AN424" s="9"/>
      <c r="AO424" s="2">
        <v>0</v>
      </c>
      <c r="AP424" s="2"/>
      <c r="AQ424" s="2"/>
      <c r="AS424" s="2" t="s">
        <v>129</v>
      </c>
    </row>
    <row r="425" spans="1:45" hidden="1" x14ac:dyDescent="0.3">
      <c r="A425" s="1" t="s">
        <v>21</v>
      </c>
      <c r="B425" t="s">
        <v>134</v>
      </c>
      <c r="C425" s="9" t="s">
        <v>135</v>
      </c>
      <c r="D425" s="9" t="s">
        <v>137</v>
      </c>
      <c r="E425" s="9" t="s">
        <v>136</v>
      </c>
      <c r="F425" s="9" t="s">
        <v>255</v>
      </c>
      <c r="G425" s="9"/>
      <c r="H425" s="9" t="s">
        <v>285</v>
      </c>
      <c r="I425" s="9" t="s">
        <v>38</v>
      </c>
      <c r="J425">
        <v>0.01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>
        <v>0</v>
      </c>
      <c r="AN425" s="9"/>
      <c r="AO425" s="2">
        <v>0</v>
      </c>
      <c r="AP425" s="2"/>
      <c r="AQ425" s="2"/>
      <c r="AS425" s="2" t="s">
        <v>129</v>
      </c>
    </row>
    <row r="426" spans="1:45" hidden="1" x14ac:dyDescent="0.3">
      <c r="A426" s="1" t="s">
        <v>22</v>
      </c>
      <c r="B426" t="s">
        <v>134</v>
      </c>
      <c r="C426" s="9" t="s">
        <v>135</v>
      </c>
      <c r="D426" s="9" t="s">
        <v>137</v>
      </c>
      <c r="E426" s="9" t="s">
        <v>136</v>
      </c>
      <c r="F426" s="9" t="s">
        <v>255</v>
      </c>
      <c r="G426" s="9"/>
      <c r="H426" s="9" t="s">
        <v>285</v>
      </c>
      <c r="I426" s="9" t="s">
        <v>38</v>
      </c>
      <c r="J426">
        <v>0.01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>
        <v>0</v>
      </c>
      <c r="AN426" s="9"/>
      <c r="AO426" s="2">
        <v>0</v>
      </c>
      <c r="AP426" s="2"/>
      <c r="AQ426" s="2"/>
      <c r="AS426" s="2" t="s">
        <v>129</v>
      </c>
    </row>
    <row r="427" spans="1:45" hidden="1" x14ac:dyDescent="0.3">
      <c r="A427" s="1" t="s">
        <v>23</v>
      </c>
      <c r="B427" t="s">
        <v>134</v>
      </c>
      <c r="C427" s="9" t="s">
        <v>135</v>
      </c>
      <c r="D427" s="9" t="s">
        <v>137</v>
      </c>
      <c r="E427" s="9" t="s">
        <v>136</v>
      </c>
      <c r="F427" s="9" t="s">
        <v>255</v>
      </c>
      <c r="G427" s="9"/>
      <c r="H427" s="9" t="s">
        <v>285</v>
      </c>
      <c r="I427" s="9" t="s">
        <v>38</v>
      </c>
      <c r="J427">
        <v>0.01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>
        <v>0</v>
      </c>
      <c r="AN427" s="9"/>
      <c r="AO427" s="2">
        <v>0</v>
      </c>
      <c r="AP427" s="2"/>
      <c r="AQ427" s="2"/>
      <c r="AS427" s="2" t="s">
        <v>129</v>
      </c>
    </row>
    <row r="428" spans="1:45" hidden="1" x14ac:dyDescent="0.3">
      <c r="A428" s="1" t="s">
        <v>24</v>
      </c>
      <c r="B428" t="s">
        <v>134</v>
      </c>
      <c r="C428" s="9" t="s">
        <v>135</v>
      </c>
      <c r="D428" s="9" t="s">
        <v>137</v>
      </c>
      <c r="E428" s="9" t="s">
        <v>136</v>
      </c>
      <c r="F428" s="9" t="s">
        <v>255</v>
      </c>
      <c r="G428" s="9"/>
      <c r="H428" s="9" t="s">
        <v>285</v>
      </c>
      <c r="I428" s="9" t="s">
        <v>38</v>
      </c>
      <c r="J428">
        <v>0.01</v>
      </c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>
        <v>0</v>
      </c>
      <c r="AN428" s="9"/>
      <c r="AO428" s="2">
        <v>0</v>
      </c>
      <c r="AP428" s="2"/>
      <c r="AQ428" s="2"/>
      <c r="AS428" s="2" t="s">
        <v>129</v>
      </c>
    </row>
    <row r="429" spans="1:45" hidden="1" x14ac:dyDescent="0.3">
      <c r="A429" s="1" t="s">
        <v>25</v>
      </c>
      <c r="B429" t="s">
        <v>134</v>
      </c>
      <c r="C429" s="9" t="s">
        <v>135</v>
      </c>
      <c r="D429" s="9" t="s">
        <v>137</v>
      </c>
      <c r="E429" s="9" t="s">
        <v>136</v>
      </c>
      <c r="F429" s="9" t="s">
        <v>255</v>
      </c>
      <c r="G429" s="9"/>
      <c r="H429" s="9" t="s">
        <v>285</v>
      </c>
      <c r="I429" s="9" t="s">
        <v>38</v>
      </c>
      <c r="J429">
        <v>0.01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>
        <v>0</v>
      </c>
      <c r="AN429" s="9"/>
      <c r="AO429" s="2">
        <v>0</v>
      </c>
      <c r="AP429" s="2"/>
      <c r="AQ429" s="2"/>
      <c r="AS429" s="2" t="s">
        <v>129</v>
      </c>
    </row>
    <row r="430" spans="1:45" hidden="1" x14ac:dyDescent="0.3">
      <c r="A430" s="1" t="s">
        <v>26</v>
      </c>
      <c r="B430" t="s">
        <v>134</v>
      </c>
      <c r="C430" s="9" t="s">
        <v>135</v>
      </c>
      <c r="D430" s="9" t="s">
        <v>137</v>
      </c>
      <c r="E430" s="9" t="s">
        <v>136</v>
      </c>
      <c r="F430" s="9" t="s">
        <v>255</v>
      </c>
      <c r="G430" s="9"/>
      <c r="H430" s="9" t="s">
        <v>285</v>
      </c>
      <c r="I430" s="9" t="s">
        <v>38</v>
      </c>
      <c r="J430">
        <v>0.01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>
        <v>0</v>
      </c>
      <c r="AN430" s="9"/>
      <c r="AO430" s="2">
        <v>0</v>
      </c>
      <c r="AP430" s="2"/>
      <c r="AQ430" s="2"/>
      <c r="AS430" s="2" t="s">
        <v>129</v>
      </c>
    </row>
    <row r="431" spans="1:45" hidden="1" x14ac:dyDescent="0.3">
      <c r="A431" s="1" t="s">
        <v>27</v>
      </c>
      <c r="B431" t="s">
        <v>134</v>
      </c>
      <c r="C431" s="9" t="s">
        <v>135</v>
      </c>
      <c r="D431" s="9" t="s">
        <v>137</v>
      </c>
      <c r="E431" s="9" t="s">
        <v>136</v>
      </c>
      <c r="F431" s="9" t="s">
        <v>255</v>
      </c>
      <c r="G431" s="9"/>
      <c r="H431" s="9" t="s">
        <v>285</v>
      </c>
      <c r="I431" s="9" t="s">
        <v>38</v>
      </c>
      <c r="J431">
        <v>0.01</v>
      </c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>
        <v>0</v>
      </c>
      <c r="AN431" s="9"/>
      <c r="AO431" s="2">
        <v>0</v>
      </c>
      <c r="AP431" s="2"/>
      <c r="AQ431" s="2"/>
      <c r="AS431" s="2" t="s">
        <v>129</v>
      </c>
    </row>
    <row r="432" spans="1:45" hidden="1" x14ac:dyDescent="0.3">
      <c r="A432" s="1" t="s">
        <v>28</v>
      </c>
      <c r="B432" t="s">
        <v>134</v>
      </c>
      <c r="C432" s="9" t="s">
        <v>135</v>
      </c>
      <c r="D432" s="9" t="s">
        <v>137</v>
      </c>
      <c r="E432" s="9" t="s">
        <v>136</v>
      </c>
      <c r="F432" s="9" t="s">
        <v>255</v>
      </c>
      <c r="G432" s="9"/>
      <c r="H432" s="9" t="s">
        <v>285</v>
      </c>
      <c r="I432" s="9" t="s">
        <v>38</v>
      </c>
      <c r="J432">
        <v>0.01</v>
      </c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>
        <v>0</v>
      </c>
      <c r="AN432" s="9"/>
      <c r="AO432" s="2">
        <v>0</v>
      </c>
      <c r="AP432" s="2"/>
      <c r="AQ432" s="2"/>
      <c r="AS432" s="2" t="s">
        <v>129</v>
      </c>
    </row>
    <row r="433" spans="1:45" hidden="1" x14ac:dyDescent="0.3">
      <c r="A433" s="1" t="s">
        <v>29</v>
      </c>
      <c r="B433" t="s">
        <v>134</v>
      </c>
      <c r="C433" s="9" t="s">
        <v>135</v>
      </c>
      <c r="D433" s="9" t="s">
        <v>137</v>
      </c>
      <c r="E433" s="9" t="s">
        <v>136</v>
      </c>
      <c r="F433" s="9" t="s">
        <v>255</v>
      </c>
      <c r="G433" s="9"/>
      <c r="H433" s="9" t="s">
        <v>285</v>
      </c>
      <c r="I433" s="9" t="s">
        <v>38</v>
      </c>
      <c r="J433">
        <v>0.01</v>
      </c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>
        <v>0</v>
      </c>
      <c r="AN433" s="9"/>
      <c r="AO433" s="2">
        <v>0</v>
      </c>
      <c r="AP433" s="2"/>
      <c r="AQ433" s="2"/>
      <c r="AS433" s="2" t="s">
        <v>129</v>
      </c>
    </row>
    <row r="434" spans="1:45" hidden="1" x14ac:dyDescent="0.3">
      <c r="A434" s="1" t="s">
        <v>30</v>
      </c>
      <c r="B434" t="s">
        <v>134</v>
      </c>
      <c r="C434" s="9" t="s">
        <v>135</v>
      </c>
      <c r="D434" s="9" t="s">
        <v>137</v>
      </c>
      <c r="E434" s="9" t="s">
        <v>136</v>
      </c>
      <c r="F434" s="9" t="s">
        <v>255</v>
      </c>
      <c r="G434" s="9"/>
      <c r="H434" s="9" t="s">
        <v>285</v>
      </c>
      <c r="I434" s="9" t="s">
        <v>38</v>
      </c>
      <c r="J434">
        <v>0.01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>
        <v>0</v>
      </c>
      <c r="AN434" s="9"/>
      <c r="AO434" s="2">
        <v>0</v>
      </c>
      <c r="AP434" s="2"/>
      <c r="AQ434" s="2"/>
      <c r="AS434" s="2" t="s">
        <v>129</v>
      </c>
    </row>
    <row r="435" spans="1:45" hidden="1" x14ac:dyDescent="0.3">
      <c r="A435" s="1" t="s">
        <v>31</v>
      </c>
      <c r="B435" t="s">
        <v>134</v>
      </c>
      <c r="C435" s="9" t="s">
        <v>135</v>
      </c>
      <c r="D435" s="9" t="s">
        <v>137</v>
      </c>
      <c r="E435" s="9" t="s">
        <v>136</v>
      </c>
      <c r="F435" s="9" t="s">
        <v>255</v>
      </c>
      <c r="G435" s="9"/>
      <c r="H435" s="9" t="s">
        <v>285</v>
      </c>
      <c r="I435" s="9" t="s">
        <v>38</v>
      </c>
      <c r="J435">
        <v>0.01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>
        <v>0</v>
      </c>
      <c r="AN435" s="9"/>
      <c r="AO435" s="2">
        <v>0</v>
      </c>
      <c r="AP435" s="2"/>
      <c r="AQ435" s="2"/>
      <c r="AS435" s="2" t="s">
        <v>129</v>
      </c>
    </row>
    <row r="436" spans="1:45" hidden="1" x14ac:dyDescent="0.3">
      <c r="A436" s="1" t="s">
        <v>32</v>
      </c>
      <c r="B436" t="s">
        <v>134</v>
      </c>
      <c r="C436" s="9" t="s">
        <v>135</v>
      </c>
      <c r="D436" s="9" t="s">
        <v>137</v>
      </c>
      <c r="E436" s="9" t="s">
        <v>136</v>
      </c>
      <c r="F436" s="9" t="s">
        <v>255</v>
      </c>
      <c r="G436" s="9"/>
      <c r="H436" s="9" t="s">
        <v>285</v>
      </c>
      <c r="I436" s="9" t="s">
        <v>38</v>
      </c>
      <c r="J436">
        <v>0.01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>
        <v>0</v>
      </c>
      <c r="AN436" s="9"/>
      <c r="AO436" s="2">
        <v>0</v>
      </c>
      <c r="AP436" s="2"/>
      <c r="AQ436" s="2"/>
      <c r="AS436" s="2" t="s">
        <v>129</v>
      </c>
    </row>
    <row r="437" spans="1:45" hidden="1" x14ac:dyDescent="0.3">
      <c r="A437" s="1" t="s">
        <v>33</v>
      </c>
      <c r="B437" t="s">
        <v>134</v>
      </c>
      <c r="C437" s="9" t="s">
        <v>135</v>
      </c>
      <c r="D437" s="9" t="s">
        <v>137</v>
      </c>
      <c r="E437" s="9" t="s">
        <v>136</v>
      </c>
      <c r="F437" s="9" t="s">
        <v>255</v>
      </c>
      <c r="G437" s="9"/>
      <c r="H437" s="9" t="s">
        <v>285</v>
      </c>
      <c r="I437" s="9" t="s">
        <v>38</v>
      </c>
      <c r="J437">
        <v>0.01</v>
      </c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>
        <v>0</v>
      </c>
      <c r="AN437" s="9"/>
      <c r="AO437" s="2">
        <v>0</v>
      </c>
      <c r="AP437" s="2"/>
      <c r="AQ437" s="2"/>
      <c r="AS437" s="2" t="s">
        <v>129</v>
      </c>
    </row>
    <row r="438" spans="1:45" hidden="1" x14ac:dyDescent="0.3">
      <c r="A438" s="1" t="s">
        <v>34</v>
      </c>
      <c r="B438" t="s">
        <v>134</v>
      </c>
      <c r="C438" s="9" t="s">
        <v>135</v>
      </c>
      <c r="D438" s="9" t="s">
        <v>137</v>
      </c>
      <c r="E438" s="9" t="s">
        <v>136</v>
      </c>
      <c r="F438" s="9" t="s">
        <v>255</v>
      </c>
      <c r="G438" s="9"/>
      <c r="H438" s="9" t="s">
        <v>285</v>
      </c>
      <c r="I438" s="9" t="s">
        <v>38</v>
      </c>
      <c r="J438">
        <v>0.01</v>
      </c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>
        <v>0</v>
      </c>
      <c r="AN438" s="9"/>
      <c r="AO438" s="2">
        <v>0</v>
      </c>
      <c r="AP438" s="2"/>
      <c r="AQ438" s="2"/>
      <c r="AS438" s="2" t="s">
        <v>129</v>
      </c>
    </row>
    <row r="439" spans="1:45" hidden="1" x14ac:dyDescent="0.3">
      <c r="A439" s="1" t="s">
        <v>35</v>
      </c>
      <c r="B439" t="s">
        <v>134</v>
      </c>
      <c r="C439" s="9" t="s">
        <v>135</v>
      </c>
      <c r="D439" s="9" t="s">
        <v>137</v>
      </c>
      <c r="E439" s="9" t="s">
        <v>136</v>
      </c>
      <c r="F439" s="9" t="s">
        <v>255</v>
      </c>
      <c r="G439" s="9"/>
      <c r="H439" s="9" t="s">
        <v>285</v>
      </c>
      <c r="I439" s="9" t="s">
        <v>38</v>
      </c>
      <c r="J439">
        <v>0.01</v>
      </c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>
        <v>0</v>
      </c>
      <c r="AN439" s="9"/>
      <c r="AO439" s="2">
        <v>0</v>
      </c>
      <c r="AP439" s="2"/>
      <c r="AQ439" s="2"/>
      <c r="AS439" s="2" t="s">
        <v>129</v>
      </c>
    </row>
    <row r="440" spans="1:45" hidden="1" x14ac:dyDescent="0.3">
      <c r="A440" s="1" t="s">
        <v>36</v>
      </c>
      <c r="B440" t="s">
        <v>134</v>
      </c>
      <c r="C440" s="9" t="s">
        <v>135</v>
      </c>
      <c r="D440" s="9" t="s">
        <v>137</v>
      </c>
      <c r="E440" s="9" t="s">
        <v>136</v>
      </c>
      <c r="F440" s="9" t="s">
        <v>255</v>
      </c>
      <c r="G440" s="9"/>
      <c r="H440" s="9" t="s">
        <v>285</v>
      </c>
      <c r="I440" s="9" t="s">
        <v>38</v>
      </c>
      <c r="J440">
        <v>0.01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>
        <v>0</v>
      </c>
      <c r="AN440" s="9"/>
      <c r="AO440" s="2">
        <v>0</v>
      </c>
      <c r="AP440" s="2"/>
      <c r="AQ440" s="2"/>
      <c r="AS440" s="2" t="s">
        <v>129</v>
      </c>
    </row>
    <row r="441" spans="1:45" hidden="1" x14ac:dyDescent="0.3">
      <c r="A441" s="1" t="s">
        <v>1</v>
      </c>
      <c r="B441" t="s">
        <v>134</v>
      </c>
      <c r="C441" s="9" t="s">
        <v>135</v>
      </c>
      <c r="D441" s="9" t="s">
        <v>137</v>
      </c>
      <c r="E441" s="9" t="s">
        <v>138</v>
      </c>
      <c r="F441" s="9" t="s">
        <v>254</v>
      </c>
      <c r="G441" s="9"/>
      <c r="H441" s="9" t="s">
        <v>254</v>
      </c>
      <c r="I441" s="9" t="s">
        <v>38</v>
      </c>
      <c r="J441">
        <v>0.01</v>
      </c>
      <c r="AR441">
        <v>97.560975609756099</v>
      </c>
      <c r="AS441" t="s">
        <v>119</v>
      </c>
    </row>
    <row r="442" spans="1:45" hidden="1" x14ac:dyDescent="0.3">
      <c r="A442" s="1" t="s">
        <v>2</v>
      </c>
      <c r="B442" t="s">
        <v>134</v>
      </c>
      <c r="C442" s="9" t="s">
        <v>135</v>
      </c>
      <c r="D442" s="9" t="s">
        <v>137</v>
      </c>
      <c r="E442" s="9" t="s">
        <v>138</v>
      </c>
      <c r="F442" s="9" t="s">
        <v>254</v>
      </c>
      <c r="G442" s="9"/>
      <c r="H442" s="9" t="s">
        <v>254</v>
      </c>
      <c r="I442" s="9" t="s">
        <v>38</v>
      </c>
      <c r="J442">
        <v>0.01</v>
      </c>
      <c r="AJ442">
        <v>92.951219512195124</v>
      </c>
      <c r="AS442" t="s">
        <v>119</v>
      </c>
    </row>
    <row r="443" spans="1:45" hidden="1" x14ac:dyDescent="0.3">
      <c r="A443" s="1" t="s">
        <v>3</v>
      </c>
      <c r="B443" t="s">
        <v>134</v>
      </c>
      <c r="C443" s="9" t="s">
        <v>135</v>
      </c>
      <c r="D443" s="9" t="s">
        <v>137</v>
      </c>
      <c r="E443" s="9" t="s">
        <v>138</v>
      </c>
      <c r="F443" s="9" t="s">
        <v>254</v>
      </c>
      <c r="G443" s="9"/>
      <c r="H443" s="9" t="s">
        <v>254</v>
      </c>
      <c r="I443" s="9" t="s">
        <v>38</v>
      </c>
      <c r="J443">
        <v>0.01</v>
      </c>
      <c r="AJ443">
        <v>51.864406779661017</v>
      </c>
      <c r="AS443" t="s">
        <v>119</v>
      </c>
    </row>
    <row r="444" spans="1:45" hidden="1" x14ac:dyDescent="0.3">
      <c r="A444" s="1" t="s">
        <v>4</v>
      </c>
      <c r="B444" t="s">
        <v>134</v>
      </c>
      <c r="C444" s="9" t="s">
        <v>135</v>
      </c>
      <c r="D444" s="9" t="s">
        <v>137</v>
      </c>
      <c r="E444" s="9" t="s">
        <v>138</v>
      </c>
      <c r="F444" s="9" t="s">
        <v>254</v>
      </c>
      <c r="G444" s="9"/>
      <c r="H444" s="9" t="s">
        <v>254</v>
      </c>
      <c r="I444" s="9" t="s">
        <v>38</v>
      </c>
      <c r="J444">
        <v>0.01</v>
      </c>
      <c r="AJ444">
        <v>44.389830508474567</v>
      </c>
      <c r="AS444" t="s">
        <v>119</v>
      </c>
    </row>
    <row r="445" spans="1:45" hidden="1" x14ac:dyDescent="0.3">
      <c r="A445" s="1" t="s">
        <v>5</v>
      </c>
      <c r="B445" t="s">
        <v>134</v>
      </c>
      <c r="C445" s="9" t="s">
        <v>135</v>
      </c>
      <c r="D445" s="9" t="s">
        <v>137</v>
      </c>
      <c r="E445" s="9" t="s">
        <v>138</v>
      </c>
      <c r="F445" s="9" t="s">
        <v>254</v>
      </c>
      <c r="G445" s="9"/>
      <c r="H445" s="9" t="s">
        <v>254</v>
      </c>
      <c r="I445" s="9" t="s">
        <v>38</v>
      </c>
      <c r="J445">
        <v>0.01</v>
      </c>
      <c r="AJ445">
        <v>90.243902439024396</v>
      </c>
      <c r="AS445" t="s">
        <v>119</v>
      </c>
    </row>
    <row r="446" spans="1:45" hidden="1" x14ac:dyDescent="0.3">
      <c r="A446" s="1" t="s">
        <v>6</v>
      </c>
      <c r="B446" t="s">
        <v>134</v>
      </c>
      <c r="C446" s="9" t="s">
        <v>135</v>
      </c>
      <c r="D446" s="9" t="s">
        <v>137</v>
      </c>
      <c r="E446" s="9" t="s">
        <v>138</v>
      </c>
      <c r="F446" s="9" t="s">
        <v>254</v>
      </c>
      <c r="G446" s="9"/>
      <c r="H446" s="9" t="s">
        <v>254</v>
      </c>
      <c r="I446" s="9" t="s">
        <v>38</v>
      </c>
      <c r="J446">
        <v>0.01</v>
      </c>
      <c r="AJ446">
        <v>25.474576271186443</v>
      </c>
      <c r="AS446" t="s">
        <v>119</v>
      </c>
    </row>
    <row r="447" spans="1:45" hidden="1" x14ac:dyDescent="0.3">
      <c r="A447" s="1" t="s">
        <v>7</v>
      </c>
      <c r="B447" t="s">
        <v>134</v>
      </c>
      <c r="C447" s="9" t="s">
        <v>135</v>
      </c>
      <c r="D447" s="9" t="s">
        <v>137</v>
      </c>
      <c r="E447" s="9" t="s">
        <v>138</v>
      </c>
      <c r="F447" s="9" t="s">
        <v>254</v>
      </c>
      <c r="G447" s="9"/>
      <c r="H447" s="9" t="s">
        <v>254</v>
      </c>
      <c r="I447" s="9" t="s">
        <v>38</v>
      </c>
      <c r="J447">
        <v>0.01</v>
      </c>
      <c r="AJ447">
        <v>0</v>
      </c>
      <c r="AS447" t="s">
        <v>53</v>
      </c>
    </row>
    <row r="448" spans="1:45" hidden="1" x14ac:dyDescent="0.3">
      <c r="A448" s="1" t="s">
        <v>8</v>
      </c>
      <c r="B448" t="s">
        <v>134</v>
      </c>
      <c r="C448" s="9" t="s">
        <v>135</v>
      </c>
      <c r="D448" s="9" t="s">
        <v>137</v>
      </c>
      <c r="E448" s="9" t="s">
        <v>138</v>
      </c>
      <c r="F448" s="9" t="s">
        <v>254</v>
      </c>
      <c r="G448" s="9"/>
      <c r="H448" s="9" t="s">
        <v>254</v>
      </c>
      <c r="I448" s="9" t="s">
        <v>38</v>
      </c>
      <c r="J448">
        <v>0.01</v>
      </c>
      <c r="AO448">
        <v>35.694915254237294</v>
      </c>
      <c r="AS448" t="s">
        <v>119</v>
      </c>
    </row>
    <row r="449" spans="1:45" hidden="1" x14ac:dyDescent="0.3">
      <c r="A449" s="1" t="s">
        <v>9</v>
      </c>
      <c r="B449" t="s">
        <v>134</v>
      </c>
      <c r="C449" s="9" t="s">
        <v>135</v>
      </c>
      <c r="D449" s="9" t="s">
        <v>137</v>
      </c>
      <c r="E449" s="9" t="s">
        <v>138</v>
      </c>
      <c r="F449" s="9" t="s">
        <v>254</v>
      </c>
      <c r="G449" s="9"/>
      <c r="H449" s="9" t="s">
        <v>254</v>
      </c>
      <c r="I449" s="9" t="s">
        <v>38</v>
      </c>
      <c r="J449">
        <v>0.01</v>
      </c>
      <c r="AO449">
        <v>91.219512195121951</v>
      </c>
      <c r="AS449" t="s">
        <v>119</v>
      </c>
    </row>
    <row r="450" spans="1:45" hidden="1" x14ac:dyDescent="0.3">
      <c r="A450" s="1" t="s">
        <v>10</v>
      </c>
      <c r="B450" t="s">
        <v>134</v>
      </c>
      <c r="C450" s="9" t="s">
        <v>135</v>
      </c>
      <c r="D450" s="9" t="s">
        <v>137</v>
      </c>
      <c r="E450" s="9" t="s">
        <v>138</v>
      </c>
      <c r="F450" s="9" t="s">
        <v>254</v>
      </c>
      <c r="G450" s="9"/>
      <c r="H450" s="9" t="s">
        <v>254</v>
      </c>
      <c r="I450" s="9" t="s">
        <v>38</v>
      </c>
      <c r="J450">
        <v>0.01</v>
      </c>
      <c r="AJ450">
        <v>88.609756097560975</v>
      </c>
      <c r="AS450" t="s">
        <v>119</v>
      </c>
    </row>
    <row r="451" spans="1:45" hidden="1" x14ac:dyDescent="0.3">
      <c r="A451" s="1" t="s">
        <v>11</v>
      </c>
      <c r="B451" t="s">
        <v>134</v>
      </c>
      <c r="C451" s="9" t="s">
        <v>135</v>
      </c>
      <c r="D451" s="9" t="s">
        <v>137</v>
      </c>
      <c r="E451" s="9" t="s">
        <v>138</v>
      </c>
      <c r="F451" s="9" t="s">
        <v>254</v>
      </c>
      <c r="G451" s="9"/>
      <c r="H451" s="9" t="s">
        <v>254</v>
      </c>
      <c r="I451" s="9" t="s">
        <v>38</v>
      </c>
      <c r="J451">
        <v>0.01</v>
      </c>
      <c r="AO451">
        <v>56.898305084745758</v>
      </c>
      <c r="AS451" t="s">
        <v>119</v>
      </c>
    </row>
    <row r="452" spans="1:45" hidden="1" x14ac:dyDescent="0.3">
      <c r="A452" s="1" t="s">
        <v>12</v>
      </c>
      <c r="B452" t="s">
        <v>134</v>
      </c>
      <c r="C452" s="9" t="s">
        <v>135</v>
      </c>
      <c r="D452" s="9" t="s">
        <v>137</v>
      </c>
      <c r="E452" s="9" t="s">
        <v>138</v>
      </c>
      <c r="F452" s="9" t="s">
        <v>254</v>
      </c>
      <c r="G452" s="9"/>
      <c r="H452" s="9" t="s">
        <v>254</v>
      </c>
      <c r="I452" s="9" t="s">
        <v>38</v>
      </c>
      <c r="J452">
        <v>0.01</v>
      </c>
      <c r="AJ452">
        <v>92.975609756097555</v>
      </c>
      <c r="AS452" t="s">
        <v>119</v>
      </c>
    </row>
    <row r="453" spans="1:45" hidden="1" x14ac:dyDescent="0.3">
      <c r="A453" s="1" t="s">
        <v>13</v>
      </c>
      <c r="B453" t="s">
        <v>134</v>
      </c>
      <c r="C453" s="9" t="s">
        <v>135</v>
      </c>
      <c r="D453" s="9" t="s">
        <v>137</v>
      </c>
      <c r="E453" s="9" t="s">
        <v>138</v>
      </c>
      <c r="F453" s="9" t="s">
        <v>254</v>
      </c>
      <c r="G453" s="9"/>
      <c r="H453" s="9" t="s">
        <v>254</v>
      </c>
      <c r="I453" s="9" t="s">
        <v>38</v>
      </c>
      <c r="J453">
        <v>0.01</v>
      </c>
      <c r="AJ453">
        <v>100</v>
      </c>
      <c r="AS453" t="s">
        <v>119</v>
      </c>
    </row>
    <row r="454" spans="1:45" hidden="1" x14ac:dyDescent="0.3">
      <c r="A454" s="1" t="s">
        <v>14</v>
      </c>
      <c r="B454" t="s">
        <v>134</v>
      </c>
      <c r="C454" s="9" t="s">
        <v>135</v>
      </c>
      <c r="D454" s="9" t="s">
        <v>137</v>
      </c>
      <c r="E454" s="9" t="s">
        <v>138</v>
      </c>
      <c r="F454" s="9" t="s">
        <v>254</v>
      </c>
      <c r="G454" s="9"/>
      <c r="H454" s="9" t="s">
        <v>254</v>
      </c>
      <c r="I454" s="9" t="s">
        <v>38</v>
      </c>
      <c r="J454">
        <v>0.01</v>
      </c>
      <c r="AJ454">
        <v>20.440677966101703</v>
      </c>
      <c r="AS454" t="s">
        <v>119</v>
      </c>
    </row>
    <row r="455" spans="1:45" hidden="1" x14ac:dyDescent="0.3">
      <c r="A455" s="1" t="s">
        <v>15</v>
      </c>
      <c r="B455" t="s">
        <v>134</v>
      </c>
      <c r="C455" s="9" t="s">
        <v>135</v>
      </c>
      <c r="D455" s="9" t="s">
        <v>137</v>
      </c>
      <c r="E455" s="9" t="s">
        <v>138</v>
      </c>
      <c r="F455" s="9" t="s">
        <v>254</v>
      </c>
      <c r="G455" s="9"/>
      <c r="H455" s="9" t="s">
        <v>254</v>
      </c>
      <c r="I455" s="9" t="s">
        <v>38</v>
      </c>
      <c r="J455">
        <v>0.01</v>
      </c>
      <c r="AO455">
        <v>9.9152542372881349</v>
      </c>
      <c r="AS455" t="s">
        <v>119</v>
      </c>
    </row>
    <row r="456" spans="1:45" hidden="1" x14ac:dyDescent="0.3">
      <c r="A456" s="1" t="s">
        <v>16</v>
      </c>
      <c r="B456" t="s">
        <v>134</v>
      </c>
      <c r="C456" s="9" t="s">
        <v>135</v>
      </c>
      <c r="D456" s="9" t="s">
        <v>137</v>
      </c>
      <c r="E456" s="9" t="s">
        <v>138</v>
      </c>
      <c r="F456" s="9" t="s">
        <v>254</v>
      </c>
      <c r="G456" s="9"/>
      <c r="H456" s="9" t="s">
        <v>254</v>
      </c>
      <c r="I456" s="9" t="s">
        <v>38</v>
      </c>
      <c r="J456">
        <v>0.01</v>
      </c>
      <c r="AJ456">
        <v>98.853658536585371</v>
      </c>
      <c r="AS456" t="s">
        <v>119</v>
      </c>
    </row>
    <row r="457" spans="1:45" hidden="1" x14ac:dyDescent="0.3">
      <c r="A457" s="1" t="s">
        <v>17</v>
      </c>
      <c r="B457" t="s">
        <v>134</v>
      </c>
      <c r="C457" s="9" t="s">
        <v>135</v>
      </c>
      <c r="D457" s="9" t="s">
        <v>137</v>
      </c>
      <c r="E457" s="9" t="s">
        <v>138</v>
      </c>
      <c r="F457" s="9" t="s">
        <v>254</v>
      </c>
      <c r="G457" s="9"/>
      <c r="H457" s="9" t="s">
        <v>254</v>
      </c>
      <c r="I457" s="9" t="s">
        <v>38</v>
      </c>
      <c r="J457">
        <v>0.01</v>
      </c>
      <c r="AJ457">
        <v>59.49152542372881</v>
      </c>
      <c r="AS457" t="s">
        <v>119</v>
      </c>
    </row>
    <row r="458" spans="1:45" hidden="1" x14ac:dyDescent="0.3">
      <c r="A458" s="1" t="s">
        <v>18</v>
      </c>
      <c r="B458" t="s">
        <v>134</v>
      </c>
      <c r="C458" s="9" t="s">
        <v>135</v>
      </c>
      <c r="D458" s="9" t="s">
        <v>137</v>
      </c>
      <c r="E458" s="9" t="s">
        <v>138</v>
      </c>
      <c r="F458" s="9" t="s">
        <v>254</v>
      </c>
      <c r="G458" s="9"/>
      <c r="H458" s="9" t="s">
        <v>254</v>
      </c>
      <c r="I458" s="9" t="s">
        <v>38</v>
      </c>
      <c r="J458">
        <v>0.01</v>
      </c>
      <c r="AO458">
        <v>100</v>
      </c>
      <c r="AS458" t="s">
        <v>119</v>
      </c>
    </row>
    <row r="459" spans="1:45" hidden="1" x14ac:dyDescent="0.3">
      <c r="A459" s="1" t="s">
        <v>19</v>
      </c>
      <c r="B459" t="s">
        <v>134</v>
      </c>
      <c r="C459" s="9" t="s">
        <v>135</v>
      </c>
      <c r="D459" s="9" t="s">
        <v>137</v>
      </c>
      <c r="E459" s="9" t="s">
        <v>138</v>
      </c>
      <c r="F459" s="9" t="s">
        <v>254</v>
      </c>
      <c r="G459" s="9"/>
      <c r="H459" s="9" t="s">
        <v>254</v>
      </c>
      <c r="I459" s="9" t="s">
        <v>38</v>
      </c>
      <c r="J459">
        <v>0.01</v>
      </c>
      <c r="AO459">
        <v>92.658536585365852</v>
      </c>
      <c r="AS459" t="s">
        <v>119</v>
      </c>
    </row>
    <row r="460" spans="1:45" hidden="1" x14ac:dyDescent="0.3">
      <c r="A460" s="1" t="s">
        <v>20</v>
      </c>
      <c r="B460" t="s">
        <v>134</v>
      </c>
      <c r="C460" s="9" t="s">
        <v>135</v>
      </c>
      <c r="D460" s="9" t="s">
        <v>137</v>
      </c>
      <c r="E460" s="9" t="s">
        <v>138</v>
      </c>
      <c r="F460" s="9" t="s">
        <v>254</v>
      </c>
      <c r="G460" s="9"/>
      <c r="H460" s="9" t="s">
        <v>254</v>
      </c>
      <c r="I460" s="9" t="s">
        <v>38</v>
      </c>
      <c r="J460">
        <v>0.01</v>
      </c>
      <c r="AO460">
        <v>92.975609756097555</v>
      </c>
      <c r="AS460" t="s">
        <v>119</v>
      </c>
    </row>
    <row r="461" spans="1:45" hidden="1" x14ac:dyDescent="0.3">
      <c r="A461" s="1" t="s">
        <v>21</v>
      </c>
      <c r="B461" t="s">
        <v>134</v>
      </c>
      <c r="C461" s="9" t="s">
        <v>135</v>
      </c>
      <c r="D461" s="9" t="s">
        <v>137</v>
      </c>
      <c r="E461" s="9" t="s">
        <v>138</v>
      </c>
      <c r="F461" s="9" t="s">
        <v>254</v>
      </c>
      <c r="G461" s="9"/>
      <c r="H461" s="9" t="s">
        <v>254</v>
      </c>
      <c r="I461" s="9" t="s">
        <v>38</v>
      </c>
      <c r="J461">
        <v>0.01</v>
      </c>
      <c r="AJ461">
        <v>91.121951219512198</v>
      </c>
      <c r="AS461" t="s">
        <v>119</v>
      </c>
    </row>
    <row r="462" spans="1:45" hidden="1" x14ac:dyDescent="0.3">
      <c r="A462" s="1" t="s">
        <v>22</v>
      </c>
      <c r="B462" t="s">
        <v>134</v>
      </c>
      <c r="C462" s="9" t="s">
        <v>135</v>
      </c>
      <c r="D462" s="9" t="s">
        <v>137</v>
      </c>
      <c r="E462" s="9" t="s">
        <v>138</v>
      </c>
      <c r="F462" s="9" t="s">
        <v>254</v>
      </c>
      <c r="G462" s="9"/>
      <c r="H462" s="9" t="s">
        <v>254</v>
      </c>
      <c r="I462" s="9" t="s">
        <v>38</v>
      </c>
      <c r="J462">
        <v>0.01</v>
      </c>
      <c r="AJ462">
        <v>91.463414634146346</v>
      </c>
      <c r="AS462" t="s">
        <v>119</v>
      </c>
    </row>
    <row r="463" spans="1:45" hidden="1" x14ac:dyDescent="0.3">
      <c r="A463" s="1" t="s">
        <v>23</v>
      </c>
      <c r="B463" t="s">
        <v>134</v>
      </c>
      <c r="C463" s="9" t="s">
        <v>135</v>
      </c>
      <c r="D463" s="9" t="s">
        <v>137</v>
      </c>
      <c r="E463" s="9" t="s">
        <v>138</v>
      </c>
      <c r="F463" s="9" t="s">
        <v>254</v>
      </c>
      <c r="G463" s="9"/>
      <c r="H463" s="9" t="s">
        <v>254</v>
      </c>
      <c r="I463" s="9" t="s">
        <v>38</v>
      </c>
      <c r="J463">
        <v>0.01</v>
      </c>
      <c r="AJ463">
        <v>57.050847457627114</v>
      </c>
      <c r="AS463" t="s">
        <v>119</v>
      </c>
    </row>
    <row r="464" spans="1:45" hidden="1" x14ac:dyDescent="0.3">
      <c r="A464" s="1" t="s">
        <v>24</v>
      </c>
      <c r="B464" t="s">
        <v>134</v>
      </c>
      <c r="C464" s="9" t="s">
        <v>135</v>
      </c>
      <c r="D464" s="9" t="s">
        <v>137</v>
      </c>
      <c r="E464" s="9" t="s">
        <v>138</v>
      </c>
      <c r="F464" s="9" t="s">
        <v>254</v>
      </c>
      <c r="G464" s="9"/>
      <c r="H464" s="9" t="s">
        <v>254</v>
      </c>
      <c r="I464" s="9" t="s">
        <v>38</v>
      </c>
      <c r="J464">
        <v>0.01</v>
      </c>
      <c r="AJ464">
        <v>63.152542372881349</v>
      </c>
      <c r="AS464" t="s">
        <v>119</v>
      </c>
    </row>
    <row r="465" spans="1:45" hidden="1" x14ac:dyDescent="0.3">
      <c r="A465" s="1" t="s">
        <v>25</v>
      </c>
      <c r="B465" t="s">
        <v>134</v>
      </c>
      <c r="C465" s="9" t="s">
        <v>135</v>
      </c>
      <c r="D465" s="9" t="s">
        <v>137</v>
      </c>
      <c r="E465" s="9" t="s">
        <v>138</v>
      </c>
      <c r="F465" s="9" t="s">
        <v>254</v>
      </c>
      <c r="G465" s="9"/>
      <c r="H465" s="9" t="s">
        <v>254</v>
      </c>
      <c r="I465" s="9" t="s">
        <v>38</v>
      </c>
      <c r="J465">
        <v>0.01</v>
      </c>
      <c r="AJ465">
        <v>67.576271186440664</v>
      </c>
      <c r="AS465" t="s">
        <v>119</v>
      </c>
    </row>
    <row r="466" spans="1:45" hidden="1" x14ac:dyDescent="0.3">
      <c r="A466" s="1" t="s">
        <v>26</v>
      </c>
      <c r="B466" t="s">
        <v>134</v>
      </c>
      <c r="C466" s="9" t="s">
        <v>135</v>
      </c>
      <c r="D466" s="9" t="s">
        <v>137</v>
      </c>
      <c r="E466" s="9" t="s">
        <v>138</v>
      </c>
      <c r="F466" s="9" t="s">
        <v>254</v>
      </c>
      <c r="G466" s="9"/>
      <c r="H466" s="9" t="s">
        <v>254</v>
      </c>
      <c r="I466" s="9" t="s">
        <v>38</v>
      </c>
      <c r="J466">
        <v>0.01</v>
      </c>
      <c r="AO466">
        <v>89.048780487804876</v>
      </c>
      <c r="AS466" t="s">
        <v>119</v>
      </c>
    </row>
    <row r="467" spans="1:45" hidden="1" x14ac:dyDescent="0.3">
      <c r="A467" s="1" t="s">
        <v>27</v>
      </c>
      <c r="B467" t="s">
        <v>134</v>
      </c>
      <c r="C467" s="9" t="s">
        <v>135</v>
      </c>
      <c r="D467" s="9" t="s">
        <v>137</v>
      </c>
      <c r="E467" s="9" t="s">
        <v>138</v>
      </c>
      <c r="F467" s="9" t="s">
        <v>254</v>
      </c>
      <c r="G467" s="9"/>
      <c r="H467" s="9" t="s">
        <v>254</v>
      </c>
      <c r="I467" s="9" t="s">
        <v>38</v>
      </c>
      <c r="J467">
        <v>0.01</v>
      </c>
      <c r="AJ467">
        <v>96.024390243902445</v>
      </c>
      <c r="AS467" t="s">
        <v>119</v>
      </c>
    </row>
    <row r="468" spans="1:45" hidden="1" x14ac:dyDescent="0.3">
      <c r="A468" s="1" t="s">
        <v>28</v>
      </c>
      <c r="B468" t="s">
        <v>134</v>
      </c>
      <c r="C468" s="9" t="s">
        <v>135</v>
      </c>
      <c r="D468" s="9" t="s">
        <v>137</v>
      </c>
      <c r="E468" s="9" t="s">
        <v>138</v>
      </c>
      <c r="F468" s="9" t="s">
        <v>254</v>
      </c>
      <c r="G468" s="9"/>
      <c r="H468" s="9" t="s">
        <v>254</v>
      </c>
      <c r="I468" s="9" t="s">
        <v>38</v>
      </c>
      <c r="J468">
        <v>0.01</v>
      </c>
      <c r="AJ468">
        <v>49.423728813559329</v>
      </c>
      <c r="AS468" t="s">
        <v>119</v>
      </c>
    </row>
    <row r="469" spans="1:45" hidden="1" x14ac:dyDescent="0.3">
      <c r="A469" s="1" t="s">
        <v>29</v>
      </c>
      <c r="B469" t="s">
        <v>134</v>
      </c>
      <c r="C469" s="9" t="s">
        <v>135</v>
      </c>
      <c r="D469" s="9" t="s">
        <v>137</v>
      </c>
      <c r="E469" s="9" t="s">
        <v>138</v>
      </c>
      <c r="F469" s="9" t="s">
        <v>254</v>
      </c>
      <c r="G469" s="9"/>
      <c r="H469" s="9" t="s">
        <v>254</v>
      </c>
      <c r="I469" s="9" t="s">
        <v>38</v>
      </c>
      <c r="J469">
        <v>0.01</v>
      </c>
      <c r="AJ469">
        <v>100</v>
      </c>
      <c r="AS469" t="s">
        <v>119</v>
      </c>
    </row>
    <row r="470" spans="1:45" hidden="1" x14ac:dyDescent="0.3">
      <c r="A470" s="1" t="s">
        <v>30</v>
      </c>
      <c r="B470" t="s">
        <v>134</v>
      </c>
      <c r="C470" s="9" t="s">
        <v>135</v>
      </c>
      <c r="D470" s="9" t="s">
        <v>137</v>
      </c>
      <c r="E470" s="9" t="s">
        <v>138</v>
      </c>
      <c r="F470" s="9" t="s">
        <v>254</v>
      </c>
      <c r="G470" s="9"/>
      <c r="H470" s="9" t="s">
        <v>254</v>
      </c>
      <c r="I470" s="9" t="s">
        <v>38</v>
      </c>
      <c r="J470">
        <v>0.01</v>
      </c>
      <c r="AO470">
        <v>89.853658536585371</v>
      </c>
      <c r="AS470" t="s">
        <v>119</v>
      </c>
    </row>
    <row r="471" spans="1:45" hidden="1" x14ac:dyDescent="0.3">
      <c r="A471" s="1" t="s">
        <v>31</v>
      </c>
      <c r="B471" t="s">
        <v>134</v>
      </c>
      <c r="C471" s="9" t="s">
        <v>135</v>
      </c>
      <c r="D471" s="9" t="s">
        <v>137</v>
      </c>
      <c r="E471" s="9" t="s">
        <v>138</v>
      </c>
      <c r="F471" s="9" t="s">
        <v>254</v>
      </c>
      <c r="G471" s="9"/>
      <c r="H471" s="9" t="s">
        <v>254</v>
      </c>
      <c r="I471" s="9" t="s">
        <v>38</v>
      </c>
      <c r="J471">
        <v>0.01</v>
      </c>
      <c r="AJ471">
        <v>100</v>
      </c>
      <c r="AS471" t="s">
        <v>119</v>
      </c>
    </row>
    <row r="472" spans="1:45" hidden="1" x14ac:dyDescent="0.3">
      <c r="A472" s="1" t="s">
        <v>32</v>
      </c>
      <c r="B472" t="s">
        <v>134</v>
      </c>
      <c r="C472" s="9" t="s">
        <v>135</v>
      </c>
      <c r="D472" s="9" t="s">
        <v>137</v>
      </c>
      <c r="E472" s="9" t="s">
        <v>138</v>
      </c>
      <c r="F472" s="9" t="s">
        <v>254</v>
      </c>
      <c r="G472" s="9"/>
      <c r="H472" s="9" t="s">
        <v>254</v>
      </c>
      <c r="I472" s="9" t="s">
        <v>38</v>
      </c>
      <c r="J472">
        <v>0.01</v>
      </c>
      <c r="AJ472">
        <v>97.439024390243901</v>
      </c>
      <c r="AS472" t="s">
        <v>119</v>
      </c>
    </row>
    <row r="473" spans="1:45" hidden="1" x14ac:dyDescent="0.3">
      <c r="A473" s="1" t="s">
        <v>33</v>
      </c>
      <c r="B473" t="s">
        <v>134</v>
      </c>
      <c r="C473" s="9" t="s">
        <v>135</v>
      </c>
      <c r="D473" s="9" t="s">
        <v>137</v>
      </c>
      <c r="E473" s="9" t="s">
        <v>138</v>
      </c>
      <c r="F473" s="9" t="s">
        <v>254</v>
      </c>
      <c r="G473" s="9"/>
      <c r="H473" s="9" t="s">
        <v>254</v>
      </c>
      <c r="I473" s="9" t="s">
        <v>38</v>
      </c>
      <c r="J473">
        <v>0.01</v>
      </c>
      <c r="AJ473">
        <v>51.101694915254235</v>
      </c>
      <c r="AS473" t="s">
        <v>119</v>
      </c>
    </row>
    <row r="474" spans="1:45" hidden="1" x14ac:dyDescent="0.3">
      <c r="A474" s="1" t="s">
        <v>34</v>
      </c>
      <c r="B474" t="s">
        <v>134</v>
      </c>
      <c r="C474" s="9" t="s">
        <v>135</v>
      </c>
      <c r="D474" s="9" t="s">
        <v>137</v>
      </c>
      <c r="E474" s="9" t="s">
        <v>138</v>
      </c>
      <c r="F474" s="9" t="s">
        <v>254</v>
      </c>
      <c r="G474" s="9"/>
      <c r="H474" s="9" t="s">
        <v>254</v>
      </c>
      <c r="I474" s="9" t="s">
        <v>38</v>
      </c>
      <c r="J474">
        <v>0.01</v>
      </c>
      <c r="AJ474">
        <v>51.101694915254235</v>
      </c>
      <c r="AS474" t="s">
        <v>119</v>
      </c>
    </row>
    <row r="475" spans="1:45" hidden="1" x14ac:dyDescent="0.3">
      <c r="A475" s="1" t="s">
        <v>35</v>
      </c>
      <c r="B475" t="s">
        <v>134</v>
      </c>
      <c r="C475" s="9" t="s">
        <v>135</v>
      </c>
      <c r="D475" s="9" t="s">
        <v>137</v>
      </c>
      <c r="E475" s="9" t="s">
        <v>138</v>
      </c>
      <c r="F475" s="9" t="s">
        <v>254</v>
      </c>
      <c r="G475" s="9"/>
      <c r="H475" s="9" t="s">
        <v>254</v>
      </c>
      <c r="I475" s="9" t="s">
        <v>38</v>
      </c>
      <c r="J475">
        <v>0.01</v>
      </c>
      <c r="AJ475">
        <v>0</v>
      </c>
      <c r="AS475" t="s">
        <v>119</v>
      </c>
    </row>
    <row r="476" spans="1:45" hidden="1" x14ac:dyDescent="0.3">
      <c r="A476" s="1" t="s">
        <v>36</v>
      </c>
      <c r="B476" t="s">
        <v>134</v>
      </c>
      <c r="C476" s="9" t="s">
        <v>135</v>
      </c>
      <c r="D476" s="9" t="s">
        <v>137</v>
      </c>
      <c r="E476" s="9" t="s">
        <v>138</v>
      </c>
      <c r="F476" s="9" t="s">
        <v>254</v>
      </c>
      <c r="G476" s="9"/>
      <c r="H476" s="9" t="s">
        <v>254</v>
      </c>
      <c r="I476" s="9" t="s">
        <v>38</v>
      </c>
      <c r="J476">
        <v>0.01</v>
      </c>
      <c r="AJ476">
        <v>93.902439024390247</v>
      </c>
      <c r="AS476" t="s">
        <v>119</v>
      </c>
    </row>
    <row r="477" spans="1:45" hidden="1" x14ac:dyDescent="0.3">
      <c r="A477" s="1" t="s">
        <v>1</v>
      </c>
      <c r="B477" t="s">
        <v>134</v>
      </c>
      <c r="C477" s="9" t="s">
        <v>135</v>
      </c>
      <c r="D477" s="9" t="s">
        <v>137</v>
      </c>
      <c r="E477" s="9" t="s">
        <v>138</v>
      </c>
      <c r="F477" s="9" t="s">
        <v>255</v>
      </c>
      <c r="G477" s="9"/>
      <c r="H477" s="9" t="s">
        <v>255</v>
      </c>
      <c r="I477" s="9" t="s">
        <v>38</v>
      </c>
      <c r="J477">
        <v>0.01</v>
      </c>
      <c r="AM477">
        <v>0</v>
      </c>
      <c r="AO477">
        <v>0</v>
      </c>
      <c r="AS477" t="s">
        <v>129</v>
      </c>
    </row>
    <row r="478" spans="1:45" hidden="1" x14ac:dyDescent="0.3">
      <c r="A478" s="1" t="s">
        <v>2</v>
      </c>
      <c r="B478" t="s">
        <v>134</v>
      </c>
      <c r="C478" s="9" t="s">
        <v>135</v>
      </c>
      <c r="D478" s="9" t="s">
        <v>137</v>
      </c>
      <c r="E478" s="9" t="s">
        <v>138</v>
      </c>
      <c r="F478" s="9" t="s">
        <v>255</v>
      </c>
      <c r="G478" s="9"/>
      <c r="H478" s="9" t="s">
        <v>255</v>
      </c>
      <c r="I478" s="9" t="s">
        <v>38</v>
      </c>
      <c r="J478">
        <v>0.01</v>
      </c>
      <c r="AM478">
        <v>0</v>
      </c>
      <c r="AO478">
        <v>0</v>
      </c>
      <c r="AS478" t="s">
        <v>129</v>
      </c>
    </row>
    <row r="479" spans="1:45" hidden="1" x14ac:dyDescent="0.3">
      <c r="A479" s="1" t="s">
        <v>3</v>
      </c>
      <c r="B479" t="s">
        <v>134</v>
      </c>
      <c r="C479" s="9" t="s">
        <v>135</v>
      </c>
      <c r="D479" s="9" t="s">
        <v>137</v>
      </c>
      <c r="E479" s="9" t="s">
        <v>138</v>
      </c>
      <c r="F479" s="9" t="s">
        <v>255</v>
      </c>
      <c r="G479" s="9"/>
      <c r="H479" s="9" t="s">
        <v>255</v>
      </c>
      <c r="I479" s="9" t="s">
        <v>38</v>
      </c>
      <c r="J479">
        <v>0.01</v>
      </c>
      <c r="AM479">
        <v>0</v>
      </c>
      <c r="AO479">
        <v>0</v>
      </c>
      <c r="AS479" t="s">
        <v>129</v>
      </c>
    </row>
    <row r="480" spans="1:45" hidden="1" x14ac:dyDescent="0.3">
      <c r="A480" s="1" t="s">
        <v>4</v>
      </c>
      <c r="B480" t="s">
        <v>134</v>
      </c>
      <c r="C480" s="9" t="s">
        <v>135</v>
      </c>
      <c r="D480" s="9" t="s">
        <v>137</v>
      </c>
      <c r="E480" s="9" t="s">
        <v>138</v>
      </c>
      <c r="F480" s="9" t="s">
        <v>255</v>
      </c>
      <c r="G480" s="9"/>
      <c r="H480" s="9" t="s">
        <v>255</v>
      </c>
      <c r="I480" s="9" t="s">
        <v>38</v>
      </c>
      <c r="J480">
        <v>0.01</v>
      </c>
      <c r="AM480">
        <v>0</v>
      </c>
      <c r="AO480">
        <v>0</v>
      </c>
      <c r="AS480" t="s">
        <v>129</v>
      </c>
    </row>
    <row r="481" spans="1:45" hidden="1" x14ac:dyDescent="0.3">
      <c r="A481" s="1" t="s">
        <v>5</v>
      </c>
      <c r="B481" t="s">
        <v>134</v>
      </c>
      <c r="C481" s="9" t="s">
        <v>135</v>
      </c>
      <c r="D481" s="9" t="s">
        <v>137</v>
      </c>
      <c r="E481" s="9" t="s">
        <v>138</v>
      </c>
      <c r="F481" s="9" t="s">
        <v>255</v>
      </c>
      <c r="G481" s="9"/>
      <c r="H481" s="9" t="s">
        <v>255</v>
      </c>
      <c r="I481" s="9" t="s">
        <v>38</v>
      </c>
      <c r="J481">
        <v>0.01</v>
      </c>
      <c r="AM481">
        <v>0</v>
      </c>
      <c r="AO481">
        <v>0</v>
      </c>
      <c r="AS481" t="s">
        <v>129</v>
      </c>
    </row>
    <row r="482" spans="1:45" hidden="1" x14ac:dyDescent="0.3">
      <c r="A482" s="1" t="s">
        <v>6</v>
      </c>
      <c r="B482" t="s">
        <v>134</v>
      </c>
      <c r="C482" s="9" t="s">
        <v>135</v>
      </c>
      <c r="D482" s="9" t="s">
        <v>137</v>
      </c>
      <c r="E482" s="9" t="s">
        <v>138</v>
      </c>
      <c r="F482" s="9" t="s">
        <v>255</v>
      </c>
      <c r="G482" s="9"/>
      <c r="H482" s="9" t="s">
        <v>255</v>
      </c>
      <c r="I482" s="9" t="s">
        <v>38</v>
      </c>
      <c r="J482">
        <v>0.01</v>
      </c>
      <c r="AM482">
        <v>0</v>
      </c>
      <c r="AO482">
        <v>0</v>
      </c>
      <c r="AS482" t="s">
        <v>129</v>
      </c>
    </row>
    <row r="483" spans="1:45" hidden="1" x14ac:dyDescent="0.3">
      <c r="A483" s="1" t="s">
        <v>7</v>
      </c>
      <c r="B483" t="s">
        <v>134</v>
      </c>
      <c r="C483" s="9" t="s">
        <v>135</v>
      </c>
      <c r="D483" s="9" t="s">
        <v>137</v>
      </c>
      <c r="E483" s="9" t="s">
        <v>138</v>
      </c>
      <c r="F483" s="9" t="s">
        <v>255</v>
      </c>
      <c r="G483" s="9"/>
      <c r="H483" s="9" t="s">
        <v>255</v>
      </c>
      <c r="I483" s="9" t="s">
        <v>38</v>
      </c>
      <c r="J483">
        <v>0.01</v>
      </c>
      <c r="AM483">
        <v>0</v>
      </c>
      <c r="AO483">
        <v>0</v>
      </c>
      <c r="AS483" t="s">
        <v>129</v>
      </c>
    </row>
    <row r="484" spans="1:45" hidden="1" x14ac:dyDescent="0.3">
      <c r="A484" s="1" t="s">
        <v>8</v>
      </c>
      <c r="B484" t="s">
        <v>134</v>
      </c>
      <c r="C484" s="9" t="s">
        <v>135</v>
      </c>
      <c r="D484" s="9" t="s">
        <v>137</v>
      </c>
      <c r="E484" s="9" t="s">
        <v>138</v>
      </c>
      <c r="F484" s="9" t="s">
        <v>255</v>
      </c>
      <c r="G484" s="9"/>
      <c r="H484" s="9" t="s">
        <v>255</v>
      </c>
      <c r="I484" s="9" t="s">
        <v>38</v>
      </c>
      <c r="J484">
        <v>0.01</v>
      </c>
      <c r="AM484">
        <v>0</v>
      </c>
      <c r="AO484">
        <v>0</v>
      </c>
      <c r="AS484" t="s">
        <v>129</v>
      </c>
    </row>
    <row r="485" spans="1:45" hidden="1" x14ac:dyDescent="0.3">
      <c r="A485" s="1" t="s">
        <v>9</v>
      </c>
      <c r="B485" t="s">
        <v>134</v>
      </c>
      <c r="C485" s="9" t="s">
        <v>135</v>
      </c>
      <c r="D485" s="9" t="s">
        <v>137</v>
      </c>
      <c r="E485" s="9" t="s">
        <v>138</v>
      </c>
      <c r="F485" s="9" t="s">
        <v>255</v>
      </c>
      <c r="G485" s="9"/>
      <c r="H485" s="9" t="s">
        <v>255</v>
      </c>
      <c r="I485" s="9" t="s">
        <v>38</v>
      </c>
      <c r="J485">
        <v>0.01</v>
      </c>
      <c r="AM485">
        <v>0</v>
      </c>
      <c r="AO485">
        <v>0</v>
      </c>
      <c r="AS485" t="s">
        <v>129</v>
      </c>
    </row>
    <row r="486" spans="1:45" hidden="1" x14ac:dyDescent="0.3">
      <c r="A486" s="1" t="s">
        <v>10</v>
      </c>
      <c r="B486" t="s">
        <v>134</v>
      </c>
      <c r="C486" s="9" t="s">
        <v>135</v>
      </c>
      <c r="D486" s="9" t="s">
        <v>137</v>
      </c>
      <c r="E486" s="9" t="s">
        <v>138</v>
      </c>
      <c r="F486" s="9" t="s">
        <v>255</v>
      </c>
      <c r="G486" s="9"/>
      <c r="H486" s="9" t="s">
        <v>255</v>
      </c>
      <c r="I486" s="9" t="s">
        <v>38</v>
      </c>
      <c r="J486">
        <v>0.01</v>
      </c>
      <c r="AM486">
        <v>0</v>
      </c>
      <c r="AO486">
        <v>0</v>
      </c>
      <c r="AS486" t="s">
        <v>129</v>
      </c>
    </row>
    <row r="487" spans="1:45" hidden="1" x14ac:dyDescent="0.3">
      <c r="A487" s="1" t="s">
        <v>11</v>
      </c>
      <c r="B487" t="s">
        <v>134</v>
      </c>
      <c r="C487" s="9" t="s">
        <v>135</v>
      </c>
      <c r="D487" s="9" t="s">
        <v>137</v>
      </c>
      <c r="E487" s="9" t="s">
        <v>138</v>
      </c>
      <c r="F487" s="9" t="s">
        <v>255</v>
      </c>
      <c r="G487" s="9"/>
      <c r="H487" s="9" t="s">
        <v>255</v>
      </c>
      <c r="I487" s="9" t="s">
        <v>38</v>
      </c>
      <c r="J487">
        <v>0.01</v>
      </c>
      <c r="AM487">
        <v>0</v>
      </c>
      <c r="AO487">
        <v>0</v>
      </c>
      <c r="AS487" t="s">
        <v>129</v>
      </c>
    </row>
    <row r="488" spans="1:45" hidden="1" x14ac:dyDescent="0.3">
      <c r="A488" s="1" t="s">
        <v>12</v>
      </c>
      <c r="B488" t="s">
        <v>134</v>
      </c>
      <c r="C488" s="9" t="s">
        <v>135</v>
      </c>
      <c r="D488" s="9" t="s">
        <v>137</v>
      </c>
      <c r="E488" s="9" t="s">
        <v>138</v>
      </c>
      <c r="F488" s="9" t="s">
        <v>255</v>
      </c>
      <c r="G488" s="9"/>
      <c r="H488" s="9" t="s">
        <v>255</v>
      </c>
      <c r="I488" s="9" t="s">
        <v>38</v>
      </c>
      <c r="J488">
        <v>0.01</v>
      </c>
      <c r="AM488">
        <v>0</v>
      </c>
      <c r="AO488">
        <v>0</v>
      </c>
      <c r="AS488" t="s">
        <v>129</v>
      </c>
    </row>
    <row r="489" spans="1:45" hidden="1" x14ac:dyDescent="0.3">
      <c r="A489" s="1" t="s">
        <v>13</v>
      </c>
      <c r="B489" t="s">
        <v>134</v>
      </c>
      <c r="C489" s="9" t="s">
        <v>135</v>
      </c>
      <c r="D489" s="9" t="s">
        <v>137</v>
      </c>
      <c r="E489" s="9" t="s">
        <v>138</v>
      </c>
      <c r="F489" s="9" t="s">
        <v>255</v>
      </c>
      <c r="G489" s="9"/>
      <c r="H489" s="9" t="s">
        <v>255</v>
      </c>
      <c r="I489" s="9" t="s">
        <v>38</v>
      </c>
      <c r="J489">
        <v>0.01</v>
      </c>
      <c r="AM489">
        <v>0</v>
      </c>
      <c r="AO489">
        <v>0</v>
      </c>
      <c r="AS489" t="s">
        <v>129</v>
      </c>
    </row>
    <row r="490" spans="1:45" hidden="1" x14ac:dyDescent="0.3">
      <c r="A490" s="1" t="s">
        <v>14</v>
      </c>
      <c r="B490" t="s">
        <v>134</v>
      </c>
      <c r="C490" s="9" t="s">
        <v>135</v>
      </c>
      <c r="D490" s="9" t="s">
        <v>137</v>
      </c>
      <c r="E490" s="9" t="s">
        <v>138</v>
      </c>
      <c r="F490" s="9" t="s">
        <v>255</v>
      </c>
      <c r="G490" s="9"/>
      <c r="H490" s="9" t="s">
        <v>255</v>
      </c>
      <c r="I490" s="9" t="s">
        <v>38</v>
      </c>
      <c r="J490">
        <v>0.01</v>
      </c>
      <c r="AM490">
        <v>0</v>
      </c>
      <c r="AO490">
        <v>0</v>
      </c>
      <c r="AS490" t="s">
        <v>129</v>
      </c>
    </row>
    <row r="491" spans="1:45" hidden="1" x14ac:dyDescent="0.3">
      <c r="A491" s="1" t="s">
        <v>15</v>
      </c>
      <c r="B491" t="s">
        <v>134</v>
      </c>
      <c r="C491" s="9" t="s">
        <v>135</v>
      </c>
      <c r="D491" s="9" t="s">
        <v>137</v>
      </c>
      <c r="E491" s="9" t="s">
        <v>138</v>
      </c>
      <c r="F491" s="9" t="s">
        <v>255</v>
      </c>
      <c r="G491" s="9"/>
      <c r="H491" s="9" t="s">
        <v>255</v>
      </c>
      <c r="I491" s="9" t="s">
        <v>38</v>
      </c>
      <c r="J491">
        <v>0.01</v>
      </c>
      <c r="AM491">
        <v>0</v>
      </c>
      <c r="AO491">
        <v>0</v>
      </c>
      <c r="AS491" t="s">
        <v>129</v>
      </c>
    </row>
    <row r="492" spans="1:45" hidden="1" x14ac:dyDescent="0.3">
      <c r="A492" s="1" t="s">
        <v>16</v>
      </c>
      <c r="B492" t="s">
        <v>134</v>
      </c>
      <c r="C492" s="9" t="s">
        <v>135</v>
      </c>
      <c r="D492" s="9" t="s">
        <v>137</v>
      </c>
      <c r="E492" s="9" t="s">
        <v>138</v>
      </c>
      <c r="F492" s="9" t="s">
        <v>255</v>
      </c>
      <c r="G492" s="9"/>
      <c r="H492" s="9" t="s">
        <v>255</v>
      </c>
      <c r="I492" s="9" t="s">
        <v>38</v>
      </c>
      <c r="J492">
        <v>0.01</v>
      </c>
      <c r="AM492">
        <v>0</v>
      </c>
      <c r="AO492">
        <v>0</v>
      </c>
      <c r="AS492" t="s">
        <v>129</v>
      </c>
    </row>
    <row r="493" spans="1:45" hidden="1" x14ac:dyDescent="0.3">
      <c r="A493" s="1" t="s">
        <v>17</v>
      </c>
      <c r="B493" t="s">
        <v>134</v>
      </c>
      <c r="C493" s="9" t="s">
        <v>135</v>
      </c>
      <c r="D493" s="9" t="s">
        <v>137</v>
      </c>
      <c r="E493" s="9" t="s">
        <v>138</v>
      </c>
      <c r="F493" s="9" t="s">
        <v>255</v>
      </c>
      <c r="G493" s="9"/>
      <c r="H493" s="9" t="s">
        <v>255</v>
      </c>
      <c r="I493" s="9" t="s">
        <v>38</v>
      </c>
      <c r="J493">
        <v>0.01</v>
      </c>
      <c r="AM493">
        <v>0</v>
      </c>
      <c r="AO493">
        <v>0</v>
      </c>
      <c r="AS493" t="s">
        <v>129</v>
      </c>
    </row>
    <row r="494" spans="1:45" hidden="1" x14ac:dyDescent="0.3">
      <c r="A494" s="1" t="s">
        <v>18</v>
      </c>
      <c r="B494" t="s">
        <v>134</v>
      </c>
      <c r="C494" s="9" t="s">
        <v>135</v>
      </c>
      <c r="D494" s="9" t="s">
        <v>137</v>
      </c>
      <c r="E494" s="9" t="s">
        <v>138</v>
      </c>
      <c r="F494" s="9" t="s">
        <v>255</v>
      </c>
      <c r="G494" s="9"/>
      <c r="H494" s="9" t="s">
        <v>255</v>
      </c>
      <c r="I494" s="9" t="s">
        <v>38</v>
      </c>
      <c r="J494">
        <v>0.01</v>
      </c>
      <c r="AM494">
        <v>0</v>
      </c>
      <c r="AO494">
        <v>0</v>
      </c>
      <c r="AS494" t="s">
        <v>129</v>
      </c>
    </row>
    <row r="495" spans="1:45" hidden="1" x14ac:dyDescent="0.3">
      <c r="A495" s="1" t="s">
        <v>19</v>
      </c>
      <c r="B495" t="s">
        <v>134</v>
      </c>
      <c r="C495" s="9" t="s">
        <v>135</v>
      </c>
      <c r="D495" s="9" t="s">
        <v>137</v>
      </c>
      <c r="E495" s="9" t="s">
        <v>138</v>
      </c>
      <c r="F495" s="9" t="s">
        <v>255</v>
      </c>
      <c r="G495" s="9"/>
      <c r="H495" s="9" t="s">
        <v>255</v>
      </c>
      <c r="I495" s="9" t="s">
        <v>38</v>
      </c>
      <c r="J495">
        <v>0.01</v>
      </c>
      <c r="AM495">
        <v>0</v>
      </c>
      <c r="AO495">
        <v>0</v>
      </c>
      <c r="AS495" t="s">
        <v>129</v>
      </c>
    </row>
    <row r="496" spans="1:45" hidden="1" x14ac:dyDescent="0.3">
      <c r="A496" s="1" t="s">
        <v>20</v>
      </c>
      <c r="B496" t="s">
        <v>134</v>
      </c>
      <c r="C496" s="9" t="s">
        <v>135</v>
      </c>
      <c r="D496" s="9" t="s">
        <v>137</v>
      </c>
      <c r="E496" s="9" t="s">
        <v>138</v>
      </c>
      <c r="F496" s="9" t="s">
        <v>255</v>
      </c>
      <c r="G496" s="9"/>
      <c r="H496" s="9" t="s">
        <v>255</v>
      </c>
      <c r="I496" s="9" t="s">
        <v>38</v>
      </c>
      <c r="J496">
        <v>0.01</v>
      </c>
      <c r="AM496">
        <v>0</v>
      </c>
      <c r="AO496">
        <v>0</v>
      </c>
      <c r="AS496" t="s">
        <v>129</v>
      </c>
    </row>
    <row r="497" spans="1:45" hidden="1" x14ac:dyDescent="0.3">
      <c r="A497" s="1" t="s">
        <v>21</v>
      </c>
      <c r="B497" t="s">
        <v>134</v>
      </c>
      <c r="C497" s="9" t="s">
        <v>135</v>
      </c>
      <c r="D497" s="9" t="s">
        <v>137</v>
      </c>
      <c r="E497" s="9" t="s">
        <v>138</v>
      </c>
      <c r="F497" s="9" t="s">
        <v>255</v>
      </c>
      <c r="G497" s="9"/>
      <c r="H497" s="9" t="s">
        <v>255</v>
      </c>
      <c r="I497" s="9" t="s">
        <v>38</v>
      </c>
      <c r="J497">
        <v>0.01</v>
      </c>
      <c r="AM497">
        <v>0</v>
      </c>
      <c r="AO497">
        <v>0</v>
      </c>
      <c r="AS497" t="s">
        <v>129</v>
      </c>
    </row>
    <row r="498" spans="1:45" hidden="1" x14ac:dyDescent="0.3">
      <c r="A498" s="1" t="s">
        <v>22</v>
      </c>
      <c r="B498" t="s">
        <v>134</v>
      </c>
      <c r="C498" s="9" t="s">
        <v>135</v>
      </c>
      <c r="D498" s="9" t="s">
        <v>137</v>
      </c>
      <c r="E498" s="9" t="s">
        <v>138</v>
      </c>
      <c r="F498" s="9" t="s">
        <v>255</v>
      </c>
      <c r="G498" s="9"/>
      <c r="H498" s="9" t="s">
        <v>255</v>
      </c>
      <c r="I498" s="9" t="s">
        <v>38</v>
      </c>
      <c r="J498">
        <v>0.01</v>
      </c>
      <c r="AM498">
        <v>0</v>
      </c>
      <c r="AO498">
        <v>0</v>
      </c>
      <c r="AS498" t="s">
        <v>129</v>
      </c>
    </row>
    <row r="499" spans="1:45" hidden="1" x14ac:dyDescent="0.3">
      <c r="A499" s="1" t="s">
        <v>23</v>
      </c>
      <c r="B499" t="s">
        <v>134</v>
      </c>
      <c r="C499" s="9" t="s">
        <v>135</v>
      </c>
      <c r="D499" s="9" t="s">
        <v>137</v>
      </c>
      <c r="E499" s="9" t="s">
        <v>138</v>
      </c>
      <c r="F499" s="9" t="s">
        <v>255</v>
      </c>
      <c r="G499" s="9"/>
      <c r="H499" s="9" t="s">
        <v>255</v>
      </c>
      <c r="I499" s="9" t="s">
        <v>38</v>
      </c>
      <c r="J499">
        <v>0.01</v>
      </c>
      <c r="AM499">
        <v>0</v>
      </c>
      <c r="AO499">
        <v>0</v>
      </c>
      <c r="AS499" t="s">
        <v>129</v>
      </c>
    </row>
    <row r="500" spans="1:45" hidden="1" x14ac:dyDescent="0.3">
      <c r="A500" s="1" t="s">
        <v>24</v>
      </c>
      <c r="B500" t="s">
        <v>134</v>
      </c>
      <c r="C500" s="9" t="s">
        <v>135</v>
      </c>
      <c r="D500" s="9" t="s">
        <v>137</v>
      </c>
      <c r="E500" s="9" t="s">
        <v>138</v>
      </c>
      <c r="F500" s="9" t="s">
        <v>255</v>
      </c>
      <c r="G500" s="9"/>
      <c r="H500" s="9" t="s">
        <v>255</v>
      </c>
      <c r="I500" s="9" t="s">
        <v>38</v>
      </c>
      <c r="J500">
        <v>0.01</v>
      </c>
      <c r="AM500">
        <v>0</v>
      </c>
      <c r="AO500">
        <v>0</v>
      </c>
      <c r="AS500" t="s">
        <v>129</v>
      </c>
    </row>
    <row r="501" spans="1:45" hidden="1" x14ac:dyDescent="0.3">
      <c r="A501" s="1" t="s">
        <v>25</v>
      </c>
      <c r="B501" t="s">
        <v>134</v>
      </c>
      <c r="C501" s="9" t="s">
        <v>135</v>
      </c>
      <c r="D501" s="9" t="s">
        <v>137</v>
      </c>
      <c r="E501" s="9" t="s">
        <v>138</v>
      </c>
      <c r="F501" s="9" t="s">
        <v>255</v>
      </c>
      <c r="G501" s="9"/>
      <c r="H501" s="9" t="s">
        <v>255</v>
      </c>
      <c r="I501" s="9" t="s">
        <v>38</v>
      </c>
      <c r="J501">
        <v>0.01</v>
      </c>
      <c r="AM501">
        <v>0</v>
      </c>
      <c r="AO501">
        <v>0</v>
      </c>
      <c r="AS501" t="s">
        <v>129</v>
      </c>
    </row>
    <row r="502" spans="1:45" hidden="1" x14ac:dyDescent="0.3">
      <c r="A502" s="1" t="s">
        <v>26</v>
      </c>
      <c r="B502" t="s">
        <v>134</v>
      </c>
      <c r="C502" s="9" t="s">
        <v>135</v>
      </c>
      <c r="D502" s="9" t="s">
        <v>137</v>
      </c>
      <c r="E502" s="9" t="s">
        <v>138</v>
      </c>
      <c r="F502" s="9" t="s">
        <v>255</v>
      </c>
      <c r="G502" s="9"/>
      <c r="H502" s="9" t="s">
        <v>255</v>
      </c>
      <c r="I502" s="9" t="s">
        <v>38</v>
      </c>
      <c r="J502">
        <v>0.01</v>
      </c>
      <c r="AM502">
        <v>0</v>
      </c>
      <c r="AO502">
        <v>0</v>
      </c>
      <c r="AS502" t="s">
        <v>129</v>
      </c>
    </row>
    <row r="503" spans="1:45" hidden="1" x14ac:dyDescent="0.3">
      <c r="A503" s="1" t="s">
        <v>27</v>
      </c>
      <c r="B503" t="s">
        <v>134</v>
      </c>
      <c r="C503" s="9" t="s">
        <v>135</v>
      </c>
      <c r="D503" s="9" t="s">
        <v>137</v>
      </c>
      <c r="E503" s="9" t="s">
        <v>138</v>
      </c>
      <c r="F503" s="9" t="s">
        <v>255</v>
      </c>
      <c r="G503" s="9"/>
      <c r="H503" s="9" t="s">
        <v>255</v>
      </c>
      <c r="I503" s="9" t="s">
        <v>38</v>
      </c>
      <c r="J503">
        <v>0.01</v>
      </c>
      <c r="AM503">
        <v>0</v>
      </c>
      <c r="AO503">
        <v>0</v>
      </c>
      <c r="AS503" t="s">
        <v>129</v>
      </c>
    </row>
    <row r="504" spans="1:45" hidden="1" x14ac:dyDescent="0.3">
      <c r="A504" s="1" t="s">
        <v>28</v>
      </c>
      <c r="B504" t="s">
        <v>134</v>
      </c>
      <c r="C504" s="9" t="s">
        <v>135</v>
      </c>
      <c r="D504" s="9" t="s">
        <v>137</v>
      </c>
      <c r="E504" s="9" t="s">
        <v>138</v>
      </c>
      <c r="F504" s="9" t="s">
        <v>255</v>
      </c>
      <c r="G504" s="9"/>
      <c r="H504" s="9" t="s">
        <v>255</v>
      </c>
      <c r="I504" s="9" t="s">
        <v>38</v>
      </c>
      <c r="J504">
        <v>0.01</v>
      </c>
      <c r="AM504">
        <v>0</v>
      </c>
      <c r="AO504">
        <v>0</v>
      </c>
      <c r="AS504" t="s">
        <v>129</v>
      </c>
    </row>
    <row r="505" spans="1:45" hidden="1" x14ac:dyDescent="0.3">
      <c r="A505" s="1" t="s">
        <v>29</v>
      </c>
      <c r="B505" t="s">
        <v>134</v>
      </c>
      <c r="C505" s="9" t="s">
        <v>135</v>
      </c>
      <c r="D505" s="9" t="s">
        <v>137</v>
      </c>
      <c r="E505" s="9" t="s">
        <v>138</v>
      </c>
      <c r="F505" s="9" t="s">
        <v>255</v>
      </c>
      <c r="G505" s="9"/>
      <c r="H505" s="9" t="s">
        <v>255</v>
      </c>
      <c r="I505" s="9" t="s">
        <v>38</v>
      </c>
      <c r="J505">
        <v>0.01</v>
      </c>
      <c r="AM505">
        <v>0</v>
      </c>
      <c r="AO505">
        <v>0</v>
      </c>
      <c r="AS505" t="s">
        <v>129</v>
      </c>
    </row>
    <row r="506" spans="1:45" hidden="1" x14ac:dyDescent="0.3">
      <c r="A506" s="1" t="s">
        <v>30</v>
      </c>
      <c r="B506" t="s">
        <v>134</v>
      </c>
      <c r="C506" s="9" t="s">
        <v>135</v>
      </c>
      <c r="D506" s="9" t="s">
        <v>137</v>
      </c>
      <c r="E506" s="9" t="s">
        <v>138</v>
      </c>
      <c r="F506" s="9" t="s">
        <v>255</v>
      </c>
      <c r="G506" s="9"/>
      <c r="H506" s="9" t="s">
        <v>255</v>
      </c>
      <c r="I506" s="9" t="s">
        <v>38</v>
      </c>
      <c r="J506">
        <v>0.01</v>
      </c>
      <c r="AM506">
        <v>0</v>
      </c>
      <c r="AO506">
        <v>0</v>
      </c>
      <c r="AS506" t="s">
        <v>129</v>
      </c>
    </row>
    <row r="507" spans="1:45" hidden="1" x14ac:dyDescent="0.3">
      <c r="A507" s="1" t="s">
        <v>31</v>
      </c>
      <c r="B507" t="s">
        <v>134</v>
      </c>
      <c r="C507" s="9" t="s">
        <v>135</v>
      </c>
      <c r="D507" s="9" t="s">
        <v>137</v>
      </c>
      <c r="E507" s="9" t="s">
        <v>138</v>
      </c>
      <c r="F507" s="9" t="s">
        <v>255</v>
      </c>
      <c r="G507" s="9"/>
      <c r="H507" s="9" t="s">
        <v>255</v>
      </c>
      <c r="I507" s="9" t="s">
        <v>38</v>
      </c>
      <c r="J507">
        <v>0.01</v>
      </c>
      <c r="AM507">
        <v>0</v>
      </c>
      <c r="AO507">
        <v>0</v>
      </c>
      <c r="AS507" t="s">
        <v>129</v>
      </c>
    </row>
    <row r="508" spans="1:45" hidden="1" x14ac:dyDescent="0.3">
      <c r="A508" s="1" t="s">
        <v>32</v>
      </c>
      <c r="B508" t="s">
        <v>134</v>
      </c>
      <c r="C508" s="9" t="s">
        <v>135</v>
      </c>
      <c r="D508" s="9" t="s">
        <v>137</v>
      </c>
      <c r="E508" s="9" t="s">
        <v>138</v>
      </c>
      <c r="F508" s="9" t="s">
        <v>255</v>
      </c>
      <c r="G508" s="9"/>
      <c r="H508" s="9" t="s">
        <v>255</v>
      </c>
      <c r="I508" s="9" t="s">
        <v>38</v>
      </c>
      <c r="J508">
        <v>0.01</v>
      </c>
      <c r="AM508">
        <v>0</v>
      </c>
      <c r="AO508">
        <v>0</v>
      </c>
      <c r="AS508" t="s">
        <v>129</v>
      </c>
    </row>
    <row r="509" spans="1:45" hidden="1" x14ac:dyDescent="0.3">
      <c r="A509" s="1" t="s">
        <v>33</v>
      </c>
      <c r="B509" t="s">
        <v>134</v>
      </c>
      <c r="C509" s="9" t="s">
        <v>135</v>
      </c>
      <c r="D509" s="9" t="s">
        <v>137</v>
      </c>
      <c r="E509" s="9" t="s">
        <v>138</v>
      </c>
      <c r="F509" s="9" t="s">
        <v>255</v>
      </c>
      <c r="G509" s="9"/>
      <c r="H509" s="9" t="s">
        <v>255</v>
      </c>
      <c r="I509" s="9" t="s">
        <v>38</v>
      </c>
      <c r="J509">
        <v>0.01</v>
      </c>
      <c r="AM509">
        <v>0</v>
      </c>
      <c r="AO509">
        <v>0</v>
      </c>
      <c r="AS509" t="s">
        <v>129</v>
      </c>
    </row>
    <row r="510" spans="1:45" hidden="1" x14ac:dyDescent="0.3">
      <c r="A510" s="1" t="s">
        <v>34</v>
      </c>
      <c r="B510" t="s">
        <v>134</v>
      </c>
      <c r="C510" s="9" t="s">
        <v>135</v>
      </c>
      <c r="D510" s="9" t="s">
        <v>137</v>
      </c>
      <c r="E510" s="9" t="s">
        <v>138</v>
      </c>
      <c r="F510" s="9" t="s">
        <v>255</v>
      </c>
      <c r="G510" s="9"/>
      <c r="H510" s="9" t="s">
        <v>255</v>
      </c>
      <c r="I510" s="9" t="s">
        <v>38</v>
      </c>
      <c r="J510">
        <v>0.01</v>
      </c>
      <c r="AM510">
        <v>0</v>
      </c>
      <c r="AO510">
        <v>0</v>
      </c>
      <c r="AS510" t="s">
        <v>129</v>
      </c>
    </row>
    <row r="511" spans="1:45" hidden="1" x14ac:dyDescent="0.3">
      <c r="A511" s="1" t="s">
        <v>35</v>
      </c>
      <c r="B511" t="s">
        <v>134</v>
      </c>
      <c r="C511" s="9" t="s">
        <v>135</v>
      </c>
      <c r="D511" s="9" t="s">
        <v>137</v>
      </c>
      <c r="E511" s="9" t="s">
        <v>138</v>
      </c>
      <c r="F511" s="9" t="s">
        <v>255</v>
      </c>
      <c r="G511" s="9"/>
      <c r="H511" s="9" t="s">
        <v>255</v>
      </c>
      <c r="I511" s="9" t="s">
        <v>38</v>
      </c>
      <c r="J511">
        <v>0.01</v>
      </c>
      <c r="AM511">
        <v>0</v>
      </c>
      <c r="AO511">
        <v>0</v>
      </c>
      <c r="AS511" t="s">
        <v>129</v>
      </c>
    </row>
    <row r="512" spans="1:45" hidden="1" x14ac:dyDescent="0.3">
      <c r="A512" s="1" t="s">
        <v>36</v>
      </c>
      <c r="B512" t="s">
        <v>134</v>
      </c>
      <c r="C512" s="9" t="s">
        <v>135</v>
      </c>
      <c r="D512" s="9" t="s">
        <v>137</v>
      </c>
      <c r="E512" s="9" t="s">
        <v>138</v>
      </c>
      <c r="F512" s="9" t="s">
        <v>255</v>
      </c>
      <c r="G512" s="9"/>
      <c r="H512" s="9" t="s">
        <v>255</v>
      </c>
      <c r="I512" s="9" t="s">
        <v>38</v>
      </c>
      <c r="J512">
        <v>0.01</v>
      </c>
      <c r="AM512">
        <v>0</v>
      </c>
      <c r="AO512">
        <v>0</v>
      </c>
      <c r="AS512" t="s">
        <v>129</v>
      </c>
    </row>
    <row r="513" spans="1:45" hidden="1" x14ac:dyDescent="0.3">
      <c r="A513" s="1" t="s">
        <v>1</v>
      </c>
      <c r="B513" t="s">
        <v>134</v>
      </c>
      <c r="C513" s="9" t="s">
        <v>135</v>
      </c>
      <c r="D513" s="9" t="s">
        <v>137</v>
      </c>
      <c r="E513" s="9" t="s">
        <v>139</v>
      </c>
      <c r="F513" s="9" t="s">
        <v>254</v>
      </c>
      <c r="G513" s="9"/>
      <c r="H513" s="9" t="s">
        <v>254</v>
      </c>
      <c r="I513" s="9" t="s">
        <v>38</v>
      </c>
      <c r="J513">
        <v>0.01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2">
        <v>0</v>
      </c>
      <c r="AN513" s="9"/>
      <c r="AO513" s="2">
        <v>0</v>
      </c>
      <c r="AP513" s="2"/>
      <c r="AQ513" s="2"/>
      <c r="AS513" t="s">
        <v>129</v>
      </c>
    </row>
    <row r="514" spans="1:45" hidden="1" x14ac:dyDescent="0.3">
      <c r="A514" s="1" t="s">
        <v>2</v>
      </c>
      <c r="B514" t="s">
        <v>134</v>
      </c>
      <c r="C514" s="9" t="s">
        <v>135</v>
      </c>
      <c r="D514" s="9" t="s">
        <v>137</v>
      </c>
      <c r="E514" s="9" t="s">
        <v>139</v>
      </c>
      <c r="F514" s="9" t="s">
        <v>254</v>
      </c>
      <c r="G514" s="9"/>
      <c r="H514" s="9" t="s">
        <v>254</v>
      </c>
      <c r="I514" s="9" t="s">
        <v>38</v>
      </c>
      <c r="J514">
        <v>0.01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2">
        <v>0</v>
      </c>
      <c r="AN514" s="9"/>
      <c r="AO514" s="2">
        <v>0</v>
      </c>
      <c r="AP514" s="2"/>
      <c r="AQ514" s="2"/>
      <c r="AS514" t="s">
        <v>129</v>
      </c>
    </row>
    <row r="515" spans="1:45" hidden="1" x14ac:dyDescent="0.3">
      <c r="A515" s="1" t="s">
        <v>3</v>
      </c>
      <c r="B515" t="s">
        <v>134</v>
      </c>
      <c r="C515" s="9" t="s">
        <v>135</v>
      </c>
      <c r="D515" s="9" t="s">
        <v>137</v>
      </c>
      <c r="E515" s="9" t="s">
        <v>139</v>
      </c>
      <c r="F515" s="9" t="s">
        <v>254</v>
      </c>
      <c r="G515" s="9"/>
      <c r="H515" s="9" t="s">
        <v>254</v>
      </c>
      <c r="I515" s="9" t="s">
        <v>38</v>
      </c>
      <c r="J515">
        <v>0.01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2">
        <v>0</v>
      </c>
      <c r="AN515" s="9"/>
      <c r="AO515" s="2">
        <v>0</v>
      </c>
      <c r="AP515" s="2"/>
      <c r="AQ515" s="2"/>
      <c r="AS515" t="s">
        <v>129</v>
      </c>
    </row>
    <row r="516" spans="1:45" hidden="1" x14ac:dyDescent="0.3">
      <c r="A516" s="1" t="s">
        <v>4</v>
      </c>
      <c r="B516" t="s">
        <v>134</v>
      </c>
      <c r="C516" s="9" t="s">
        <v>135</v>
      </c>
      <c r="D516" s="9" t="s">
        <v>137</v>
      </c>
      <c r="E516" s="9" t="s">
        <v>139</v>
      </c>
      <c r="F516" s="9" t="s">
        <v>254</v>
      </c>
      <c r="G516" s="9"/>
      <c r="H516" s="9" t="s">
        <v>254</v>
      </c>
      <c r="I516" s="9" t="s">
        <v>38</v>
      </c>
      <c r="J516">
        <v>0.01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2">
        <v>0</v>
      </c>
      <c r="AN516" s="9"/>
      <c r="AO516" s="2">
        <v>0</v>
      </c>
      <c r="AP516" s="2"/>
      <c r="AQ516" s="2"/>
      <c r="AS516" t="s">
        <v>129</v>
      </c>
    </row>
    <row r="517" spans="1:45" hidden="1" x14ac:dyDescent="0.3">
      <c r="A517" s="1" t="s">
        <v>5</v>
      </c>
      <c r="B517" t="s">
        <v>134</v>
      </c>
      <c r="C517" s="9" t="s">
        <v>135</v>
      </c>
      <c r="D517" s="9" t="s">
        <v>137</v>
      </c>
      <c r="E517" s="9" t="s">
        <v>139</v>
      </c>
      <c r="F517" s="9" t="s">
        <v>254</v>
      </c>
      <c r="G517" s="9"/>
      <c r="H517" s="9" t="s">
        <v>254</v>
      </c>
      <c r="I517" s="9" t="s">
        <v>38</v>
      </c>
      <c r="J517">
        <v>0.01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2">
        <v>0</v>
      </c>
      <c r="AN517" s="9"/>
      <c r="AO517" s="2">
        <v>0</v>
      </c>
      <c r="AP517" s="2"/>
      <c r="AQ517" s="2"/>
      <c r="AS517" t="s">
        <v>129</v>
      </c>
    </row>
    <row r="518" spans="1:45" hidden="1" x14ac:dyDescent="0.3">
      <c r="A518" s="1" t="s">
        <v>6</v>
      </c>
      <c r="B518" t="s">
        <v>134</v>
      </c>
      <c r="C518" s="9" t="s">
        <v>135</v>
      </c>
      <c r="D518" s="9" t="s">
        <v>137</v>
      </c>
      <c r="E518" s="9" t="s">
        <v>139</v>
      </c>
      <c r="F518" s="9" t="s">
        <v>254</v>
      </c>
      <c r="G518" s="9"/>
      <c r="H518" s="9" t="s">
        <v>254</v>
      </c>
      <c r="I518" s="9" t="s">
        <v>38</v>
      </c>
      <c r="J518">
        <v>0.01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2">
        <v>0</v>
      </c>
      <c r="AN518" s="9"/>
      <c r="AO518" s="2">
        <v>0</v>
      </c>
      <c r="AP518" s="2"/>
      <c r="AQ518" s="2"/>
      <c r="AS518" t="s">
        <v>129</v>
      </c>
    </row>
    <row r="519" spans="1:45" hidden="1" x14ac:dyDescent="0.3">
      <c r="A519" s="1" t="s">
        <v>7</v>
      </c>
      <c r="B519" t="s">
        <v>134</v>
      </c>
      <c r="C519" s="9" t="s">
        <v>135</v>
      </c>
      <c r="D519" s="9" t="s">
        <v>137</v>
      </c>
      <c r="E519" s="9" t="s">
        <v>139</v>
      </c>
      <c r="F519" s="9" t="s">
        <v>254</v>
      </c>
      <c r="G519" s="9"/>
      <c r="H519" s="9" t="s">
        <v>254</v>
      </c>
      <c r="I519" s="9" t="s">
        <v>38</v>
      </c>
      <c r="J519">
        <v>0.01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2">
        <v>0</v>
      </c>
      <c r="AN519" s="9"/>
      <c r="AO519" s="2">
        <v>0</v>
      </c>
      <c r="AP519" s="2"/>
      <c r="AQ519" s="2"/>
      <c r="AS519" t="s">
        <v>129</v>
      </c>
    </row>
    <row r="520" spans="1:45" hidden="1" x14ac:dyDescent="0.3">
      <c r="A520" s="1" t="s">
        <v>8</v>
      </c>
      <c r="B520" t="s">
        <v>134</v>
      </c>
      <c r="C520" s="9" t="s">
        <v>135</v>
      </c>
      <c r="D520" s="9" t="s">
        <v>137</v>
      </c>
      <c r="E520" s="9" t="s">
        <v>139</v>
      </c>
      <c r="F520" s="9" t="s">
        <v>254</v>
      </c>
      <c r="G520" s="9"/>
      <c r="H520" s="9" t="s">
        <v>254</v>
      </c>
      <c r="I520" s="9" t="s">
        <v>38</v>
      </c>
      <c r="J520">
        <v>0.01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2">
        <v>0</v>
      </c>
      <c r="AN520" s="9"/>
      <c r="AO520" s="2">
        <v>0</v>
      </c>
      <c r="AP520" s="2"/>
      <c r="AQ520" s="2"/>
      <c r="AS520" t="s">
        <v>129</v>
      </c>
    </row>
    <row r="521" spans="1:45" hidden="1" x14ac:dyDescent="0.3">
      <c r="A521" s="1" t="s">
        <v>9</v>
      </c>
      <c r="B521" t="s">
        <v>134</v>
      </c>
      <c r="C521" s="9" t="s">
        <v>135</v>
      </c>
      <c r="D521" s="9" t="s">
        <v>137</v>
      </c>
      <c r="E521" s="9" t="s">
        <v>139</v>
      </c>
      <c r="F521" s="9" t="s">
        <v>254</v>
      </c>
      <c r="G521" s="9"/>
      <c r="H521" s="9" t="s">
        <v>254</v>
      </c>
      <c r="I521" s="9" t="s">
        <v>38</v>
      </c>
      <c r="J521">
        <v>0.01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2">
        <v>0</v>
      </c>
      <c r="AN521" s="9"/>
      <c r="AO521" s="2">
        <v>0</v>
      </c>
      <c r="AP521" s="2"/>
      <c r="AQ521" s="2"/>
      <c r="AS521" t="s">
        <v>129</v>
      </c>
    </row>
    <row r="522" spans="1:45" hidden="1" x14ac:dyDescent="0.3">
      <c r="A522" s="1" t="s">
        <v>10</v>
      </c>
      <c r="B522" t="s">
        <v>134</v>
      </c>
      <c r="C522" s="9" t="s">
        <v>135</v>
      </c>
      <c r="D522" s="9" t="s">
        <v>137</v>
      </c>
      <c r="E522" s="9" t="s">
        <v>139</v>
      </c>
      <c r="F522" s="9" t="s">
        <v>254</v>
      </c>
      <c r="G522" s="9"/>
      <c r="H522" s="9" t="s">
        <v>254</v>
      </c>
      <c r="I522" s="9" t="s">
        <v>38</v>
      </c>
      <c r="J522">
        <v>0.01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2">
        <v>0</v>
      </c>
      <c r="AN522" s="9"/>
      <c r="AO522" s="2">
        <v>0</v>
      </c>
      <c r="AP522" s="2"/>
      <c r="AQ522" s="2"/>
      <c r="AS522" t="s">
        <v>129</v>
      </c>
    </row>
    <row r="523" spans="1:45" hidden="1" x14ac:dyDescent="0.3">
      <c r="A523" s="1" t="s">
        <v>11</v>
      </c>
      <c r="B523" t="s">
        <v>134</v>
      </c>
      <c r="C523" s="9" t="s">
        <v>135</v>
      </c>
      <c r="D523" s="9" t="s">
        <v>137</v>
      </c>
      <c r="E523" s="9" t="s">
        <v>139</v>
      </c>
      <c r="F523" s="9" t="s">
        <v>254</v>
      </c>
      <c r="G523" s="9"/>
      <c r="H523" s="9" t="s">
        <v>254</v>
      </c>
      <c r="I523" s="9" t="s">
        <v>38</v>
      </c>
      <c r="J523">
        <v>0.01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2">
        <v>0</v>
      </c>
      <c r="AN523" s="9"/>
      <c r="AO523" s="2">
        <v>0</v>
      </c>
      <c r="AP523" s="2"/>
      <c r="AQ523" s="2"/>
      <c r="AS523" t="s">
        <v>129</v>
      </c>
    </row>
    <row r="524" spans="1:45" hidden="1" x14ac:dyDescent="0.3">
      <c r="A524" s="1" t="s">
        <v>12</v>
      </c>
      <c r="B524" t="s">
        <v>134</v>
      </c>
      <c r="C524" s="9" t="s">
        <v>135</v>
      </c>
      <c r="D524" s="9" t="s">
        <v>137</v>
      </c>
      <c r="E524" s="9" t="s">
        <v>139</v>
      </c>
      <c r="F524" s="9" t="s">
        <v>254</v>
      </c>
      <c r="G524" s="9"/>
      <c r="H524" s="9" t="s">
        <v>254</v>
      </c>
      <c r="I524" s="9" t="s">
        <v>38</v>
      </c>
      <c r="J524">
        <v>0.01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2">
        <v>0</v>
      </c>
      <c r="AN524" s="9"/>
      <c r="AO524" s="2">
        <v>0</v>
      </c>
      <c r="AP524" s="2"/>
      <c r="AQ524" s="2"/>
      <c r="AS524" t="s">
        <v>129</v>
      </c>
    </row>
    <row r="525" spans="1:45" hidden="1" x14ac:dyDescent="0.3">
      <c r="A525" s="1" t="s">
        <v>13</v>
      </c>
      <c r="B525" t="s">
        <v>134</v>
      </c>
      <c r="C525" s="9" t="s">
        <v>135</v>
      </c>
      <c r="D525" s="9" t="s">
        <v>137</v>
      </c>
      <c r="E525" s="9" t="s">
        <v>139</v>
      </c>
      <c r="F525" s="9" t="s">
        <v>254</v>
      </c>
      <c r="G525" s="9"/>
      <c r="H525" s="9" t="s">
        <v>254</v>
      </c>
      <c r="I525" s="9" t="s">
        <v>38</v>
      </c>
      <c r="J525">
        <v>0.01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2">
        <v>0</v>
      </c>
      <c r="AN525" s="9"/>
      <c r="AO525" s="2">
        <v>0</v>
      </c>
      <c r="AP525" s="2"/>
      <c r="AQ525" s="2"/>
      <c r="AS525" t="s">
        <v>129</v>
      </c>
    </row>
    <row r="526" spans="1:45" hidden="1" x14ac:dyDescent="0.3">
      <c r="A526" s="1" t="s">
        <v>14</v>
      </c>
      <c r="B526" t="s">
        <v>134</v>
      </c>
      <c r="C526" s="9" t="s">
        <v>135</v>
      </c>
      <c r="D526" s="9" t="s">
        <v>137</v>
      </c>
      <c r="E526" s="9" t="s">
        <v>139</v>
      </c>
      <c r="F526" s="9" t="s">
        <v>254</v>
      </c>
      <c r="G526" s="9"/>
      <c r="H526" s="9" t="s">
        <v>254</v>
      </c>
      <c r="I526" s="9" t="s">
        <v>38</v>
      </c>
      <c r="J526">
        <v>0.01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2">
        <v>0</v>
      </c>
      <c r="AN526" s="9"/>
      <c r="AO526" s="2">
        <v>0</v>
      </c>
      <c r="AP526" s="2"/>
      <c r="AQ526" s="2"/>
      <c r="AS526" t="s">
        <v>129</v>
      </c>
    </row>
    <row r="527" spans="1:45" hidden="1" x14ac:dyDescent="0.3">
      <c r="A527" s="1" t="s">
        <v>15</v>
      </c>
      <c r="B527" t="s">
        <v>134</v>
      </c>
      <c r="C527" s="9" t="s">
        <v>135</v>
      </c>
      <c r="D527" s="9" t="s">
        <v>137</v>
      </c>
      <c r="E527" s="9" t="s">
        <v>139</v>
      </c>
      <c r="F527" s="9" t="s">
        <v>254</v>
      </c>
      <c r="G527" s="9"/>
      <c r="H527" s="9" t="s">
        <v>254</v>
      </c>
      <c r="I527" s="9" t="s">
        <v>38</v>
      </c>
      <c r="J527">
        <v>0.01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2">
        <v>0</v>
      </c>
      <c r="AN527" s="9"/>
      <c r="AO527" s="2">
        <v>0</v>
      </c>
      <c r="AP527" s="2"/>
      <c r="AQ527" s="2"/>
      <c r="AS527" t="s">
        <v>129</v>
      </c>
    </row>
    <row r="528" spans="1:45" hidden="1" x14ac:dyDescent="0.3">
      <c r="A528" s="1" t="s">
        <v>16</v>
      </c>
      <c r="B528" t="s">
        <v>134</v>
      </c>
      <c r="C528" s="9" t="s">
        <v>135</v>
      </c>
      <c r="D528" s="9" t="s">
        <v>137</v>
      </c>
      <c r="E528" s="9" t="s">
        <v>139</v>
      </c>
      <c r="F528" s="9" t="s">
        <v>254</v>
      </c>
      <c r="G528" s="9"/>
      <c r="H528" s="9" t="s">
        <v>254</v>
      </c>
      <c r="I528" s="9" t="s">
        <v>38</v>
      </c>
      <c r="J528">
        <v>0.01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2">
        <v>0</v>
      </c>
      <c r="AN528" s="9"/>
      <c r="AO528" s="2">
        <v>0</v>
      </c>
      <c r="AP528" s="2"/>
      <c r="AQ528" s="2"/>
      <c r="AS528" t="s">
        <v>129</v>
      </c>
    </row>
    <row r="529" spans="1:45" hidden="1" x14ac:dyDescent="0.3">
      <c r="A529" s="1" t="s">
        <v>17</v>
      </c>
      <c r="B529" t="s">
        <v>134</v>
      </c>
      <c r="C529" s="9" t="s">
        <v>135</v>
      </c>
      <c r="D529" s="9" t="s">
        <v>137</v>
      </c>
      <c r="E529" s="9" t="s">
        <v>139</v>
      </c>
      <c r="F529" s="9" t="s">
        <v>254</v>
      </c>
      <c r="G529" s="9"/>
      <c r="H529" s="9" t="s">
        <v>254</v>
      </c>
      <c r="I529" s="9" t="s">
        <v>38</v>
      </c>
      <c r="J529">
        <v>0.01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2">
        <v>0</v>
      </c>
      <c r="AN529" s="9"/>
      <c r="AO529" s="2">
        <v>0</v>
      </c>
      <c r="AP529" s="2"/>
      <c r="AQ529" s="2"/>
      <c r="AS529" t="s">
        <v>129</v>
      </c>
    </row>
    <row r="530" spans="1:45" hidden="1" x14ac:dyDescent="0.3">
      <c r="A530" s="1" t="s">
        <v>18</v>
      </c>
      <c r="B530" t="s">
        <v>134</v>
      </c>
      <c r="C530" s="9" t="s">
        <v>135</v>
      </c>
      <c r="D530" s="9" t="s">
        <v>137</v>
      </c>
      <c r="E530" s="9" t="s">
        <v>139</v>
      </c>
      <c r="F530" s="9" t="s">
        <v>254</v>
      </c>
      <c r="G530" s="9"/>
      <c r="H530" s="9" t="s">
        <v>254</v>
      </c>
      <c r="I530" s="9" t="s">
        <v>38</v>
      </c>
      <c r="J530">
        <v>0.01</v>
      </c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2">
        <v>0</v>
      </c>
      <c r="AN530" s="9"/>
      <c r="AO530" s="2">
        <v>0</v>
      </c>
      <c r="AP530" s="2"/>
      <c r="AQ530" s="2"/>
      <c r="AS530" t="s">
        <v>129</v>
      </c>
    </row>
    <row r="531" spans="1:45" hidden="1" x14ac:dyDescent="0.3">
      <c r="A531" s="1" t="s">
        <v>19</v>
      </c>
      <c r="B531" t="s">
        <v>134</v>
      </c>
      <c r="C531" s="9" t="s">
        <v>135</v>
      </c>
      <c r="D531" s="9" t="s">
        <v>137</v>
      </c>
      <c r="E531" s="9" t="s">
        <v>139</v>
      </c>
      <c r="F531" s="9" t="s">
        <v>254</v>
      </c>
      <c r="G531" s="9"/>
      <c r="H531" s="9" t="s">
        <v>254</v>
      </c>
      <c r="I531" s="9" t="s">
        <v>38</v>
      </c>
      <c r="J531">
        <v>0.01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2">
        <v>0</v>
      </c>
      <c r="AN531" s="9"/>
      <c r="AO531" s="2">
        <v>0</v>
      </c>
      <c r="AP531" s="2"/>
      <c r="AQ531" s="2"/>
      <c r="AS531" t="s">
        <v>129</v>
      </c>
    </row>
    <row r="532" spans="1:45" hidden="1" x14ac:dyDescent="0.3">
      <c r="A532" s="1" t="s">
        <v>20</v>
      </c>
      <c r="B532" t="s">
        <v>134</v>
      </c>
      <c r="C532" s="9" t="s">
        <v>135</v>
      </c>
      <c r="D532" s="9" t="s">
        <v>137</v>
      </c>
      <c r="E532" s="9" t="s">
        <v>139</v>
      </c>
      <c r="F532" s="9" t="s">
        <v>254</v>
      </c>
      <c r="G532" s="9"/>
      <c r="H532" s="9" t="s">
        <v>254</v>
      </c>
      <c r="I532" s="9" t="s">
        <v>38</v>
      </c>
      <c r="J532">
        <v>0.01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2">
        <v>0</v>
      </c>
      <c r="AN532" s="9"/>
      <c r="AO532" s="2">
        <v>0</v>
      </c>
      <c r="AP532" s="2"/>
      <c r="AQ532" s="2"/>
      <c r="AS532" t="s">
        <v>129</v>
      </c>
    </row>
    <row r="533" spans="1:45" hidden="1" x14ac:dyDescent="0.3">
      <c r="A533" s="1" t="s">
        <v>21</v>
      </c>
      <c r="B533" t="s">
        <v>134</v>
      </c>
      <c r="C533" s="9" t="s">
        <v>135</v>
      </c>
      <c r="D533" s="9" t="s">
        <v>137</v>
      </c>
      <c r="E533" s="9" t="s">
        <v>139</v>
      </c>
      <c r="F533" s="9" t="s">
        <v>254</v>
      </c>
      <c r="G533" s="9"/>
      <c r="H533" s="9" t="s">
        <v>254</v>
      </c>
      <c r="I533" s="9" t="s">
        <v>38</v>
      </c>
      <c r="J533">
        <v>0.01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2">
        <v>0</v>
      </c>
      <c r="AN533" s="9"/>
      <c r="AO533" s="2">
        <v>0</v>
      </c>
      <c r="AP533" s="2"/>
      <c r="AQ533" s="2"/>
      <c r="AS533" t="s">
        <v>129</v>
      </c>
    </row>
    <row r="534" spans="1:45" hidden="1" x14ac:dyDescent="0.3">
      <c r="A534" s="1" t="s">
        <v>22</v>
      </c>
      <c r="B534" t="s">
        <v>134</v>
      </c>
      <c r="C534" s="9" t="s">
        <v>135</v>
      </c>
      <c r="D534" s="9" t="s">
        <v>137</v>
      </c>
      <c r="E534" s="9" t="s">
        <v>139</v>
      </c>
      <c r="F534" s="9" t="s">
        <v>254</v>
      </c>
      <c r="G534" s="9"/>
      <c r="H534" s="9" t="s">
        <v>254</v>
      </c>
      <c r="I534" s="9" t="s">
        <v>38</v>
      </c>
      <c r="J534">
        <v>0.01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2">
        <v>0</v>
      </c>
      <c r="AN534" s="9"/>
      <c r="AO534" s="2">
        <v>0</v>
      </c>
      <c r="AP534" s="2"/>
      <c r="AQ534" s="2"/>
      <c r="AS534" t="s">
        <v>129</v>
      </c>
    </row>
    <row r="535" spans="1:45" hidden="1" x14ac:dyDescent="0.3">
      <c r="A535" s="1" t="s">
        <v>23</v>
      </c>
      <c r="B535" t="s">
        <v>134</v>
      </c>
      <c r="C535" s="9" t="s">
        <v>135</v>
      </c>
      <c r="D535" s="9" t="s">
        <v>137</v>
      </c>
      <c r="E535" s="9" t="s">
        <v>139</v>
      </c>
      <c r="F535" s="9" t="s">
        <v>254</v>
      </c>
      <c r="G535" s="9"/>
      <c r="H535" s="9" t="s">
        <v>254</v>
      </c>
      <c r="I535" s="9" t="s">
        <v>38</v>
      </c>
      <c r="J535">
        <v>0.01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2">
        <v>0</v>
      </c>
      <c r="AN535" s="9"/>
      <c r="AO535" s="2">
        <v>0</v>
      </c>
      <c r="AP535" s="2"/>
      <c r="AQ535" s="2"/>
      <c r="AS535" t="s">
        <v>129</v>
      </c>
    </row>
    <row r="536" spans="1:45" hidden="1" x14ac:dyDescent="0.3">
      <c r="A536" s="1" t="s">
        <v>24</v>
      </c>
      <c r="B536" t="s">
        <v>134</v>
      </c>
      <c r="C536" s="9" t="s">
        <v>135</v>
      </c>
      <c r="D536" s="9" t="s">
        <v>137</v>
      </c>
      <c r="E536" s="9" t="s">
        <v>139</v>
      </c>
      <c r="F536" s="9" t="s">
        <v>254</v>
      </c>
      <c r="G536" s="9"/>
      <c r="H536" s="9" t="s">
        <v>254</v>
      </c>
      <c r="I536" s="9" t="s">
        <v>38</v>
      </c>
      <c r="J536">
        <v>0.01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2">
        <v>0</v>
      </c>
      <c r="AN536" s="9"/>
      <c r="AO536" s="2">
        <v>0</v>
      </c>
      <c r="AP536" s="2"/>
      <c r="AQ536" s="2"/>
      <c r="AS536" t="s">
        <v>129</v>
      </c>
    </row>
    <row r="537" spans="1:45" hidden="1" x14ac:dyDescent="0.3">
      <c r="A537" s="1" t="s">
        <v>25</v>
      </c>
      <c r="B537" t="s">
        <v>134</v>
      </c>
      <c r="C537" s="9" t="s">
        <v>135</v>
      </c>
      <c r="D537" s="9" t="s">
        <v>137</v>
      </c>
      <c r="E537" s="9" t="s">
        <v>139</v>
      </c>
      <c r="F537" s="9" t="s">
        <v>254</v>
      </c>
      <c r="G537" s="9"/>
      <c r="H537" s="9" t="s">
        <v>254</v>
      </c>
      <c r="I537" s="9" t="s">
        <v>38</v>
      </c>
      <c r="J537">
        <v>0.01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2">
        <v>0</v>
      </c>
      <c r="AN537" s="9"/>
      <c r="AO537" s="2">
        <v>0</v>
      </c>
      <c r="AP537" s="2"/>
      <c r="AQ537" s="2"/>
      <c r="AS537" t="s">
        <v>129</v>
      </c>
    </row>
    <row r="538" spans="1:45" hidden="1" x14ac:dyDescent="0.3">
      <c r="A538" s="1" t="s">
        <v>26</v>
      </c>
      <c r="B538" t="s">
        <v>134</v>
      </c>
      <c r="C538" s="9" t="s">
        <v>135</v>
      </c>
      <c r="D538" s="9" t="s">
        <v>137</v>
      </c>
      <c r="E538" s="9" t="s">
        <v>139</v>
      </c>
      <c r="F538" s="9" t="s">
        <v>254</v>
      </c>
      <c r="G538" s="9"/>
      <c r="H538" s="9" t="s">
        <v>254</v>
      </c>
      <c r="I538" s="9" t="s">
        <v>38</v>
      </c>
      <c r="J538">
        <v>0.01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2">
        <v>0</v>
      </c>
      <c r="AN538" s="9"/>
      <c r="AO538" s="2">
        <v>0</v>
      </c>
      <c r="AP538" s="2"/>
      <c r="AQ538" s="2"/>
      <c r="AS538" t="s">
        <v>129</v>
      </c>
    </row>
    <row r="539" spans="1:45" hidden="1" x14ac:dyDescent="0.3">
      <c r="A539" s="1" t="s">
        <v>27</v>
      </c>
      <c r="B539" t="s">
        <v>134</v>
      </c>
      <c r="C539" s="9" t="s">
        <v>135</v>
      </c>
      <c r="D539" s="9" t="s">
        <v>137</v>
      </c>
      <c r="E539" s="9" t="s">
        <v>139</v>
      </c>
      <c r="F539" s="9" t="s">
        <v>254</v>
      </c>
      <c r="G539" s="9"/>
      <c r="H539" s="9" t="s">
        <v>254</v>
      </c>
      <c r="I539" s="9" t="s">
        <v>38</v>
      </c>
      <c r="J539">
        <v>0.01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2">
        <v>0</v>
      </c>
      <c r="AN539" s="9"/>
      <c r="AO539" s="2">
        <v>0</v>
      </c>
      <c r="AP539" s="2"/>
      <c r="AQ539" s="2"/>
      <c r="AS539" t="s">
        <v>129</v>
      </c>
    </row>
    <row r="540" spans="1:45" hidden="1" x14ac:dyDescent="0.3">
      <c r="A540" s="1" t="s">
        <v>28</v>
      </c>
      <c r="B540" t="s">
        <v>134</v>
      </c>
      <c r="C540" s="9" t="s">
        <v>135</v>
      </c>
      <c r="D540" s="9" t="s">
        <v>137</v>
      </c>
      <c r="E540" s="9" t="s">
        <v>139</v>
      </c>
      <c r="F540" s="9" t="s">
        <v>254</v>
      </c>
      <c r="G540" s="9"/>
      <c r="H540" s="9" t="s">
        <v>254</v>
      </c>
      <c r="I540" s="9" t="s">
        <v>38</v>
      </c>
      <c r="J540">
        <v>0.01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2">
        <v>0</v>
      </c>
      <c r="AN540" s="9"/>
      <c r="AO540" s="2">
        <v>0</v>
      </c>
      <c r="AP540" s="2"/>
      <c r="AQ540" s="2"/>
      <c r="AS540" t="s">
        <v>129</v>
      </c>
    </row>
    <row r="541" spans="1:45" hidden="1" x14ac:dyDescent="0.3">
      <c r="A541" s="1" t="s">
        <v>29</v>
      </c>
      <c r="B541" t="s">
        <v>134</v>
      </c>
      <c r="C541" s="9" t="s">
        <v>135</v>
      </c>
      <c r="D541" s="9" t="s">
        <v>137</v>
      </c>
      <c r="E541" s="9" t="s">
        <v>139</v>
      </c>
      <c r="F541" s="9" t="s">
        <v>254</v>
      </c>
      <c r="G541" s="9"/>
      <c r="H541" s="9" t="s">
        <v>254</v>
      </c>
      <c r="I541" s="9" t="s">
        <v>38</v>
      </c>
      <c r="J541">
        <v>0.01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2">
        <v>0</v>
      </c>
      <c r="AN541" s="9"/>
      <c r="AO541" s="2">
        <v>0</v>
      </c>
      <c r="AP541" s="2"/>
      <c r="AQ541" s="2"/>
      <c r="AS541" t="s">
        <v>129</v>
      </c>
    </row>
    <row r="542" spans="1:45" hidden="1" x14ac:dyDescent="0.3">
      <c r="A542" s="1" t="s">
        <v>30</v>
      </c>
      <c r="B542" t="s">
        <v>134</v>
      </c>
      <c r="C542" s="9" t="s">
        <v>135</v>
      </c>
      <c r="D542" s="9" t="s">
        <v>137</v>
      </c>
      <c r="E542" s="9" t="s">
        <v>139</v>
      </c>
      <c r="F542" s="9" t="s">
        <v>254</v>
      </c>
      <c r="G542" s="9"/>
      <c r="H542" s="9" t="s">
        <v>254</v>
      </c>
      <c r="I542" s="9" t="s">
        <v>38</v>
      </c>
      <c r="J542">
        <v>0.01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2">
        <v>0</v>
      </c>
      <c r="AN542" s="9"/>
      <c r="AO542" s="2">
        <v>0</v>
      </c>
      <c r="AP542" s="2"/>
      <c r="AQ542" s="2"/>
      <c r="AS542" t="s">
        <v>129</v>
      </c>
    </row>
    <row r="543" spans="1:45" hidden="1" x14ac:dyDescent="0.3">
      <c r="A543" s="1" t="s">
        <v>31</v>
      </c>
      <c r="B543" t="s">
        <v>134</v>
      </c>
      <c r="C543" s="9" t="s">
        <v>135</v>
      </c>
      <c r="D543" s="9" t="s">
        <v>137</v>
      </c>
      <c r="E543" s="9" t="s">
        <v>139</v>
      </c>
      <c r="F543" s="9" t="s">
        <v>254</v>
      </c>
      <c r="G543" s="9"/>
      <c r="H543" s="9" t="s">
        <v>254</v>
      </c>
      <c r="I543" s="9" t="s">
        <v>38</v>
      </c>
      <c r="J543">
        <v>0.01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2">
        <v>0</v>
      </c>
      <c r="AN543" s="9"/>
      <c r="AO543" s="2">
        <v>0</v>
      </c>
      <c r="AP543" s="2"/>
      <c r="AQ543" s="2"/>
      <c r="AS543" t="s">
        <v>129</v>
      </c>
    </row>
    <row r="544" spans="1:45" hidden="1" x14ac:dyDescent="0.3">
      <c r="A544" s="1" t="s">
        <v>32</v>
      </c>
      <c r="B544" t="s">
        <v>134</v>
      </c>
      <c r="C544" s="9" t="s">
        <v>135</v>
      </c>
      <c r="D544" s="9" t="s">
        <v>137</v>
      </c>
      <c r="E544" s="9" t="s">
        <v>139</v>
      </c>
      <c r="F544" s="9" t="s">
        <v>254</v>
      </c>
      <c r="G544" s="9"/>
      <c r="H544" s="9" t="s">
        <v>254</v>
      </c>
      <c r="I544" s="9" t="s">
        <v>38</v>
      </c>
      <c r="J544">
        <v>0.01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2">
        <v>0</v>
      </c>
      <c r="AN544" s="9"/>
      <c r="AO544" s="2">
        <v>0</v>
      </c>
      <c r="AP544" s="2"/>
      <c r="AQ544" s="2"/>
      <c r="AS544" t="s">
        <v>129</v>
      </c>
    </row>
    <row r="545" spans="1:45" hidden="1" x14ac:dyDescent="0.3">
      <c r="A545" s="1" t="s">
        <v>33</v>
      </c>
      <c r="B545" t="s">
        <v>134</v>
      </c>
      <c r="C545" s="9" t="s">
        <v>135</v>
      </c>
      <c r="D545" s="9" t="s">
        <v>137</v>
      </c>
      <c r="E545" s="9" t="s">
        <v>139</v>
      </c>
      <c r="F545" s="9" t="s">
        <v>254</v>
      </c>
      <c r="G545" s="9"/>
      <c r="H545" s="9" t="s">
        <v>254</v>
      </c>
      <c r="I545" s="9" t="s">
        <v>38</v>
      </c>
      <c r="J545">
        <v>0.01</v>
      </c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2">
        <v>0</v>
      </c>
      <c r="AN545" s="9"/>
      <c r="AO545" s="2">
        <v>0</v>
      </c>
      <c r="AP545" s="2"/>
      <c r="AQ545" s="2"/>
      <c r="AS545" t="s">
        <v>129</v>
      </c>
    </row>
    <row r="546" spans="1:45" hidden="1" x14ac:dyDescent="0.3">
      <c r="A546" s="1" t="s">
        <v>34</v>
      </c>
      <c r="B546" t="s">
        <v>134</v>
      </c>
      <c r="C546" s="9" t="s">
        <v>135</v>
      </c>
      <c r="D546" s="9" t="s">
        <v>137</v>
      </c>
      <c r="E546" s="9" t="s">
        <v>139</v>
      </c>
      <c r="F546" s="9" t="s">
        <v>254</v>
      </c>
      <c r="G546" s="9"/>
      <c r="H546" s="9" t="s">
        <v>254</v>
      </c>
      <c r="I546" s="9" t="s">
        <v>38</v>
      </c>
      <c r="J546">
        <v>0.01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2">
        <v>0</v>
      </c>
      <c r="AN546" s="9"/>
      <c r="AO546" s="2">
        <v>0</v>
      </c>
      <c r="AP546" s="2"/>
      <c r="AQ546" s="2"/>
      <c r="AS546" t="s">
        <v>129</v>
      </c>
    </row>
    <row r="547" spans="1:45" hidden="1" x14ac:dyDescent="0.3">
      <c r="A547" s="1" t="s">
        <v>35</v>
      </c>
      <c r="B547" t="s">
        <v>134</v>
      </c>
      <c r="C547" s="9" t="s">
        <v>135</v>
      </c>
      <c r="D547" s="9" t="s">
        <v>137</v>
      </c>
      <c r="E547" s="9" t="s">
        <v>139</v>
      </c>
      <c r="F547" s="9" t="s">
        <v>254</v>
      </c>
      <c r="G547" s="9"/>
      <c r="H547" s="9" t="s">
        <v>254</v>
      </c>
      <c r="I547" s="9" t="s">
        <v>38</v>
      </c>
      <c r="J547">
        <v>0.01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2">
        <v>0</v>
      </c>
      <c r="AN547" s="9"/>
      <c r="AO547" s="2">
        <v>0</v>
      </c>
      <c r="AP547" s="2"/>
      <c r="AQ547" s="2"/>
      <c r="AS547" t="s">
        <v>129</v>
      </c>
    </row>
    <row r="548" spans="1:45" hidden="1" x14ac:dyDescent="0.3">
      <c r="A548" s="1" t="s">
        <v>36</v>
      </c>
      <c r="B548" t="s">
        <v>134</v>
      </c>
      <c r="C548" s="9" t="s">
        <v>135</v>
      </c>
      <c r="D548" s="9" t="s">
        <v>137</v>
      </c>
      <c r="E548" s="9" t="s">
        <v>139</v>
      </c>
      <c r="F548" s="9" t="s">
        <v>254</v>
      </c>
      <c r="G548" s="9"/>
      <c r="H548" s="9" t="s">
        <v>254</v>
      </c>
      <c r="I548" s="9" t="s">
        <v>38</v>
      </c>
      <c r="J548">
        <v>0.01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2">
        <v>0</v>
      </c>
      <c r="AN548" s="9"/>
      <c r="AO548" s="2">
        <v>0</v>
      </c>
      <c r="AP548" s="2"/>
      <c r="AQ548" s="2"/>
      <c r="AS548" t="s">
        <v>129</v>
      </c>
    </row>
    <row r="549" spans="1:45" hidden="1" x14ac:dyDescent="0.3">
      <c r="A549" s="1" t="s">
        <v>1</v>
      </c>
      <c r="B549" t="s">
        <v>134</v>
      </c>
      <c r="C549" s="9" t="s">
        <v>135</v>
      </c>
      <c r="D549" s="9" t="s">
        <v>137</v>
      </c>
      <c r="E549" s="9" t="s">
        <v>139</v>
      </c>
      <c r="F549" s="9" t="s">
        <v>255</v>
      </c>
      <c r="G549" s="9"/>
      <c r="H549" s="9" t="s">
        <v>255</v>
      </c>
      <c r="I549" s="9" t="s">
        <v>38</v>
      </c>
      <c r="J549">
        <v>0.01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2">
        <v>0</v>
      </c>
      <c r="AN549" s="9"/>
      <c r="AO549" s="2">
        <v>0</v>
      </c>
      <c r="AP549" s="2"/>
      <c r="AQ549" s="2"/>
      <c r="AS549" t="s">
        <v>129</v>
      </c>
    </row>
    <row r="550" spans="1:45" hidden="1" x14ac:dyDescent="0.3">
      <c r="A550" s="1" t="s">
        <v>2</v>
      </c>
      <c r="B550" t="s">
        <v>134</v>
      </c>
      <c r="C550" s="9" t="s">
        <v>135</v>
      </c>
      <c r="D550" s="9" t="s">
        <v>137</v>
      </c>
      <c r="E550" s="9" t="s">
        <v>139</v>
      </c>
      <c r="F550" s="9" t="s">
        <v>255</v>
      </c>
      <c r="G550" s="9"/>
      <c r="H550" s="9" t="s">
        <v>255</v>
      </c>
      <c r="I550" s="9" t="s">
        <v>38</v>
      </c>
      <c r="J550">
        <v>0.01</v>
      </c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2">
        <v>0</v>
      </c>
      <c r="AN550" s="9"/>
      <c r="AO550" s="2">
        <v>0</v>
      </c>
      <c r="AP550" s="2"/>
      <c r="AQ550" s="2"/>
      <c r="AS550" t="s">
        <v>129</v>
      </c>
    </row>
    <row r="551" spans="1:45" hidden="1" x14ac:dyDescent="0.3">
      <c r="A551" s="1" t="s">
        <v>3</v>
      </c>
      <c r="B551" t="s">
        <v>134</v>
      </c>
      <c r="C551" s="9" t="s">
        <v>135</v>
      </c>
      <c r="D551" s="9" t="s">
        <v>137</v>
      </c>
      <c r="E551" s="9" t="s">
        <v>139</v>
      </c>
      <c r="F551" s="9" t="s">
        <v>255</v>
      </c>
      <c r="G551" s="9"/>
      <c r="H551" s="9" t="s">
        <v>255</v>
      </c>
      <c r="I551" s="9" t="s">
        <v>38</v>
      </c>
      <c r="J551">
        <v>0.01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2">
        <v>0</v>
      </c>
      <c r="AN551" s="9"/>
      <c r="AO551" s="2">
        <v>0</v>
      </c>
      <c r="AP551" s="2"/>
      <c r="AQ551" s="2"/>
      <c r="AS551" t="s">
        <v>129</v>
      </c>
    </row>
    <row r="552" spans="1:45" hidden="1" x14ac:dyDescent="0.3">
      <c r="A552" s="1" t="s">
        <v>4</v>
      </c>
      <c r="B552" t="s">
        <v>134</v>
      </c>
      <c r="C552" s="9" t="s">
        <v>135</v>
      </c>
      <c r="D552" s="9" t="s">
        <v>137</v>
      </c>
      <c r="E552" s="9" t="s">
        <v>139</v>
      </c>
      <c r="F552" s="9" t="s">
        <v>255</v>
      </c>
      <c r="G552" s="9"/>
      <c r="H552" s="9" t="s">
        <v>255</v>
      </c>
      <c r="I552" s="9" t="s">
        <v>38</v>
      </c>
      <c r="J552">
        <v>0.01</v>
      </c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2">
        <v>0</v>
      </c>
      <c r="AN552" s="9"/>
      <c r="AO552" s="2">
        <v>0</v>
      </c>
      <c r="AP552" s="2"/>
      <c r="AQ552" s="2"/>
      <c r="AS552" t="s">
        <v>129</v>
      </c>
    </row>
    <row r="553" spans="1:45" hidden="1" x14ac:dyDescent="0.3">
      <c r="A553" s="1" t="s">
        <v>5</v>
      </c>
      <c r="B553" t="s">
        <v>134</v>
      </c>
      <c r="C553" s="9" t="s">
        <v>135</v>
      </c>
      <c r="D553" s="9" t="s">
        <v>137</v>
      </c>
      <c r="E553" s="9" t="s">
        <v>139</v>
      </c>
      <c r="F553" s="9" t="s">
        <v>255</v>
      </c>
      <c r="G553" s="9"/>
      <c r="H553" s="9" t="s">
        <v>255</v>
      </c>
      <c r="I553" s="9" t="s">
        <v>38</v>
      </c>
      <c r="J553">
        <v>0.01</v>
      </c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2">
        <v>0</v>
      </c>
      <c r="AN553" s="9"/>
      <c r="AO553" s="2">
        <v>0</v>
      </c>
      <c r="AP553" s="2"/>
      <c r="AQ553" s="2"/>
      <c r="AS553" t="s">
        <v>129</v>
      </c>
    </row>
    <row r="554" spans="1:45" hidden="1" x14ac:dyDescent="0.3">
      <c r="A554" s="1" t="s">
        <v>6</v>
      </c>
      <c r="B554" t="s">
        <v>134</v>
      </c>
      <c r="C554" s="9" t="s">
        <v>135</v>
      </c>
      <c r="D554" s="9" t="s">
        <v>137</v>
      </c>
      <c r="E554" s="9" t="s">
        <v>139</v>
      </c>
      <c r="F554" s="9" t="s">
        <v>255</v>
      </c>
      <c r="G554" s="9"/>
      <c r="H554" s="9" t="s">
        <v>255</v>
      </c>
      <c r="I554" s="9" t="s">
        <v>38</v>
      </c>
      <c r="J554">
        <v>0.01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2">
        <v>0</v>
      </c>
      <c r="AN554" s="9"/>
      <c r="AO554" s="2">
        <v>0</v>
      </c>
      <c r="AP554" s="2"/>
      <c r="AQ554" s="2"/>
      <c r="AS554" t="s">
        <v>129</v>
      </c>
    </row>
    <row r="555" spans="1:45" hidden="1" x14ac:dyDescent="0.3">
      <c r="A555" s="1" t="s">
        <v>7</v>
      </c>
      <c r="B555" t="s">
        <v>134</v>
      </c>
      <c r="C555" s="9" t="s">
        <v>135</v>
      </c>
      <c r="D555" s="9" t="s">
        <v>137</v>
      </c>
      <c r="E555" s="9" t="s">
        <v>139</v>
      </c>
      <c r="F555" s="9" t="s">
        <v>255</v>
      </c>
      <c r="G555" s="9"/>
      <c r="H555" s="9" t="s">
        <v>255</v>
      </c>
      <c r="I555" s="9" t="s">
        <v>38</v>
      </c>
      <c r="J555">
        <v>0.01</v>
      </c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2">
        <v>0</v>
      </c>
      <c r="AN555" s="9"/>
      <c r="AO555" s="2">
        <v>0</v>
      </c>
      <c r="AP555" s="2"/>
      <c r="AQ555" s="2"/>
      <c r="AS555" t="s">
        <v>129</v>
      </c>
    </row>
    <row r="556" spans="1:45" hidden="1" x14ac:dyDescent="0.3">
      <c r="A556" s="1" t="s">
        <v>8</v>
      </c>
      <c r="B556" t="s">
        <v>134</v>
      </c>
      <c r="C556" s="9" t="s">
        <v>135</v>
      </c>
      <c r="D556" s="9" t="s">
        <v>137</v>
      </c>
      <c r="E556" s="9" t="s">
        <v>139</v>
      </c>
      <c r="F556" s="9" t="s">
        <v>255</v>
      </c>
      <c r="G556" s="9"/>
      <c r="H556" s="9" t="s">
        <v>255</v>
      </c>
      <c r="I556" s="9" t="s">
        <v>38</v>
      </c>
      <c r="J556">
        <v>0.01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2">
        <v>0</v>
      </c>
      <c r="AN556" s="9"/>
      <c r="AO556" s="2">
        <v>0</v>
      </c>
      <c r="AP556" s="2"/>
      <c r="AQ556" s="2"/>
      <c r="AS556" t="s">
        <v>129</v>
      </c>
    </row>
    <row r="557" spans="1:45" hidden="1" x14ac:dyDescent="0.3">
      <c r="A557" s="1" t="s">
        <v>9</v>
      </c>
      <c r="B557" t="s">
        <v>134</v>
      </c>
      <c r="C557" s="9" t="s">
        <v>135</v>
      </c>
      <c r="D557" s="9" t="s">
        <v>137</v>
      </c>
      <c r="E557" s="9" t="s">
        <v>139</v>
      </c>
      <c r="F557" s="9" t="s">
        <v>255</v>
      </c>
      <c r="G557" s="9"/>
      <c r="H557" s="9" t="s">
        <v>255</v>
      </c>
      <c r="I557" s="9" t="s">
        <v>38</v>
      </c>
      <c r="J557">
        <v>0.01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2">
        <v>0</v>
      </c>
      <c r="AN557" s="9"/>
      <c r="AO557" s="2">
        <v>0</v>
      </c>
      <c r="AP557" s="2"/>
      <c r="AQ557" s="2"/>
      <c r="AS557" t="s">
        <v>129</v>
      </c>
    </row>
    <row r="558" spans="1:45" hidden="1" x14ac:dyDescent="0.3">
      <c r="A558" s="1" t="s">
        <v>10</v>
      </c>
      <c r="B558" t="s">
        <v>134</v>
      </c>
      <c r="C558" s="9" t="s">
        <v>135</v>
      </c>
      <c r="D558" s="9" t="s">
        <v>137</v>
      </c>
      <c r="E558" s="9" t="s">
        <v>139</v>
      </c>
      <c r="F558" s="9" t="s">
        <v>255</v>
      </c>
      <c r="G558" s="9"/>
      <c r="H558" s="9" t="s">
        <v>255</v>
      </c>
      <c r="I558" s="9" t="s">
        <v>38</v>
      </c>
      <c r="J558">
        <v>0.01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2">
        <v>0</v>
      </c>
      <c r="AN558" s="9"/>
      <c r="AO558" s="2">
        <v>0</v>
      </c>
      <c r="AP558" s="2"/>
      <c r="AQ558" s="2"/>
      <c r="AS558" t="s">
        <v>129</v>
      </c>
    </row>
    <row r="559" spans="1:45" hidden="1" x14ac:dyDescent="0.3">
      <c r="A559" s="1" t="s">
        <v>11</v>
      </c>
      <c r="B559" t="s">
        <v>134</v>
      </c>
      <c r="C559" s="9" t="s">
        <v>135</v>
      </c>
      <c r="D559" s="9" t="s">
        <v>137</v>
      </c>
      <c r="E559" s="9" t="s">
        <v>139</v>
      </c>
      <c r="F559" s="9" t="s">
        <v>255</v>
      </c>
      <c r="G559" s="9"/>
      <c r="H559" s="9" t="s">
        <v>255</v>
      </c>
      <c r="I559" s="9" t="s">
        <v>38</v>
      </c>
      <c r="J559">
        <v>0.01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2">
        <v>0</v>
      </c>
      <c r="AN559" s="9"/>
      <c r="AO559" s="2">
        <v>0</v>
      </c>
      <c r="AP559" s="2"/>
      <c r="AQ559" s="2"/>
      <c r="AS559" t="s">
        <v>129</v>
      </c>
    </row>
    <row r="560" spans="1:45" hidden="1" x14ac:dyDescent="0.3">
      <c r="A560" s="1" t="s">
        <v>12</v>
      </c>
      <c r="B560" t="s">
        <v>134</v>
      </c>
      <c r="C560" s="9" t="s">
        <v>135</v>
      </c>
      <c r="D560" s="9" t="s">
        <v>137</v>
      </c>
      <c r="E560" s="9" t="s">
        <v>139</v>
      </c>
      <c r="F560" s="9" t="s">
        <v>255</v>
      </c>
      <c r="G560" s="9"/>
      <c r="H560" s="9" t="s">
        <v>255</v>
      </c>
      <c r="I560" s="9" t="s">
        <v>38</v>
      </c>
      <c r="J560">
        <v>0.01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2">
        <v>0</v>
      </c>
      <c r="AN560" s="9"/>
      <c r="AO560" s="2">
        <v>0</v>
      </c>
      <c r="AP560" s="2"/>
      <c r="AQ560" s="2"/>
      <c r="AS560" t="s">
        <v>129</v>
      </c>
    </row>
    <row r="561" spans="1:45" hidden="1" x14ac:dyDescent="0.3">
      <c r="A561" s="1" t="s">
        <v>13</v>
      </c>
      <c r="B561" t="s">
        <v>134</v>
      </c>
      <c r="C561" s="9" t="s">
        <v>135</v>
      </c>
      <c r="D561" s="9" t="s">
        <v>137</v>
      </c>
      <c r="E561" s="9" t="s">
        <v>139</v>
      </c>
      <c r="F561" s="9" t="s">
        <v>255</v>
      </c>
      <c r="G561" s="9"/>
      <c r="H561" s="9" t="s">
        <v>255</v>
      </c>
      <c r="I561" s="9" t="s">
        <v>38</v>
      </c>
      <c r="J561">
        <v>0.01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2">
        <v>0</v>
      </c>
      <c r="AN561" s="9"/>
      <c r="AO561" s="2">
        <v>0</v>
      </c>
      <c r="AP561" s="2"/>
      <c r="AQ561" s="2"/>
      <c r="AS561" t="s">
        <v>129</v>
      </c>
    </row>
    <row r="562" spans="1:45" hidden="1" x14ac:dyDescent="0.3">
      <c r="A562" s="1" t="s">
        <v>14</v>
      </c>
      <c r="B562" t="s">
        <v>134</v>
      </c>
      <c r="C562" s="9" t="s">
        <v>135</v>
      </c>
      <c r="D562" s="9" t="s">
        <v>137</v>
      </c>
      <c r="E562" s="9" t="s">
        <v>139</v>
      </c>
      <c r="F562" s="9" t="s">
        <v>255</v>
      </c>
      <c r="G562" s="9"/>
      <c r="H562" s="9" t="s">
        <v>255</v>
      </c>
      <c r="I562" s="9" t="s">
        <v>38</v>
      </c>
      <c r="J562">
        <v>0.01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2">
        <v>0</v>
      </c>
      <c r="AN562" s="9"/>
      <c r="AO562" s="2">
        <v>0</v>
      </c>
      <c r="AP562" s="2"/>
      <c r="AQ562" s="2"/>
      <c r="AS562" t="s">
        <v>129</v>
      </c>
    </row>
    <row r="563" spans="1:45" hidden="1" x14ac:dyDescent="0.3">
      <c r="A563" s="1" t="s">
        <v>15</v>
      </c>
      <c r="B563" t="s">
        <v>134</v>
      </c>
      <c r="C563" s="9" t="s">
        <v>135</v>
      </c>
      <c r="D563" s="9" t="s">
        <v>137</v>
      </c>
      <c r="E563" s="9" t="s">
        <v>139</v>
      </c>
      <c r="F563" s="9" t="s">
        <v>255</v>
      </c>
      <c r="G563" s="9"/>
      <c r="H563" s="9" t="s">
        <v>255</v>
      </c>
      <c r="I563" s="9" t="s">
        <v>38</v>
      </c>
      <c r="J563">
        <v>0.01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2">
        <v>0</v>
      </c>
      <c r="AN563" s="9"/>
      <c r="AO563" s="2">
        <v>0</v>
      </c>
      <c r="AP563" s="2"/>
      <c r="AQ563" s="2"/>
      <c r="AS563" t="s">
        <v>129</v>
      </c>
    </row>
    <row r="564" spans="1:45" hidden="1" x14ac:dyDescent="0.3">
      <c r="A564" s="1" t="s">
        <v>16</v>
      </c>
      <c r="B564" t="s">
        <v>134</v>
      </c>
      <c r="C564" s="9" t="s">
        <v>135</v>
      </c>
      <c r="D564" s="9" t="s">
        <v>137</v>
      </c>
      <c r="E564" s="9" t="s">
        <v>139</v>
      </c>
      <c r="F564" s="9" t="s">
        <v>255</v>
      </c>
      <c r="G564" s="9"/>
      <c r="H564" s="9" t="s">
        <v>255</v>
      </c>
      <c r="I564" s="9" t="s">
        <v>38</v>
      </c>
      <c r="J564">
        <v>0.01</v>
      </c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2">
        <v>0</v>
      </c>
      <c r="AN564" s="9"/>
      <c r="AO564" s="2">
        <v>0</v>
      </c>
      <c r="AP564" s="2"/>
      <c r="AQ564" s="2"/>
      <c r="AS564" t="s">
        <v>129</v>
      </c>
    </row>
    <row r="565" spans="1:45" hidden="1" x14ac:dyDescent="0.3">
      <c r="A565" s="1" t="s">
        <v>17</v>
      </c>
      <c r="B565" t="s">
        <v>134</v>
      </c>
      <c r="C565" s="9" t="s">
        <v>135</v>
      </c>
      <c r="D565" s="9" t="s">
        <v>137</v>
      </c>
      <c r="E565" s="9" t="s">
        <v>139</v>
      </c>
      <c r="F565" s="9" t="s">
        <v>255</v>
      </c>
      <c r="G565" s="9"/>
      <c r="H565" s="9" t="s">
        <v>255</v>
      </c>
      <c r="I565" s="9" t="s">
        <v>38</v>
      </c>
      <c r="J565">
        <v>0.01</v>
      </c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2">
        <v>0</v>
      </c>
      <c r="AN565" s="9"/>
      <c r="AO565" s="2">
        <v>0</v>
      </c>
      <c r="AP565" s="2"/>
      <c r="AQ565" s="2"/>
      <c r="AS565" t="s">
        <v>129</v>
      </c>
    </row>
    <row r="566" spans="1:45" hidden="1" x14ac:dyDescent="0.3">
      <c r="A566" s="1" t="s">
        <v>18</v>
      </c>
      <c r="B566" t="s">
        <v>134</v>
      </c>
      <c r="C566" s="9" t="s">
        <v>135</v>
      </c>
      <c r="D566" s="9" t="s">
        <v>137</v>
      </c>
      <c r="E566" s="9" t="s">
        <v>139</v>
      </c>
      <c r="F566" s="9" t="s">
        <v>255</v>
      </c>
      <c r="G566" s="9"/>
      <c r="H566" s="9" t="s">
        <v>255</v>
      </c>
      <c r="I566" s="9" t="s">
        <v>38</v>
      </c>
      <c r="J566">
        <v>0.01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2">
        <v>0</v>
      </c>
      <c r="AN566" s="9"/>
      <c r="AO566" s="2">
        <v>0</v>
      </c>
      <c r="AP566" s="2"/>
      <c r="AQ566" s="2"/>
      <c r="AS566" t="s">
        <v>129</v>
      </c>
    </row>
    <row r="567" spans="1:45" hidden="1" x14ac:dyDescent="0.3">
      <c r="A567" s="1" t="s">
        <v>19</v>
      </c>
      <c r="B567" t="s">
        <v>134</v>
      </c>
      <c r="C567" s="9" t="s">
        <v>135</v>
      </c>
      <c r="D567" s="9" t="s">
        <v>137</v>
      </c>
      <c r="E567" s="9" t="s">
        <v>139</v>
      </c>
      <c r="F567" s="9" t="s">
        <v>255</v>
      </c>
      <c r="G567" s="9"/>
      <c r="H567" s="9" t="s">
        <v>255</v>
      </c>
      <c r="I567" s="9" t="s">
        <v>38</v>
      </c>
      <c r="J567">
        <v>0.01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2">
        <v>0</v>
      </c>
      <c r="AN567" s="9"/>
      <c r="AO567" s="2">
        <v>0</v>
      </c>
      <c r="AP567" s="2"/>
      <c r="AQ567" s="2"/>
      <c r="AS567" t="s">
        <v>129</v>
      </c>
    </row>
    <row r="568" spans="1:45" hidden="1" x14ac:dyDescent="0.3">
      <c r="A568" s="1" t="s">
        <v>20</v>
      </c>
      <c r="B568" t="s">
        <v>134</v>
      </c>
      <c r="C568" s="9" t="s">
        <v>135</v>
      </c>
      <c r="D568" s="9" t="s">
        <v>137</v>
      </c>
      <c r="E568" s="9" t="s">
        <v>139</v>
      </c>
      <c r="F568" s="9" t="s">
        <v>255</v>
      </c>
      <c r="G568" s="9"/>
      <c r="H568" s="9" t="s">
        <v>255</v>
      </c>
      <c r="I568" s="9" t="s">
        <v>38</v>
      </c>
      <c r="J568">
        <v>0.01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2">
        <v>0</v>
      </c>
      <c r="AN568" s="9"/>
      <c r="AO568" s="2">
        <v>0</v>
      </c>
      <c r="AP568" s="2"/>
      <c r="AQ568" s="2"/>
      <c r="AS568" t="s">
        <v>129</v>
      </c>
    </row>
    <row r="569" spans="1:45" hidden="1" x14ac:dyDescent="0.3">
      <c r="A569" s="1" t="s">
        <v>21</v>
      </c>
      <c r="B569" t="s">
        <v>134</v>
      </c>
      <c r="C569" s="9" t="s">
        <v>135</v>
      </c>
      <c r="D569" s="9" t="s">
        <v>137</v>
      </c>
      <c r="E569" s="9" t="s">
        <v>139</v>
      </c>
      <c r="F569" s="9" t="s">
        <v>255</v>
      </c>
      <c r="G569" s="9"/>
      <c r="H569" s="9" t="s">
        <v>255</v>
      </c>
      <c r="I569" s="9" t="s">
        <v>38</v>
      </c>
      <c r="J569">
        <v>0.01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2">
        <v>0</v>
      </c>
      <c r="AN569" s="9"/>
      <c r="AO569" s="2">
        <v>0</v>
      </c>
      <c r="AP569" s="2"/>
      <c r="AQ569" s="2"/>
      <c r="AS569" t="s">
        <v>129</v>
      </c>
    </row>
    <row r="570" spans="1:45" hidden="1" x14ac:dyDescent="0.3">
      <c r="A570" s="1" t="s">
        <v>22</v>
      </c>
      <c r="B570" t="s">
        <v>134</v>
      </c>
      <c r="C570" s="9" t="s">
        <v>135</v>
      </c>
      <c r="D570" s="9" t="s">
        <v>137</v>
      </c>
      <c r="E570" s="9" t="s">
        <v>139</v>
      </c>
      <c r="F570" s="9" t="s">
        <v>255</v>
      </c>
      <c r="G570" s="9"/>
      <c r="H570" s="9" t="s">
        <v>255</v>
      </c>
      <c r="I570" s="9" t="s">
        <v>38</v>
      </c>
      <c r="J570">
        <v>0.01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2">
        <v>0</v>
      </c>
      <c r="AN570" s="9"/>
      <c r="AO570" s="2">
        <v>0</v>
      </c>
      <c r="AP570" s="2"/>
      <c r="AQ570" s="2"/>
      <c r="AS570" t="s">
        <v>129</v>
      </c>
    </row>
    <row r="571" spans="1:45" hidden="1" x14ac:dyDescent="0.3">
      <c r="A571" s="1" t="s">
        <v>23</v>
      </c>
      <c r="B571" t="s">
        <v>134</v>
      </c>
      <c r="C571" s="9" t="s">
        <v>135</v>
      </c>
      <c r="D571" s="9" t="s">
        <v>137</v>
      </c>
      <c r="E571" s="9" t="s">
        <v>139</v>
      </c>
      <c r="F571" s="9" t="s">
        <v>255</v>
      </c>
      <c r="G571" s="9"/>
      <c r="H571" s="9" t="s">
        <v>255</v>
      </c>
      <c r="I571" s="9" t="s">
        <v>38</v>
      </c>
      <c r="J571">
        <v>0.01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2">
        <v>0</v>
      </c>
      <c r="AN571" s="9"/>
      <c r="AO571" s="2">
        <v>0</v>
      </c>
      <c r="AP571" s="2"/>
      <c r="AQ571" s="2"/>
      <c r="AS571" t="s">
        <v>129</v>
      </c>
    </row>
    <row r="572" spans="1:45" hidden="1" x14ac:dyDescent="0.3">
      <c r="A572" s="1" t="s">
        <v>24</v>
      </c>
      <c r="B572" t="s">
        <v>134</v>
      </c>
      <c r="C572" s="9" t="s">
        <v>135</v>
      </c>
      <c r="D572" s="9" t="s">
        <v>137</v>
      </c>
      <c r="E572" s="9" t="s">
        <v>139</v>
      </c>
      <c r="F572" s="9" t="s">
        <v>255</v>
      </c>
      <c r="G572" s="9"/>
      <c r="H572" s="9" t="s">
        <v>255</v>
      </c>
      <c r="I572" s="9" t="s">
        <v>38</v>
      </c>
      <c r="J572">
        <v>0.01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2">
        <v>0</v>
      </c>
      <c r="AN572" s="9"/>
      <c r="AO572" s="2">
        <v>0</v>
      </c>
      <c r="AP572" s="2"/>
      <c r="AQ572" s="2"/>
      <c r="AS572" t="s">
        <v>129</v>
      </c>
    </row>
    <row r="573" spans="1:45" hidden="1" x14ac:dyDescent="0.3">
      <c r="A573" s="1" t="s">
        <v>25</v>
      </c>
      <c r="B573" t="s">
        <v>134</v>
      </c>
      <c r="C573" s="9" t="s">
        <v>135</v>
      </c>
      <c r="D573" s="9" t="s">
        <v>137</v>
      </c>
      <c r="E573" s="9" t="s">
        <v>139</v>
      </c>
      <c r="F573" s="9" t="s">
        <v>255</v>
      </c>
      <c r="G573" s="9"/>
      <c r="H573" s="9" t="s">
        <v>255</v>
      </c>
      <c r="I573" s="9" t="s">
        <v>38</v>
      </c>
      <c r="J573">
        <v>0.01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2">
        <v>0</v>
      </c>
      <c r="AN573" s="9"/>
      <c r="AO573" s="2">
        <v>0</v>
      </c>
      <c r="AP573" s="2"/>
      <c r="AQ573" s="2"/>
      <c r="AS573" t="s">
        <v>129</v>
      </c>
    </row>
    <row r="574" spans="1:45" hidden="1" x14ac:dyDescent="0.3">
      <c r="A574" s="1" t="s">
        <v>26</v>
      </c>
      <c r="B574" t="s">
        <v>134</v>
      </c>
      <c r="C574" s="9" t="s">
        <v>135</v>
      </c>
      <c r="D574" s="9" t="s">
        <v>137</v>
      </c>
      <c r="E574" s="9" t="s">
        <v>139</v>
      </c>
      <c r="F574" s="9" t="s">
        <v>255</v>
      </c>
      <c r="G574" s="9"/>
      <c r="H574" s="9" t="s">
        <v>255</v>
      </c>
      <c r="I574" s="9" t="s">
        <v>38</v>
      </c>
      <c r="J574">
        <v>0.01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2">
        <v>0</v>
      </c>
      <c r="AN574" s="9"/>
      <c r="AO574" s="2">
        <v>0</v>
      </c>
      <c r="AP574" s="2"/>
      <c r="AQ574" s="2"/>
      <c r="AS574" t="s">
        <v>129</v>
      </c>
    </row>
    <row r="575" spans="1:45" hidden="1" x14ac:dyDescent="0.3">
      <c r="A575" s="1" t="s">
        <v>27</v>
      </c>
      <c r="B575" t="s">
        <v>134</v>
      </c>
      <c r="C575" s="9" t="s">
        <v>135</v>
      </c>
      <c r="D575" s="9" t="s">
        <v>137</v>
      </c>
      <c r="E575" s="9" t="s">
        <v>139</v>
      </c>
      <c r="F575" s="9" t="s">
        <v>255</v>
      </c>
      <c r="G575" s="9"/>
      <c r="H575" s="9" t="s">
        <v>255</v>
      </c>
      <c r="I575" s="9" t="s">
        <v>38</v>
      </c>
      <c r="J575">
        <v>0.01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2">
        <v>0</v>
      </c>
      <c r="AN575" s="9"/>
      <c r="AO575" s="2">
        <v>0</v>
      </c>
      <c r="AP575" s="2"/>
      <c r="AQ575" s="2"/>
      <c r="AS575" t="s">
        <v>129</v>
      </c>
    </row>
    <row r="576" spans="1:45" hidden="1" x14ac:dyDescent="0.3">
      <c r="A576" s="1" t="s">
        <v>28</v>
      </c>
      <c r="B576" t="s">
        <v>134</v>
      </c>
      <c r="C576" s="9" t="s">
        <v>135</v>
      </c>
      <c r="D576" s="9" t="s">
        <v>137</v>
      </c>
      <c r="E576" s="9" t="s">
        <v>139</v>
      </c>
      <c r="F576" s="9" t="s">
        <v>255</v>
      </c>
      <c r="G576" s="9"/>
      <c r="H576" s="9" t="s">
        <v>255</v>
      </c>
      <c r="I576" s="9" t="s">
        <v>38</v>
      </c>
      <c r="J576">
        <v>0.01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2">
        <v>0</v>
      </c>
      <c r="AN576" s="9"/>
      <c r="AO576" s="2">
        <v>0</v>
      </c>
      <c r="AP576" s="2"/>
      <c r="AQ576" s="2"/>
      <c r="AS576" t="s">
        <v>129</v>
      </c>
    </row>
    <row r="577" spans="1:45" hidden="1" x14ac:dyDescent="0.3">
      <c r="A577" s="1" t="s">
        <v>29</v>
      </c>
      <c r="B577" t="s">
        <v>134</v>
      </c>
      <c r="C577" s="9" t="s">
        <v>135</v>
      </c>
      <c r="D577" s="9" t="s">
        <v>137</v>
      </c>
      <c r="E577" s="9" t="s">
        <v>139</v>
      </c>
      <c r="F577" s="9" t="s">
        <v>255</v>
      </c>
      <c r="G577" s="9"/>
      <c r="H577" s="9" t="s">
        <v>255</v>
      </c>
      <c r="I577" s="9" t="s">
        <v>38</v>
      </c>
      <c r="J577">
        <v>0.01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2">
        <v>0</v>
      </c>
      <c r="AN577" s="9"/>
      <c r="AO577" s="2">
        <v>0</v>
      </c>
      <c r="AP577" s="2"/>
      <c r="AQ577" s="2"/>
      <c r="AS577" t="s">
        <v>129</v>
      </c>
    </row>
    <row r="578" spans="1:45" hidden="1" x14ac:dyDescent="0.3">
      <c r="A578" s="1" t="s">
        <v>30</v>
      </c>
      <c r="B578" t="s">
        <v>134</v>
      </c>
      <c r="C578" s="9" t="s">
        <v>135</v>
      </c>
      <c r="D578" s="9" t="s">
        <v>137</v>
      </c>
      <c r="E578" s="9" t="s">
        <v>139</v>
      </c>
      <c r="F578" s="9" t="s">
        <v>255</v>
      </c>
      <c r="G578" s="9"/>
      <c r="H578" s="9" t="s">
        <v>255</v>
      </c>
      <c r="I578" s="9" t="s">
        <v>38</v>
      </c>
      <c r="J578">
        <v>0.01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2">
        <v>0</v>
      </c>
      <c r="AN578" s="9"/>
      <c r="AO578" s="2">
        <v>0</v>
      </c>
      <c r="AP578" s="2"/>
      <c r="AQ578" s="2"/>
      <c r="AS578" t="s">
        <v>129</v>
      </c>
    </row>
    <row r="579" spans="1:45" hidden="1" x14ac:dyDescent="0.3">
      <c r="A579" s="1" t="s">
        <v>31</v>
      </c>
      <c r="B579" t="s">
        <v>134</v>
      </c>
      <c r="C579" s="9" t="s">
        <v>135</v>
      </c>
      <c r="D579" s="9" t="s">
        <v>137</v>
      </c>
      <c r="E579" s="9" t="s">
        <v>139</v>
      </c>
      <c r="F579" s="9" t="s">
        <v>255</v>
      </c>
      <c r="G579" s="9"/>
      <c r="H579" s="9" t="s">
        <v>255</v>
      </c>
      <c r="I579" s="9" t="s">
        <v>38</v>
      </c>
      <c r="J579">
        <v>0.01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2">
        <v>0</v>
      </c>
      <c r="AN579" s="9"/>
      <c r="AO579" s="2">
        <v>0</v>
      </c>
      <c r="AP579" s="2"/>
      <c r="AQ579" s="2"/>
      <c r="AS579" t="s">
        <v>129</v>
      </c>
    </row>
    <row r="580" spans="1:45" hidden="1" x14ac:dyDescent="0.3">
      <c r="A580" s="1" t="s">
        <v>32</v>
      </c>
      <c r="B580" t="s">
        <v>134</v>
      </c>
      <c r="C580" s="9" t="s">
        <v>135</v>
      </c>
      <c r="D580" s="9" t="s">
        <v>137</v>
      </c>
      <c r="E580" s="9" t="s">
        <v>139</v>
      </c>
      <c r="F580" s="9" t="s">
        <v>255</v>
      </c>
      <c r="G580" s="9"/>
      <c r="H580" s="9" t="s">
        <v>255</v>
      </c>
      <c r="I580" s="9" t="s">
        <v>38</v>
      </c>
      <c r="J580">
        <v>0.01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2">
        <v>0</v>
      </c>
      <c r="AN580" s="9"/>
      <c r="AO580" s="2">
        <v>0</v>
      </c>
      <c r="AP580" s="2"/>
      <c r="AQ580" s="2"/>
      <c r="AS580" t="s">
        <v>129</v>
      </c>
    </row>
    <row r="581" spans="1:45" hidden="1" x14ac:dyDescent="0.3">
      <c r="A581" s="1" t="s">
        <v>33</v>
      </c>
      <c r="B581" t="s">
        <v>134</v>
      </c>
      <c r="C581" s="9" t="s">
        <v>135</v>
      </c>
      <c r="D581" s="9" t="s">
        <v>137</v>
      </c>
      <c r="E581" s="9" t="s">
        <v>139</v>
      </c>
      <c r="F581" s="9" t="s">
        <v>255</v>
      </c>
      <c r="G581" s="9"/>
      <c r="H581" s="9" t="s">
        <v>255</v>
      </c>
      <c r="I581" s="9" t="s">
        <v>38</v>
      </c>
      <c r="J581">
        <v>0.01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2">
        <v>0</v>
      </c>
      <c r="AN581" s="9"/>
      <c r="AO581" s="2">
        <v>0</v>
      </c>
      <c r="AP581" s="2"/>
      <c r="AQ581" s="2"/>
      <c r="AS581" t="s">
        <v>129</v>
      </c>
    </row>
    <row r="582" spans="1:45" hidden="1" x14ac:dyDescent="0.3">
      <c r="A582" s="1" t="s">
        <v>34</v>
      </c>
      <c r="B582" t="s">
        <v>134</v>
      </c>
      <c r="C582" s="9" t="s">
        <v>135</v>
      </c>
      <c r="D582" s="9" t="s">
        <v>137</v>
      </c>
      <c r="E582" s="9" t="s">
        <v>139</v>
      </c>
      <c r="F582" s="9" t="s">
        <v>255</v>
      </c>
      <c r="G582" s="9"/>
      <c r="H582" s="9" t="s">
        <v>255</v>
      </c>
      <c r="I582" s="9" t="s">
        <v>38</v>
      </c>
      <c r="J582">
        <v>0.01</v>
      </c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2">
        <v>0</v>
      </c>
      <c r="AN582" s="9"/>
      <c r="AO582" s="2">
        <v>0</v>
      </c>
      <c r="AP582" s="2"/>
      <c r="AQ582" s="2"/>
      <c r="AS582" t="s">
        <v>129</v>
      </c>
    </row>
    <row r="583" spans="1:45" hidden="1" x14ac:dyDescent="0.3">
      <c r="A583" s="1" t="s">
        <v>35</v>
      </c>
      <c r="B583" t="s">
        <v>134</v>
      </c>
      <c r="C583" s="9" t="s">
        <v>135</v>
      </c>
      <c r="D583" s="9" t="s">
        <v>137</v>
      </c>
      <c r="E583" s="9" t="s">
        <v>139</v>
      </c>
      <c r="F583" s="9" t="s">
        <v>255</v>
      </c>
      <c r="G583" s="9"/>
      <c r="H583" s="9" t="s">
        <v>255</v>
      </c>
      <c r="I583" s="9" t="s">
        <v>38</v>
      </c>
      <c r="J583">
        <v>0.01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2">
        <v>0</v>
      </c>
      <c r="AN583" s="9"/>
      <c r="AO583" s="2">
        <v>0</v>
      </c>
      <c r="AP583" s="2"/>
      <c r="AQ583" s="2"/>
      <c r="AS583" t="s">
        <v>129</v>
      </c>
    </row>
    <row r="584" spans="1:45" hidden="1" x14ac:dyDescent="0.3">
      <c r="A584" s="1" t="s">
        <v>36</v>
      </c>
      <c r="B584" t="s">
        <v>134</v>
      </c>
      <c r="C584" s="9" t="s">
        <v>135</v>
      </c>
      <c r="D584" s="9" t="s">
        <v>137</v>
      </c>
      <c r="E584" s="9" t="s">
        <v>139</v>
      </c>
      <c r="F584" s="9" t="s">
        <v>255</v>
      </c>
      <c r="G584" s="9"/>
      <c r="H584" s="9" t="s">
        <v>255</v>
      </c>
      <c r="I584" s="9" t="s">
        <v>38</v>
      </c>
      <c r="J584">
        <v>0.01</v>
      </c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2">
        <v>0</v>
      </c>
      <c r="AN584" s="9"/>
      <c r="AO584" s="2">
        <v>0</v>
      </c>
      <c r="AP584" s="2"/>
      <c r="AQ584" s="2"/>
      <c r="AS584" t="s">
        <v>129</v>
      </c>
    </row>
    <row r="585" spans="1:45" hidden="1" x14ac:dyDescent="0.3">
      <c r="A585" s="1" t="s">
        <v>1</v>
      </c>
      <c r="B585" t="s">
        <v>134</v>
      </c>
      <c r="C585" s="9" t="s">
        <v>140</v>
      </c>
      <c r="D585" s="9" t="s">
        <v>137</v>
      </c>
      <c r="F585" s="9" t="s">
        <v>254</v>
      </c>
      <c r="G585" s="9"/>
      <c r="H585" s="9" t="s">
        <v>254</v>
      </c>
      <c r="I585" s="9" t="s">
        <v>38</v>
      </c>
      <c r="J585">
        <v>0.01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2">
        <v>0</v>
      </c>
      <c r="AN585" s="9"/>
      <c r="AO585" s="2">
        <v>0</v>
      </c>
      <c r="AP585" s="2"/>
      <c r="AQ585" s="2"/>
      <c r="AS585" s="2" t="s">
        <v>129</v>
      </c>
    </row>
    <row r="586" spans="1:45" hidden="1" x14ac:dyDescent="0.3">
      <c r="A586" s="1" t="s">
        <v>2</v>
      </c>
      <c r="B586" t="s">
        <v>134</v>
      </c>
      <c r="C586" s="9" t="s">
        <v>140</v>
      </c>
      <c r="D586" s="9" t="s">
        <v>137</v>
      </c>
      <c r="F586" s="9" t="s">
        <v>254</v>
      </c>
      <c r="G586" s="9"/>
      <c r="H586" s="9" t="s">
        <v>254</v>
      </c>
      <c r="I586" s="9" t="s">
        <v>38</v>
      </c>
      <c r="J586">
        <v>0.01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2">
        <v>0</v>
      </c>
      <c r="AN586" s="9"/>
      <c r="AO586" s="2">
        <v>0</v>
      </c>
      <c r="AP586" s="2"/>
      <c r="AQ586" s="2"/>
      <c r="AS586" s="2" t="s">
        <v>129</v>
      </c>
    </row>
    <row r="587" spans="1:45" hidden="1" x14ac:dyDescent="0.3">
      <c r="A587" s="1" t="s">
        <v>3</v>
      </c>
      <c r="B587" t="s">
        <v>134</v>
      </c>
      <c r="C587" s="9" t="s">
        <v>140</v>
      </c>
      <c r="D587" s="9" t="s">
        <v>137</v>
      </c>
      <c r="F587" s="9" t="s">
        <v>254</v>
      </c>
      <c r="G587" s="9"/>
      <c r="H587" s="9" t="s">
        <v>254</v>
      </c>
      <c r="I587" s="9" t="s">
        <v>38</v>
      </c>
      <c r="J587">
        <v>0.01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2">
        <v>0</v>
      </c>
      <c r="AN587" s="9"/>
      <c r="AO587" s="2">
        <v>0</v>
      </c>
      <c r="AP587" s="2"/>
      <c r="AQ587" s="2"/>
      <c r="AS587" s="2" t="s">
        <v>129</v>
      </c>
    </row>
    <row r="588" spans="1:45" hidden="1" x14ac:dyDescent="0.3">
      <c r="A588" s="1" t="s">
        <v>4</v>
      </c>
      <c r="B588" t="s">
        <v>134</v>
      </c>
      <c r="C588" s="9" t="s">
        <v>140</v>
      </c>
      <c r="D588" s="9" t="s">
        <v>137</v>
      </c>
      <c r="F588" s="9" t="s">
        <v>254</v>
      </c>
      <c r="G588" s="9"/>
      <c r="H588" s="9" t="s">
        <v>254</v>
      </c>
      <c r="I588" s="9" t="s">
        <v>38</v>
      </c>
      <c r="J588">
        <v>0.01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2">
        <v>0</v>
      </c>
      <c r="AN588" s="9"/>
      <c r="AO588" s="2">
        <v>0</v>
      </c>
      <c r="AP588" s="2"/>
      <c r="AQ588" s="2"/>
      <c r="AS588" s="2" t="s">
        <v>129</v>
      </c>
    </row>
    <row r="589" spans="1:45" hidden="1" x14ac:dyDescent="0.3">
      <c r="A589" s="1" t="s">
        <v>5</v>
      </c>
      <c r="B589" t="s">
        <v>134</v>
      </c>
      <c r="C589" s="9" t="s">
        <v>140</v>
      </c>
      <c r="D589" s="9" t="s">
        <v>137</v>
      </c>
      <c r="F589" s="9" t="s">
        <v>254</v>
      </c>
      <c r="G589" s="9"/>
      <c r="H589" s="9" t="s">
        <v>254</v>
      </c>
      <c r="I589" s="9" t="s">
        <v>38</v>
      </c>
      <c r="J589">
        <v>0.01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2">
        <v>0</v>
      </c>
      <c r="AN589" s="9"/>
      <c r="AO589" s="2">
        <v>0</v>
      </c>
      <c r="AP589" s="2"/>
      <c r="AQ589" s="2"/>
      <c r="AS589" s="2" t="s">
        <v>129</v>
      </c>
    </row>
    <row r="590" spans="1:45" hidden="1" x14ac:dyDescent="0.3">
      <c r="A590" s="1" t="s">
        <v>6</v>
      </c>
      <c r="B590" t="s">
        <v>134</v>
      </c>
      <c r="C590" s="9" t="s">
        <v>140</v>
      </c>
      <c r="D590" s="9" t="s">
        <v>137</v>
      </c>
      <c r="F590" s="9" t="s">
        <v>254</v>
      </c>
      <c r="G590" s="9"/>
      <c r="H590" s="9" t="s">
        <v>254</v>
      </c>
      <c r="I590" s="9" t="s">
        <v>38</v>
      </c>
      <c r="J590">
        <v>0.01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2">
        <v>0</v>
      </c>
      <c r="AN590" s="9"/>
      <c r="AO590" s="2">
        <v>0</v>
      </c>
      <c r="AP590" s="2"/>
      <c r="AQ590" s="2"/>
      <c r="AS590" s="2" t="s">
        <v>129</v>
      </c>
    </row>
    <row r="591" spans="1:45" hidden="1" x14ac:dyDescent="0.3">
      <c r="A591" s="1" t="s">
        <v>7</v>
      </c>
      <c r="B591" t="s">
        <v>134</v>
      </c>
      <c r="C591" s="9" t="s">
        <v>140</v>
      </c>
      <c r="D591" s="9" t="s">
        <v>137</v>
      </c>
      <c r="F591" s="9" t="s">
        <v>254</v>
      </c>
      <c r="G591" s="9"/>
      <c r="H591" s="9" t="s">
        <v>254</v>
      </c>
      <c r="I591" s="9" t="s">
        <v>38</v>
      </c>
      <c r="J591">
        <v>0.01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2">
        <v>0</v>
      </c>
      <c r="AN591" s="9"/>
      <c r="AO591" s="2">
        <v>0</v>
      </c>
      <c r="AP591" s="2"/>
      <c r="AQ591" s="2"/>
      <c r="AS591" s="2" t="s">
        <v>129</v>
      </c>
    </row>
    <row r="592" spans="1:45" hidden="1" x14ac:dyDescent="0.3">
      <c r="A592" s="1" t="s">
        <v>8</v>
      </c>
      <c r="B592" t="s">
        <v>134</v>
      </c>
      <c r="C592" s="9" t="s">
        <v>140</v>
      </c>
      <c r="D592" s="9" t="s">
        <v>137</v>
      </c>
      <c r="F592" s="9" t="s">
        <v>254</v>
      </c>
      <c r="G592" s="9"/>
      <c r="H592" s="9" t="s">
        <v>254</v>
      </c>
      <c r="I592" s="9" t="s">
        <v>38</v>
      </c>
      <c r="J592">
        <v>0.01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2">
        <v>0</v>
      </c>
      <c r="AN592" s="9"/>
      <c r="AO592" s="2">
        <v>0</v>
      </c>
      <c r="AP592" s="2"/>
      <c r="AQ592" s="2"/>
      <c r="AS592" s="2" t="s">
        <v>129</v>
      </c>
    </row>
    <row r="593" spans="1:45" hidden="1" x14ac:dyDescent="0.3">
      <c r="A593" s="1" t="s">
        <v>9</v>
      </c>
      <c r="B593" t="s">
        <v>134</v>
      </c>
      <c r="C593" s="9" t="s">
        <v>140</v>
      </c>
      <c r="D593" s="9" t="s">
        <v>137</v>
      </c>
      <c r="F593" s="9" t="s">
        <v>254</v>
      </c>
      <c r="G593" s="9"/>
      <c r="H593" s="9" t="s">
        <v>254</v>
      </c>
      <c r="I593" s="9" t="s">
        <v>38</v>
      </c>
      <c r="J593">
        <v>0.01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2">
        <v>0</v>
      </c>
      <c r="AN593" s="9"/>
      <c r="AO593" s="2">
        <v>0</v>
      </c>
      <c r="AP593" s="2"/>
      <c r="AQ593" s="2"/>
      <c r="AS593" s="2" t="s">
        <v>129</v>
      </c>
    </row>
    <row r="594" spans="1:45" hidden="1" x14ac:dyDescent="0.3">
      <c r="A594" s="1" t="s">
        <v>10</v>
      </c>
      <c r="B594" t="s">
        <v>134</v>
      </c>
      <c r="C594" s="9" t="s">
        <v>140</v>
      </c>
      <c r="D594" s="9" t="s">
        <v>137</v>
      </c>
      <c r="F594" s="9" t="s">
        <v>254</v>
      </c>
      <c r="G594" s="9"/>
      <c r="H594" s="9" t="s">
        <v>254</v>
      </c>
      <c r="I594" s="9" t="s">
        <v>38</v>
      </c>
      <c r="J594">
        <v>0.01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2">
        <v>0</v>
      </c>
      <c r="AN594" s="9"/>
      <c r="AO594" s="2">
        <v>0</v>
      </c>
      <c r="AP594" s="2"/>
      <c r="AQ594" s="2"/>
      <c r="AS594" s="2" t="s">
        <v>129</v>
      </c>
    </row>
    <row r="595" spans="1:45" hidden="1" x14ac:dyDescent="0.3">
      <c r="A595" s="1" t="s">
        <v>11</v>
      </c>
      <c r="B595" t="s">
        <v>134</v>
      </c>
      <c r="C595" s="9" t="s">
        <v>140</v>
      </c>
      <c r="D595" s="9" t="s">
        <v>137</v>
      </c>
      <c r="F595" s="9" t="s">
        <v>254</v>
      </c>
      <c r="G595" s="9"/>
      <c r="H595" s="9" t="s">
        <v>254</v>
      </c>
      <c r="I595" s="9" t="s">
        <v>38</v>
      </c>
      <c r="J595">
        <v>0.01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2">
        <v>0</v>
      </c>
      <c r="AN595" s="9"/>
      <c r="AO595" s="2">
        <v>0</v>
      </c>
      <c r="AP595" s="2"/>
      <c r="AQ595" s="2"/>
      <c r="AS595" s="2" t="s">
        <v>129</v>
      </c>
    </row>
    <row r="596" spans="1:45" hidden="1" x14ac:dyDescent="0.3">
      <c r="A596" s="1" t="s">
        <v>12</v>
      </c>
      <c r="B596" t="s">
        <v>134</v>
      </c>
      <c r="C596" s="9" t="s">
        <v>140</v>
      </c>
      <c r="D596" s="9" t="s">
        <v>137</v>
      </c>
      <c r="F596" s="9" t="s">
        <v>254</v>
      </c>
      <c r="G596" s="9"/>
      <c r="H596" s="9" t="s">
        <v>254</v>
      </c>
      <c r="I596" s="9" t="s">
        <v>38</v>
      </c>
      <c r="J596">
        <v>0.01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2">
        <v>0</v>
      </c>
      <c r="AN596" s="9"/>
      <c r="AO596" s="2">
        <v>0</v>
      </c>
      <c r="AP596" s="2"/>
      <c r="AQ596" s="2"/>
      <c r="AS596" s="2" t="s">
        <v>129</v>
      </c>
    </row>
    <row r="597" spans="1:45" hidden="1" x14ac:dyDescent="0.3">
      <c r="A597" s="1" t="s">
        <v>13</v>
      </c>
      <c r="B597" t="s">
        <v>134</v>
      </c>
      <c r="C597" s="9" t="s">
        <v>140</v>
      </c>
      <c r="D597" s="9" t="s">
        <v>137</v>
      </c>
      <c r="F597" s="9" t="s">
        <v>254</v>
      </c>
      <c r="G597" s="9"/>
      <c r="H597" s="9" t="s">
        <v>254</v>
      </c>
      <c r="I597" s="9" t="s">
        <v>38</v>
      </c>
      <c r="J597">
        <v>0.01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2">
        <v>0</v>
      </c>
      <c r="AN597" s="9"/>
      <c r="AO597" s="2">
        <v>0</v>
      </c>
      <c r="AP597" s="2"/>
      <c r="AQ597" s="2"/>
      <c r="AS597" s="2" t="s">
        <v>129</v>
      </c>
    </row>
    <row r="598" spans="1:45" hidden="1" x14ac:dyDescent="0.3">
      <c r="A598" s="1" t="s">
        <v>14</v>
      </c>
      <c r="B598" t="s">
        <v>134</v>
      </c>
      <c r="C598" s="9" t="s">
        <v>140</v>
      </c>
      <c r="D598" s="9" t="s">
        <v>137</v>
      </c>
      <c r="F598" s="9" t="s">
        <v>254</v>
      </c>
      <c r="G598" s="9"/>
      <c r="H598" s="9" t="s">
        <v>254</v>
      </c>
      <c r="I598" s="9" t="s">
        <v>38</v>
      </c>
      <c r="J598">
        <v>0.01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2">
        <v>0</v>
      </c>
      <c r="AN598" s="9"/>
      <c r="AO598" s="2">
        <v>0</v>
      </c>
      <c r="AP598" s="2"/>
      <c r="AQ598" s="2"/>
      <c r="AS598" s="2" t="s">
        <v>129</v>
      </c>
    </row>
    <row r="599" spans="1:45" hidden="1" x14ac:dyDescent="0.3">
      <c r="A599" s="1" t="s">
        <v>15</v>
      </c>
      <c r="B599" t="s">
        <v>134</v>
      </c>
      <c r="C599" s="9" t="s">
        <v>140</v>
      </c>
      <c r="D599" s="9" t="s">
        <v>137</v>
      </c>
      <c r="F599" s="9" t="s">
        <v>254</v>
      </c>
      <c r="G599" s="9"/>
      <c r="H599" s="9" t="s">
        <v>254</v>
      </c>
      <c r="I599" s="9" t="s">
        <v>38</v>
      </c>
      <c r="J599">
        <v>0.01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2">
        <v>0</v>
      </c>
      <c r="AN599" s="9"/>
      <c r="AO599" s="2">
        <v>0</v>
      </c>
      <c r="AP599" s="2"/>
      <c r="AQ599" s="2"/>
      <c r="AS599" s="2" t="s">
        <v>129</v>
      </c>
    </row>
    <row r="600" spans="1:45" hidden="1" x14ac:dyDescent="0.3">
      <c r="A600" s="1" t="s">
        <v>16</v>
      </c>
      <c r="B600" t="s">
        <v>134</v>
      </c>
      <c r="C600" s="9" t="s">
        <v>140</v>
      </c>
      <c r="D600" s="9" t="s">
        <v>137</v>
      </c>
      <c r="F600" s="9" t="s">
        <v>254</v>
      </c>
      <c r="G600" s="9"/>
      <c r="H600" s="9" t="s">
        <v>254</v>
      </c>
      <c r="I600" s="9" t="s">
        <v>38</v>
      </c>
      <c r="J600">
        <v>0.01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2">
        <v>0</v>
      </c>
      <c r="AN600" s="9"/>
      <c r="AO600" s="2">
        <v>0</v>
      </c>
      <c r="AP600" s="2"/>
      <c r="AQ600" s="2"/>
      <c r="AS600" s="2" t="s">
        <v>129</v>
      </c>
    </row>
    <row r="601" spans="1:45" hidden="1" x14ac:dyDescent="0.3">
      <c r="A601" s="1" t="s">
        <v>17</v>
      </c>
      <c r="B601" t="s">
        <v>134</v>
      </c>
      <c r="C601" s="9" t="s">
        <v>140</v>
      </c>
      <c r="D601" s="9" t="s">
        <v>137</v>
      </c>
      <c r="F601" s="9" t="s">
        <v>254</v>
      </c>
      <c r="G601" s="9"/>
      <c r="H601" s="9" t="s">
        <v>254</v>
      </c>
      <c r="I601" s="9" t="s">
        <v>38</v>
      </c>
      <c r="J601">
        <v>0.01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2">
        <v>0</v>
      </c>
      <c r="AN601" s="9"/>
      <c r="AO601" s="2">
        <v>0</v>
      </c>
      <c r="AP601" s="2"/>
      <c r="AQ601" s="2"/>
      <c r="AS601" s="2" t="s">
        <v>129</v>
      </c>
    </row>
    <row r="602" spans="1:45" hidden="1" x14ac:dyDescent="0.3">
      <c r="A602" s="1" t="s">
        <v>18</v>
      </c>
      <c r="B602" t="s">
        <v>134</v>
      </c>
      <c r="C602" s="9" t="s">
        <v>140</v>
      </c>
      <c r="D602" s="9" t="s">
        <v>137</v>
      </c>
      <c r="F602" s="9" t="s">
        <v>254</v>
      </c>
      <c r="G602" s="9"/>
      <c r="H602" s="9" t="s">
        <v>254</v>
      </c>
      <c r="I602" s="9" t="s">
        <v>38</v>
      </c>
      <c r="J602">
        <v>0.01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2">
        <v>0</v>
      </c>
      <c r="AN602" s="9"/>
      <c r="AO602" s="2">
        <v>0</v>
      </c>
      <c r="AP602" s="2"/>
      <c r="AQ602" s="2"/>
      <c r="AS602" s="2" t="s">
        <v>129</v>
      </c>
    </row>
    <row r="603" spans="1:45" hidden="1" x14ac:dyDescent="0.3">
      <c r="A603" s="1" t="s">
        <v>19</v>
      </c>
      <c r="B603" t="s">
        <v>134</v>
      </c>
      <c r="C603" s="9" t="s">
        <v>140</v>
      </c>
      <c r="D603" s="9" t="s">
        <v>137</v>
      </c>
      <c r="F603" s="9" t="s">
        <v>254</v>
      </c>
      <c r="G603" s="9"/>
      <c r="H603" s="9" t="s">
        <v>254</v>
      </c>
      <c r="I603" s="9" t="s">
        <v>38</v>
      </c>
      <c r="J603">
        <v>0.01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2">
        <v>0</v>
      </c>
      <c r="AN603" s="9"/>
      <c r="AO603" s="2">
        <v>0</v>
      </c>
      <c r="AP603" s="2"/>
      <c r="AQ603" s="2"/>
      <c r="AS603" s="2" t="s">
        <v>129</v>
      </c>
    </row>
    <row r="604" spans="1:45" hidden="1" x14ac:dyDescent="0.3">
      <c r="A604" s="1" t="s">
        <v>20</v>
      </c>
      <c r="B604" t="s">
        <v>134</v>
      </c>
      <c r="C604" s="9" t="s">
        <v>140</v>
      </c>
      <c r="D604" s="9" t="s">
        <v>137</v>
      </c>
      <c r="F604" s="9" t="s">
        <v>254</v>
      </c>
      <c r="G604" s="9"/>
      <c r="H604" s="9" t="s">
        <v>254</v>
      </c>
      <c r="I604" s="9" t="s">
        <v>38</v>
      </c>
      <c r="J604">
        <v>0.01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2">
        <v>0</v>
      </c>
      <c r="AN604" s="9"/>
      <c r="AO604" s="2">
        <v>0</v>
      </c>
      <c r="AP604" s="2"/>
      <c r="AQ604" s="2"/>
      <c r="AS604" s="2" t="s">
        <v>129</v>
      </c>
    </row>
    <row r="605" spans="1:45" hidden="1" x14ac:dyDescent="0.3">
      <c r="A605" s="1" t="s">
        <v>21</v>
      </c>
      <c r="B605" t="s">
        <v>134</v>
      </c>
      <c r="C605" s="9" t="s">
        <v>140</v>
      </c>
      <c r="D605" s="9" t="s">
        <v>137</v>
      </c>
      <c r="F605" s="9" t="s">
        <v>254</v>
      </c>
      <c r="G605" s="9"/>
      <c r="H605" s="9" t="s">
        <v>254</v>
      </c>
      <c r="I605" s="9" t="s">
        <v>38</v>
      </c>
      <c r="J605">
        <v>0.01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2">
        <v>0</v>
      </c>
      <c r="AN605" s="9"/>
      <c r="AO605" s="2">
        <v>0</v>
      </c>
      <c r="AP605" s="2"/>
      <c r="AQ605" s="2"/>
      <c r="AS605" s="2" t="s">
        <v>129</v>
      </c>
    </row>
    <row r="606" spans="1:45" hidden="1" x14ac:dyDescent="0.3">
      <c r="A606" s="1" t="s">
        <v>22</v>
      </c>
      <c r="B606" t="s">
        <v>134</v>
      </c>
      <c r="C606" s="9" t="s">
        <v>140</v>
      </c>
      <c r="D606" s="9" t="s">
        <v>137</v>
      </c>
      <c r="F606" s="9" t="s">
        <v>254</v>
      </c>
      <c r="G606" s="9"/>
      <c r="H606" s="9" t="s">
        <v>254</v>
      </c>
      <c r="I606" s="9" t="s">
        <v>38</v>
      </c>
      <c r="J606">
        <v>0.01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2">
        <v>0</v>
      </c>
      <c r="AN606" s="9"/>
      <c r="AO606" s="2">
        <v>0</v>
      </c>
      <c r="AP606" s="2"/>
      <c r="AQ606" s="2"/>
      <c r="AS606" s="2" t="s">
        <v>129</v>
      </c>
    </row>
    <row r="607" spans="1:45" hidden="1" x14ac:dyDescent="0.3">
      <c r="A607" s="1" t="s">
        <v>23</v>
      </c>
      <c r="B607" t="s">
        <v>134</v>
      </c>
      <c r="C607" s="9" t="s">
        <v>140</v>
      </c>
      <c r="D607" s="9" t="s">
        <v>137</v>
      </c>
      <c r="F607" s="9" t="s">
        <v>254</v>
      </c>
      <c r="G607" s="9"/>
      <c r="H607" s="9" t="s">
        <v>254</v>
      </c>
      <c r="I607" s="9" t="s">
        <v>38</v>
      </c>
      <c r="J607">
        <v>0.01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2">
        <v>0</v>
      </c>
      <c r="AN607" s="9"/>
      <c r="AO607" s="2">
        <v>0</v>
      </c>
      <c r="AP607" s="2"/>
      <c r="AQ607" s="2"/>
      <c r="AS607" s="2" t="s">
        <v>129</v>
      </c>
    </row>
    <row r="608" spans="1:45" hidden="1" x14ac:dyDescent="0.3">
      <c r="A608" s="1" t="s">
        <v>24</v>
      </c>
      <c r="B608" t="s">
        <v>134</v>
      </c>
      <c r="C608" s="9" t="s">
        <v>140</v>
      </c>
      <c r="D608" s="9" t="s">
        <v>137</v>
      </c>
      <c r="F608" s="9" t="s">
        <v>254</v>
      </c>
      <c r="G608" s="9"/>
      <c r="H608" s="9" t="s">
        <v>254</v>
      </c>
      <c r="I608" s="9" t="s">
        <v>38</v>
      </c>
      <c r="J608">
        <v>0.01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2">
        <v>0</v>
      </c>
      <c r="AN608" s="9"/>
      <c r="AO608" s="2">
        <v>0</v>
      </c>
      <c r="AP608" s="2"/>
      <c r="AQ608" s="2"/>
      <c r="AS608" s="2" t="s">
        <v>129</v>
      </c>
    </row>
    <row r="609" spans="1:45" hidden="1" x14ac:dyDescent="0.3">
      <c r="A609" s="1" t="s">
        <v>25</v>
      </c>
      <c r="B609" t="s">
        <v>134</v>
      </c>
      <c r="C609" s="9" t="s">
        <v>140</v>
      </c>
      <c r="D609" s="9" t="s">
        <v>137</v>
      </c>
      <c r="F609" s="9" t="s">
        <v>254</v>
      </c>
      <c r="G609" s="9"/>
      <c r="H609" s="9" t="s">
        <v>254</v>
      </c>
      <c r="I609" s="9" t="s">
        <v>38</v>
      </c>
      <c r="J609">
        <v>0.01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2">
        <v>0</v>
      </c>
      <c r="AN609" s="9"/>
      <c r="AO609" s="2">
        <v>0</v>
      </c>
      <c r="AP609" s="2"/>
      <c r="AQ609" s="2"/>
      <c r="AS609" s="2" t="s">
        <v>129</v>
      </c>
    </row>
    <row r="610" spans="1:45" hidden="1" x14ac:dyDescent="0.3">
      <c r="A610" s="1" t="s">
        <v>26</v>
      </c>
      <c r="B610" t="s">
        <v>134</v>
      </c>
      <c r="C610" s="9" t="s">
        <v>140</v>
      </c>
      <c r="D610" s="9" t="s">
        <v>137</v>
      </c>
      <c r="F610" s="9" t="s">
        <v>254</v>
      </c>
      <c r="G610" s="9"/>
      <c r="H610" s="9" t="s">
        <v>254</v>
      </c>
      <c r="I610" s="9" t="s">
        <v>38</v>
      </c>
      <c r="J610">
        <v>0.01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2">
        <v>0</v>
      </c>
      <c r="AN610" s="9"/>
      <c r="AO610" s="2">
        <v>0</v>
      </c>
      <c r="AP610" s="2"/>
      <c r="AQ610" s="2"/>
      <c r="AS610" s="2" t="s">
        <v>129</v>
      </c>
    </row>
    <row r="611" spans="1:45" hidden="1" x14ac:dyDescent="0.3">
      <c r="A611" s="1" t="s">
        <v>27</v>
      </c>
      <c r="B611" t="s">
        <v>134</v>
      </c>
      <c r="C611" s="9" t="s">
        <v>140</v>
      </c>
      <c r="D611" s="9" t="s">
        <v>137</v>
      </c>
      <c r="F611" s="9" t="s">
        <v>254</v>
      </c>
      <c r="G611" s="9"/>
      <c r="H611" s="9" t="s">
        <v>254</v>
      </c>
      <c r="I611" s="9" t="s">
        <v>38</v>
      </c>
      <c r="J611">
        <v>0.01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2">
        <v>0</v>
      </c>
      <c r="AN611" s="9"/>
      <c r="AO611" s="2">
        <v>0</v>
      </c>
      <c r="AP611" s="2"/>
      <c r="AQ611" s="2"/>
      <c r="AS611" s="2" t="s">
        <v>129</v>
      </c>
    </row>
    <row r="612" spans="1:45" hidden="1" x14ac:dyDescent="0.3">
      <c r="A612" s="1" t="s">
        <v>28</v>
      </c>
      <c r="B612" t="s">
        <v>134</v>
      </c>
      <c r="C612" s="9" t="s">
        <v>140</v>
      </c>
      <c r="D612" s="9" t="s">
        <v>137</v>
      </c>
      <c r="F612" s="9" t="s">
        <v>254</v>
      </c>
      <c r="G612" s="9"/>
      <c r="H612" s="9" t="s">
        <v>254</v>
      </c>
      <c r="I612" s="9" t="s">
        <v>38</v>
      </c>
      <c r="J612">
        <v>0.01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2">
        <v>0</v>
      </c>
      <c r="AN612" s="9"/>
      <c r="AO612" s="2">
        <v>0</v>
      </c>
      <c r="AP612" s="2"/>
      <c r="AQ612" s="2"/>
      <c r="AS612" s="2" t="s">
        <v>129</v>
      </c>
    </row>
    <row r="613" spans="1:45" hidden="1" x14ac:dyDescent="0.3">
      <c r="A613" s="1" t="s">
        <v>29</v>
      </c>
      <c r="B613" t="s">
        <v>134</v>
      </c>
      <c r="C613" s="9" t="s">
        <v>140</v>
      </c>
      <c r="D613" s="9" t="s">
        <v>137</v>
      </c>
      <c r="F613" s="9" t="s">
        <v>254</v>
      </c>
      <c r="G613" s="9"/>
      <c r="H613" s="9" t="s">
        <v>254</v>
      </c>
      <c r="I613" s="9" t="s">
        <v>38</v>
      </c>
      <c r="J613">
        <v>0.01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2">
        <v>0</v>
      </c>
      <c r="AN613" s="9"/>
      <c r="AO613" s="2">
        <v>0</v>
      </c>
      <c r="AP613" s="2"/>
      <c r="AQ613" s="2"/>
      <c r="AS613" s="2" t="s">
        <v>129</v>
      </c>
    </row>
    <row r="614" spans="1:45" hidden="1" x14ac:dyDescent="0.3">
      <c r="A614" s="1" t="s">
        <v>30</v>
      </c>
      <c r="B614" t="s">
        <v>134</v>
      </c>
      <c r="C614" s="9" t="s">
        <v>140</v>
      </c>
      <c r="D614" s="9" t="s">
        <v>137</v>
      </c>
      <c r="F614" s="9" t="s">
        <v>254</v>
      </c>
      <c r="G614" s="9"/>
      <c r="H614" s="9" t="s">
        <v>254</v>
      </c>
      <c r="I614" s="9" t="s">
        <v>38</v>
      </c>
      <c r="J614">
        <v>0.01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2">
        <v>0</v>
      </c>
      <c r="AN614" s="9"/>
      <c r="AO614" s="2">
        <v>0</v>
      </c>
      <c r="AP614" s="2"/>
      <c r="AQ614" s="2"/>
      <c r="AS614" s="2" t="s">
        <v>129</v>
      </c>
    </row>
    <row r="615" spans="1:45" hidden="1" x14ac:dyDescent="0.3">
      <c r="A615" s="1" t="s">
        <v>31</v>
      </c>
      <c r="B615" t="s">
        <v>134</v>
      </c>
      <c r="C615" s="9" t="s">
        <v>140</v>
      </c>
      <c r="D615" s="9" t="s">
        <v>137</v>
      </c>
      <c r="F615" s="9" t="s">
        <v>254</v>
      </c>
      <c r="G615" s="9"/>
      <c r="H615" s="9" t="s">
        <v>254</v>
      </c>
      <c r="I615" s="9" t="s">
        <v>38</v>
      </c>
      <c r="J615">
        <v>0.01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2">
        <v>0</v>
      </c>
      <c r="AN615" s="9"/>
      <c r="AO615" s="2">
        <v>0</v>
      </c>
      <c r="AP615" s="2"/>
      <c r="AQ615" s="2"/>
      <c r="AS615" s="2" t="s">
        <v>129</v>
      </c>
    </row>
    <row r="616" spans="1:45" hidden="1" x14ac:dyDescent="0.3">
      <c r="A616" s="1" t="s">
        <v>32</v>
      </c>
      <c r="B616" t="s">
        <v>134</v>
      </c>
      <c r="C616" s="9" t="s">
        <v>140</v>
      </c>
      <c r="D616" s="9" t="s">
        <v>137</v>
      </c>
      <c r="F616" s="9" t="s">
        <v>254</v>
      </c>
      <c r="G616" s="9"/>
      <c r="H616" s="9" t="s">
        <v>254</v>
      </c>
      <c r="I616" s="9" t="s">
        <v>38</v>
      </c>
      <c r="J616">
        <v>0.01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2">
        <v>0</v>
      </c>
      <c r="AN616" s="9"/>
      <c r="AO616" s="2">
        <v>0</v>
      </c>
      <c r="AP616" s="2"/>
      <c r="AQ616" s="2"/>
      <c r="AS616" s="2" t="s">
        <v>129</v>
      </c>
    </row>
    <row r="617" spans="1:45" hidden="1" x14ac:dyDescent="0.3">
      <c r="A617" s="1" t="s">
        <v>33</v>
      </c>
      <c r="B617" t="s">
        <v>134</v>
      </c>
      <c r="C617" s="9" t="s">
        <v>140</v>
      </c>
      <c r="D617" s="9" t="s">
        <v>137</v>
      </c>
      <c r="F617" s="9" t="s">
        <v>254</v>
      </c>
      <c r="G617" s="9"/>
      <c r="H617" s="9" t="s">
        <v>254</v>
      </c>
      <c r="I617" s="9" t="s">
        <v>38</v>
      </c>
      <c r="J617">
        <v>0.01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2">
        <v>0</v>
      </c>
      <c r="AN617" s="9"/>
      <c r="AO617" s="2">
        <v>0</v>
      </c>
      <c r="AP617" s="2"/>
      <c r="AQ617" s="2"/>
      <c r="AS617" s="2" t="s">
        <v>129</v>
      </c>
    </row>
    <row r="618" spans="1:45" hidden="1" x14ac:dyDescent="0.3">
      <c r="A618" s="1" t="s">
        <v>34</v>
      </c>
      <c r="B618" t="s">
        <v>134</v>
      </c>
      <c r="C618" s="9" t="s">
        <v>140</v>
      </c>
      <c r="D618" s="9" t="s">
        <v>137</v>
      </c>
      <c r="F618" s="9" t="s">
        <v>254</v>
      </c>
      <c r="G618" s="9"/>
      <c r="H618" s="9" t="s">
        <v>254</v>
      </c>
      <c r="I618" s="9" t="s">
        <v>38</v>
      </c>
      <c r="J618">
        <v>0.01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2">
        <v>0</v>
      </c>
      <c r="AN618" s="9"/>
      <c r="AO618" s="2">
        <v>0</v>
      </c>
      <c r="AP618" s="2"/>
      <c r="AQ618" s="2"/>
      <c r="AS618" s="2" t="s">
        <v>129</v>
      </c>
    </row>
    <row r="619" spans="1:45" hidden="1" x14ac:dyDescent="0.3">
      <c r="A619" s="1" t="s">
        <v>35</v>
      </c>
      <c r="B619" t="s">
        <v>134</v>
      </c>
      <c r="C619" s="9" t="s">
        <v>140</v>
      </c>
      <c r="D619" s="9" t="s">
        <v>137</v>
      </c>
      <c r="F619" s="9" t="s">
        <v>254</v>
      </c>
      <c r="G619" s="9"/>
      <c r="H619" s="9" t="s">
        <v>254</v>
      </c>
      <c r="I619" s="9" t="s">
        <v>38</v>
      </c>
      <c r="J619">
        <v>0.01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2">
        <v>0</v>
      </c>
      <c r="AN619" s="9"/>
      <c r="AO619" s="2">
        <v>0</v>
      </c>
      <c r="AP619" s="2"/>
      <c r="AQ619" s="2"/>
      <c r="AS619" s="2" t="s">
        <v>129</v>
      </c>
    </row>
    <row r="620" spans="1:45" hidden="1" x14ac:dyDescent="0.3">
      <c r="A620" s="1" t="s">
        <v>36</v>
      </c>
      <c r="B620" t="s">
        <v>134</v>
      </c>
      <c r="C620" s="9" t="s">
        <v>140</v>
      </c>
      <c r="D620" s="9" t="s">
        <v>137</v>
      </c>
      <c r="F620" s="9" t="s">
        <v>254</v>
      </c>
      <c r="G620" s="9"/>
      <c r="H620" s="9" t="s">
        <v>254</v>
      </c>
      <c r="I620" s="9" t="s">
        <v>38</v>
      </c>
      <c r="J620">
        <v>0.01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2">
        <v>0</v>
      </c>
      <c r="AN620" s="9"/>
      <c r="AO620" s="2">
        <v>0</v>
      </c>
      <c r="AP620" s="2"/>
      <c r="AQ620" s="2"/>
      <c r="AS620" s="2" t="s">
        <v>129</v>
      </c>
    </row>
    <row r="621" spans="1:45" hidden="1" x14ac:dyDescent="0.3">
      <c r="A621" s="1" t="s">
        <v>1</v>
      </c>
      <c r="B621" t="s">
        <v>134</v>
      </c>
      <c r="C621" s="9" t="s">
        <v>140</v>
      </c>
      <c r="D621" s="9" t="s">
        <v>137</v>
      </c>
      <c r="F621" s="9" t="s">
        <v>255</v>
      </c>
      <c r="G621" s="9"/>
      <c r="H621" s="9" t="s">
        <v>255</v>
      </c>
      <c r="I621" s="9" t="s">
        <v>38</v>
      </c>
      <c r="J621">
        <v>0.01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2">
        <v>0</v>
      </c>
      <c r="AN621" s="9"/>
      <c r="AO621" s="2">
        <v>0</v>
      </c>
      <c r="AP621" s="2"/>
      <c r="AQ621" s="2"/>
      <c r="AS621" s="2" t="s">
        <v>129</v>
      </c>
    </row>
    <row r="622" spans="1:45" hidden="1" x14ac:dyDescent="0.3">
      <c r="A622" s="1" t="s">
        <v>2</v>
      </c>
      <c r="B622" t="s">
        <v>134</v>
      </c>
      <c r="C622" s="9" t="s">
        <v>140</v>
      </c>
      <c r="D622" s="9" t="s">
        <v>137</v>
      </c>
      <c r="F622" s="9" t="s">
        <v>255</v>
      </c>
      <c r="G622" s="9"/>
      <c r="H622" s="9" t="s">
        <v>255</v>
      </c>
      <c r="I622" s="9" t="s">
        <v>38</v>
      </c>
      <c r="J622">
        <v>0.01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2">
        <v>0</v>
      </c>
      <c r="AN622" s="9"/>
      <c r="AO622" s="2">
        <v>0</v>
      </c>
      <c r="AP622" s="2"/>
      <c r="AQ622" s="2"/>
      <c r="AS622" s="2" t="s">
        <v>129</v>
      </c>
    </row>
    <row r="623" spans="1:45" hidden="1" x14ac:dyDescent="0.3">
      <c r="A623" s="1" t="s">
        <v>3</v>
      </c>
      <c r="B623" t="s">
        <v>134</v>
      </c>
      <c r="C623" s="9" t="s">
        <v>140</v>
      </c>
      <c r="D623" s="9" t="s">
        <v>137</v>
      </c>
      <c r="F623" s="9" t="s">
        <v>255</v>
      </c>
      <c r="G623" s="9"/>
      <c r="H623" s="9" t="s">
        <v>255</v>
      </c>
      <c r="I623" s="9" t="s">
        <v>38</v>
      </c>
      <c r="J623">
        <v>0.01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2">
        <v>0</v>
      </c>
      <c r="AN623" s="9"/>
      <c r="AO623" s="2">
        <v>0</v>
      </c>
      <c r="AP623" s="2"/>
      <c r="AQ623" s="2"/>
      <c r="AS623" s="2" t="s">
        <v>129</v>
      </c>
    </row>
    <row r="624" spans="1:45" hidden="1" x14ac:dyDescent="0.3">
      <c r="A624" s="1" t="s">
        <v>4</v>
      </c>
      <c r="B624" t="s">
        <v>134</v>
      </c>
      <c r="C624" s="9" t="s">
        <v>140</v>
      </c>
      <c r="D624" s="9" t="s">
        <v>137</v>
      </c>
      <c r="F624" s="9" t="s">
        <v>255</v>
      </c>
      <c r="G624" s="9"/>
      <c r="H624" s="9" t="s">
        <v>255</v>
      </c>
      <c r="I624" s="9" t="s">
        <v>38</v>
      </c>
      <c r="J624">
        <v>0.01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2">
        <v>0</v>
      </c>
      <c r="AN624" s="9"/>
      <c r="AO624" s="2">
        <v>0</v>
      </c>
      <c r="AP624" s="2"/>
      <c r="AQ624" s="2"/>
      <c r="AS624" s="2" t="s">
        <v>129</v>
      </c>
    </row>
    <row r="625" spans="1:45" hidden="1" x14ac:dyDescent="0.3">
      <c r="A625" s="1" t="s">
        <v>5</v>
      </c>
      <c r="B625" t="s">
        <v>134</v>
      </c>
      <c r="C625" s="9" t="s">
        <v>140</v>
      </c>
      <c r="D625" s="9" t="s">
        <v>137</v>
      </c>
      <c r="F625" s="9" t="s">
        <v>255</v>
      </c>
      <c r="G625" s="9"/>
      <c r="H625" s="9" t="s">
        <v>255</v>
      </c>
      <c r="I625" s="9" t="s">
        <v>38</v>
      </c>
      <c r="J625">
        <v>0.01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2">
        <v>0</v>
      </c>
      <c r="AN625" s="9"/>
      <c r="AO625" s="2">
        <v>0</v>
      </c>
      <c r="AP625" s="2"/>
      <c r="AQ625" s="2"/>
      <c r="AS625" s="2" t="s">
        <v>129</v>
      </c>
    </row>
    <row r="626" spans="1:45" hidden="1" x14ac:dyDescent="0.3">
      <c r="A626" s="1" t="s">
        <v>6</v>
      </c>
      <c r="B626" t="s">
        <v>134</v>
      </c>
      <c r="C626" s="9" t="s">
        <v>140</v>
      </c>
      <c r="D626" s="9" t="s">
        <v>137</v>
      </c>
      <c r="F626" s="9" t="s">
        <v>255</v>
      </c>
      <c r="G626" s="9"/>
      <c r="H626" s="9" t="s">
        <v>255</v>
      </c>
      <c r="I626" s="9" t="s">
        <v>38</v>
      </c>
      <c r="J626">
        <v>0.01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2">
        <v>0</v>
      </c>
      <c r="AN626" s="9"/>
      <c r="AO626" s="2">
        <v>0</v>
      </c>
      <c r="AP626" s="2"/>
      <c r="AQ626" s="2"/>
      <c r="AS626" s="2" t="s">
        <v>129</v>
      </c>
    </row>
    <row r="627" spans="1:45" hidden="1" x14ac:dyDescent="0.3">
      <c r="A627" s="1" t="s">
        <v>7</v>
      </c>
      <c r="B627" t="s">
        <v>134</v>
      </c>
      <c r="C627" s="9" t="s">
        <v>140</v>
      </c>
      <c r="D627" s="9" t="s">
        <v>137</v>
      </c>
      <c r="F627" s="9" t="s">
        <v>255</v>
      </c>
      <c r="G627" s="9"/>
      <c r="H627" s="9" t="s">
        <v>255</v>
      </c>
      <c r="I627" s="9" t="s">
        <v>38</v>
      </c>
      <c r="J627">
        <v>0.01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2">
        <v>0</v>
      </c>
      <c r="AN627" s="9"/>
      <c r="AO627" s="2">
        <v>0</v>
      </c>
      <c r="AP627" s="2"/>
      <c r="AQ627" s="2"/>
      <c r="AS627" s="2" t="s">
        <v>129</v>
      </c>
    </row>
    <row r="628" spans="1:45" hidden="1" x14ac:dyDescent="0.3">
      <c r="A628" s="1" t="s">
        <v>8</v>
      </c>
      <c r="B628" t="s">
        <v>134</v>
      </c>
      <c r="C628" s="9" t="s">
        <v>140</v>
      </c>
      <c r="D628" s="9" t="s">
        <v>137</v>
      </c>
      <c r="F628" s="9" t="s">
        <v>255</v>
      </c>
      <c r="G628" s="9"/>
      <c r="H628" s="9" t="s">
        <v>255</v>
      </c>
      <c r="I628" s="9" t="s">
        <v>38</v>
      </c>
      <c r="J628">
        <v>0.01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2">
        <v>0</v>
      </c>
      <c r="AN628" s="9"/>
      <c r="AO628" s="2">
        <v>0</v>
      </c>
      <c r="AP628" s="2"/>
      <c r="AQ628" s="2"/>
      <c r="AS628" s="2" t="s">
        <v>129</v>
      </c>
    </row>
    <row r="629" spans="1:45" hidden="1" x14ac:dyDescent="0.3">
      <c r="A629" s="1" t="s">
        <v>9</v>
      </c>
      <c r="B629" t="s">
        <v>134</v>
      </c>
      <c r="C629" s="9" t="s">
        <v>140</v>
      </c>
      <c r="D629" s="9" t="s">
        <v>137</v>
      </c>
      <c r="F629" s="9" t="s">
        <v>255</v>
      </c>
      <c r="G629" s="9"/>
      <c r="H629" s="9" t="s">
        <v>255</v>
      </c>
      <c r="I629" s="9" t="s">
        <v>38</v>
      </c>
      <c r="J629">
        <v>0.01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2">
        <v>0</v>
      </c>
      <c r="AN629" s="9"/>
      <c r="AO629" s="2">
        <v>0</v>
      </c>
      <c r="AP629" s="2"/>
      <c r="AQ629" s="2"/>
      <c r="AS629" s="2" t="s">
        <v>129</v>
      </c>
    </row>
    <row r="630" spans="1:45" hidden="1" x14ac:dyDescent="0.3">
      <c r="A630" s="1" t="s">
        <v>10</v>
      </c>
      <c r="B630" t="s">
        <v>134</v>
      </c>
      <c r="C630" s="9" t="s">
        <v>140</v>
      </c>
      <c r="D630" s="9" t="s">
        <v>137</v>
      </c>
      <c r="F630" s="9" t="s">
        <v>255</v>
      </c>
      <c r="G630" s="9"/>
      <c r="H630" s="9" t="s">
        <v>255</v>
      </c>
      <c r="I630" s="9" t="s">
        <v>38</v>
      </c>
      <c r="J630">
        <v>0.01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2">
        <v>0</v>
      </c>
      <c r="AN630" s="9"/>
      <c r="AO630" s="2">
        <v>0</v>
      </c>
      <c r="AP630" s="2"/>
      <c r="AQ630" s="2"/>
      <c r="AS630" s="2" t="s">
        <v>129</v>
      </c>
    </row>
    <row r="631" spans="1:45" hidden="1" x14ac:dyDescent="0.3">
      <c r="A631" s="1" t="s">
        <v>11</v>
      </c>
      <c r="B631" t="s">
        <v>134</v>
      </c>
      <c r="C631" s="9" t="s">
        <v>140</v>
      </c>
      <c r="D631" s="9" t="s">
        <v>137</v>
      </c>
      <c r="F631" s="9" t="s">
        <v>255</v>
      </c>
      <c r="G631" s="9"/>
      <c r="H631" s="9" t="s">
        <v>255</v>
      </c>
      <c r="I631" s="9" t="s">
        <v>38</v>
      </c>
      <c r="J631">
        <v>0.01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2">
        <v>0</v>
      </c>
      <c r="AN631" s="9"/>
      <c r="AO631" s="2">
        <v>0</v>
      </c>
      <c r="AP631" s="2"/>
      <c r="AQ631" s="2"/>
      <c r="AS631" s="2" t="s">
        <v>129</v>
      </c>
    </row>
    <row r="632" spans="1:45" hidden="1" x14ac:dyDescent="0.3">
      <c r="A632" s="1" t="s">
        <v>12</v>
      </c>
      <c r="B632" t="s">
        <v>134</v>
      </c>
      <c r="C632" s="9" t="s">
        <v>140</v>
      </c>
      <c r="D632" s="9" t="s">
        <v>137</v>
      </c>
      <c r="F632" s="9" t="s">
        <v>255</v>
      </c>
      <c r="G632" s="9"/>
      <c r="H632" s="9" t="s">
        <v>255</v>
      </c>
      <c r="I632" s="9" t="s">
        <v>38</v>
      </c>
      <c r="J632">
        <v>0.01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2">
        <v>0</v>
      </c>
      <c r="AN632" s="9"/>
      <c r="AO632" s="2">
        <v>0</v>
      </c>
      <c r="AP632" s="2"/>
      <c r="AQ632" s="2"/>
      <c r="AS632" s="2" t="s">
        <v>129</v>
      </c>
    </row>
    <row r="633" spans="1:45" hidden="1" x14ac:dyDescent="0.3">
      <c r="A633" s="1" t="s">
        <v>13</v>
      </c>
      <c r="B633" t="s">
        <v>134</v>
      </c>
      <c r="C633" s="9" t="s">
        <v>140</v>
      </c>
      <c r="D633" s="9" t="s">
        <v>137</v>
      </c>
      <c r="F633" s="9" t="s">
        <v>255</v>
      </c>
      <c r="G633" s="9"/>
      <c r="H633" s="9" t="s">
        <v>255</v>
      </c>
      <c r="I633" s="9" t="s">
        <v>38</v>
      </c>
      <c r="J633">
        <v>0.01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2">
        <v>0</v>
      </c>
      <c r="AN633" s="9"/>
      <c r="AO633" s="2">
        <v>0</v>
      </c>
      <c r="AP633" s="2"/>
      <c r="AQ633" s="2"/>
      <c r="AS633" s="2" t="s">
        <v>129</v>
      </c>
    </row>
    <row r="634" spans="1:45" hidden="1" x14ac:dyDescent="0.3">
      <c r="A634" s="1" t="s">
        <v>14</v>
      </c>
      <c r="B634" t="s">
        <v>134</v>
      </c>
      <c r="C634" s="9" t="s">
        <v>140</v>
      </c>
      <c r="D634" s="9" t="s">
        <v>137</v>
      </c>
      <c r="F634" s="9" t="s">
        <v>255</v>
      </c>
      <c r="G634" s="9"/>
      <c r="H634" s="9" t="s">
        <v>255</v>
      </c>
      <c r="I634" s="9" t="s">
        <v>38</v>
      </c>
      <c r="J634">
        <v>0.01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2">
        <v>0</v>
      </c>
      <c r="AN634" s="9"/>
      <c r="AO634" s="2">
        <v>0</v>
      </c>
      <c r="AP634" s="2"/>
      <c r="AQ634" s="2"/>
      <c r="AS634" s="2" t="s">
        <v>129</v>
      </c>
    </row>
    <row r="635" spans="1:45" hidden="1" x14ac:dyDescent="0.3">
      <c r="A635" s="1" t="s">
        <v>15</v>
      </c>
      <c r="B635" t="s">
        <v>134</v>
      </c>
      <c r="C635" s="9" t="s">
        <v>140</v>
      </c>
      <c r="D635" s="9" t="s">
        <v>137</v>
      </c>
      <c r="F635" s="9" t="s">
        <v>255</v>
      </c>
      <c r="G635" s="9"/>
      <c r="H635" s="9" t="s">
        <v>255</v>
      </c>
      <c r="I635" s="9" t="s">
        <v>38</v>
      </c>
      <c r="J635">
        <v>0.01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2">
        <v>0</v>
      </c>
      <c r="AN635" s="9"/>
      <c r="AO635" s="2">
        <v>0</v>
      </c>
      <c r="AP635" s="2"/>
      <c r="AQ635" s="2"/>
      <c r="AS635" s="2" t="s">
        <v>129</v>
      </c>
    </row>
    <row r="636" spans="1:45" hidden="1" x14ac:dyDescent="0.3">
      <c r="A636" s="1" t="s">
        <v>16</v>
      </c>
      <c r="B636" t="s">
        <v>134</v>
      </c>
      <c r="C636" s="9" t="s">
        <v>140</v>
      </c>
      <c r="D636" s="9" t="s">
        <v>137</v>
      </c>
      <c r="F636" s="9" t="s">
        <v>255</v>
      </c>
      <c r="G636" s="9"/>
      <c r="H636" s="9" t="s">
        <v>255</v>
      </c>
      <c r="I636" s="9" t="s">
        <v>38</v>
      </c>
      <c r="J636">
        <v>0.01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2">
        <v>0</v>
      </c>
      <c r="AN636" s="9"/>
      <c r="AO636" s="2">
        <v>0</v>
      </c>
      <c r="AP636" s="2"/>
      <c r="AQ636" s="2"/>
      <c r="AS636" s="2" t="s">
        <v>129</v>
      </c>
    </row>
    <row r="637" spans="1:45" hidden="1" x14ac:dyDescent="0.3">
      <c r="A637" s="1" t="s">
        <v>17</v>
      </c>
      <c r="B637" t="s">
        <v>134</v>
      </c>
      <c r="C637" s="9" t="s">
        <v>140</v>
      </c>
      <c r="D637" s="9" t="s">
        <v>137</v>
      </c>
      <c r="F637" s="9" t="s">
        <v>255</v>
      </c>
      <c r="G637" s="9"/>
      <c r="H637" s="9" t="s">
        <v>255</v>
      </c>
      <c r="I637" s="9" t="s">
        <v>38</v>
      </c>
      <c r="J637">
        <v>0.01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2">
        <v>0</v>
      </c>
      <c r="AN637" s="9"/>
      <c r="AO637" s="2">
        <v>0</v>
      </c>
      <c r="AP637" s="2"/>
      <c r="AQ637" s="2"/>
      <c r="AS637" s="2" t="s">
        <v>129</v>
      </c>
    </row>
    <row r="638" spans="1:45" hidden="1" x14ac:dyDescent="0.3">
      <c r="A638" s="1" t="s">
        <v>18</v>
      </c>
      <c r="B638" t="s">
        <v>134</v>
      </c>
      <c r="C638" s="9" t="s">
        <v>140</v>
      </c>
      <c r="D638" s="9" t="s">
        <v>137</v>
      </c>
      <c r="F638" s="9" t="s">
        <v>255</v>
      </c>
      <c r="G638" s="9"/>
      <c r="H638" s="9" t="s">
        <v>255</v>
      </c>
      <c r="I638" s="9" t="s">
        <v>38</v>
      </c>
      <c r="J638">
        <v>0.01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2">
        <v>0</v>
      </c>
      <c r="AN638" s="9"/>
      <c r="AO638" s="2">
        <v>0</v>
      </c>
      <c r="AP638" s="2"/>
      <c r="AQ638" s="2"/>
      <c r="AS638" s="2" t="s">
        <v>129</v>
      </c>
    </row>
    <row r="639" spans="1:45" hidden="1" x14ac:dyDescent="0.3">
      <c r="A639" s="1" t="s">
        <v>19</v>
      </c>
      <c r="B639" t="s">
        <v>134</v>
      </c>
      <c r="C639" s="9" t="s">
        <v>140</v>
      </c>
      <c r="D639" s="9" t="s">
        <v>137</v>
      </c>
      <c r="F639" s="9" t="s">
        <v>255</v>
      </c>
      <c r="G639" s="9"/>
      <c r="H639" s="9" t="s">
        <v>255</v>
      </c>
      <c r="I639" s="9" t="s">
        <v>38</v>
      </c>
      <c r="J639">
        <v>0.01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2">
        <v>0</v>
      </c>
      <c r="AN639" s="9"/>
      <c r="AO639" s="2">
        <v>0</v>
      </c>
      <c r="AP639" s="2"/>
      <c r="AQ639" s="2"/>
      <c r="AS639" s="2" t="s">
        <v>129</v>
      </c>
    </row>
    <row r="640" spans="1:45" hidden="1" x14ac:dyDescent="0.3">
      <c r="A640" s="1" t="s">
        <v>20</v>
      </c>
      <c r="B640" t="s">
        <v>134</v>
      </c>
      <c r="C640" s="9" t="s">
        <v>140</v>
      </c>
      <c r="D640" s="9" t="s">
        <v>137</v>
      </c>
      <c r="F640" s="9" t="s">
        <v>255</v>
      </c>
      <c r="G640" s="9"/>
      <c r="H640" s="9" t="s">
        <v>255</v>
      </c>
      <c r="I640" s="9" t="s">
        <v>38</v>
      </c>
      <c r="J640">
        <v>0.01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2">
        <v>0</v>
      </c>
      <c r="AN640" s="9"/>
      <c r="AO640" s="2">
        <v>0</v>
      </c>
      <c r="AP640" s="2"/>
      <c r="AQ640" s="2"/>
      <c r="AS640" s="2" t="s">
        <v>129</v>
      </c>
    </row>
    <row r="641" spans="1:45" hidden="1" x14ac:dyDescent="0.3">
      <c r="A641" s="1" t="s">
        <v>21</v>
      </c>
      <c r="B641" t="s">
        <v>134</v>
      </c>
      <c r="C641" s="9" t="s">
        <v>140</v>
      </c>
      <c r="D641" s="9" t="s">
        <v>137</v>
      </c>
      <c r="F641" s="9" t="s">
        <v>255</v>
      </c>
      <c r="G641" s="9"/>
      <c r="H641" s="9" t="s">
        <v>255</v>
      </c>
      <c r="I641" s="9" t="s">
        <v>38</v>
      </c>
      <c r="J641">
        <v>0.01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2">
        <v>0</v>
      </c>
      <c r="AN641" s="9"/>
      <c r="AO641" s="2">
        <v>0</v>
      </c>
      <c r="AP641" s="2"/>
      <c r="AQ641" s="2"/>
      <c r="AS641" s="2" t="s">
        <v>129</v>
      </c>
    </row>
    <row r="642" spans="1:45" hidden="1" x14ac:dyDescent="0.3">
      <c r="A642" s="1" t="s">
        <v>22</v>
      </c>
      <c r="B642" t="s">
        <v>134</v>
      </c>
      <c r="C642" s="9" t="s">
        <v>140</v>
      </c>
      <c r="D642" s="9" t="s">
        <v>137</v>
      </c>
      <c r="F642" s="9" t="s">
        <v>255</v>
      </c>
      <c r="G642" s="9"/>
      <c r="H642" s="9" t="s">
        <v>255</v>
      </c>
      <c r="I642" s="9" t="s">
        <v>38</v>
      </c>
      <c r="J642">
        <v>0.01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2">
        <v>0</v>
      </c>
      <c r="AN642" s="9"/>
      <c r="AO642" s="2">
        <v>0</v>
      </c>
      <c r="AP642" s="2"/>
      <c r="AQ642" s="2"/>
      <c r="AS642" s="2" t="s">
        <v>129</v>
      </c>
    </row>
    <row r="643" spans="1:45" hidden="1" x14ac:dyDescent="0.3">
      <c r="A643" s="1" t="s">
        <v>23</v>
      </c>
      <c r="B643" t="s">
        <v>134</v>
      </c>
      <c r="C643" s="9" t="s">
        <v>140</v>
      </c>
      <c r="D643" s="9" t="s">
        <v>137</v>
      </c>
      <c r="F643" s="9" t="s">
        <v>255</v>
      </c>
      <c r="G643" s="9"/>
      <c r="H643" s="9" t="s">
        <v>255</v>
      </c>
      <c r="I643" s="9" t="s">
        <v>38</v>
      </c>
      <c r="J643">
        <v>0.01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2">
        <v>0</v>
      </c>
      <c r="AN643" s="9"/>
      <c r="AO643" s="2">
        <v>0</v>
      </c>
      <c r="AP643" s="2"/>
      <c r="AQ643" s="2"/>
      <c r="AS643" s="2" t="s">
        <v>129</v>
      </c>
    </row>
    <row r="644" spans="1:45" hidden="1" x14ac:dyDescent="0.3">
      <c r="A644" s="1" t="s">
        <v>24</v>
      </c>
      <c r="B644" t="s">
        <v>134</v>
      </c>
      <c r="C644" s="9" t="s">
        <v>140</v>
      </c>
      <c r="D644" s="9" t="s">
        <v>137</v>
      </c>
      <c r="F644" s="9" t="s">
        <v>255</v>
      </c>
      <c r="G644" s="9"/>
      <c r="H644" s="9" t="s">
        <v>255</v>
      </c>
      <c r="I644" s="9" t="s">
        <v>38</v>
      </c>
      <c r="J644">
        <v>0.01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2">
        <v>0</v>
      </c>
      <c r="AN644" s="9"/>
      <c r="AO644" s="2">
        <v>0</v>
      </c>
      <c r="AP644" s="2"/>
      <c r="AQ644" s="2"/>
      <c r="AS644" s="2" t="s">
        <v>129</v>
      </c>
    </row>
    <row r="645" spans="1:45" hidden="1" x14ac:dyDescent="0.3">
      <c r="A645" s="1" t="s">
        <v>25</v>
      </c>
      <c r="B645" t="s">
        <v>134</v>
      </c>
      <c r="C645" s="9" t="s">
        <v>140</v>
      </c>
      <c r="D645" s="9" t="s">
        <v>137</v>
      </c>
      <c r="F645" s="9" t="s">
        <v>255</v>
      </c>
      <c r="G645" s="9"/>
      <c r="H645" s="9" t="s">
        <v>255</v>
      </c>
      <c r="I645" s="9" t="s">
        <v>38</v>
      </c>
      <c r="J645">
        <v>0.01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2">
        <v>0</v>
      </c>
      <c r="AN645" s="9"/>
      <c r="AO645" s="2">
        <v>0</v>
      </c>
      <c r="AP645" s="2"/>
      <c r="AQ645" s="2"/>
      <c r="AS645" s="2" t="s">
        <v>129</v>
      </c>
    </row>
    <row r="646" spans="1:45" hidden="1" x14ac:dyDescent="0.3">
      <c r="A646" s="1" t="s">
        <v>26</v>
      </c>
      <c r="B646" t="s">
        <v>134</v>
      </c>
      <c r="C646" s="9" t="s">
        <v>140</v>
      </c>
      <c r="D646" s="9" t="s">
        <v>137</v>
      </c>
      <c r="F646" s="9" t="s">
        <v>255</v>
      </c>
      <c r="G646" s="9"/>
      <c r="H646" s="9" t="s">
        <v>255</v>
      </c>
      <c r="I646" s="9" t="s">
        <v>38</v>
      </c>
      <c r="J646">
        <v>0.01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2">
        <v>0</v>
      </c>
      <c r="AN646" s="9"/>
      <c r="AO646" s="2">
        <v>0</v>
      </c>
      <c r="AP646" s="2"/>
      <c r="AQ646" s="2"/>
      <c r="AS646" s="2" t="s">
        <v>129</v>
      </c>
    </row>
    <row r="647" spans="1:45" hidden="1" x14ac:dyDescent="0.3">
      <c r="A647" s="1" t="s">
        <v>27</v>
      </c>
      <c r="B647" t="s">
        <v>134</v>
      </c>
      <c r="C647" s="9" t="s">
        <v>140</v>
      </c>
      <c r="D647" s="9" t="s">
        <v>137</v>
      </c>
      <c r="F647" s="9" t="s">
        <v>255</v>
      </c>
      <c r="G647" s="9"/>
      <c r="H647" s="9" t="s">
        <v>255</v>
      </c>
      <c r="I647" s="9" t="s">
        <v>38</v>
      </c>
      <c r="J647">
        <v>0.01</v>
      </c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2">
        <v>0</v>
      </c>
      <c r="AN647" s="9"/>
      <c r="AO647" s="2">
        <v>0</v>
      </c>
      <c r="AP647" s="2"/>
      <c r="AQ647" s="2"/>
      <c r="AS647" s="2" t="s">
        <v>129</v>
      </c>
    </row>
    <row r="648" spans="1:45" hidden="1" x14ac:dyDescent="0.3">
      <c r="A648" s="1" t="s">
        <v>28</v>
      </c>
      <c r="B648" t="s">
        <v>134</v>
      </c>
      <c r="C648" s="9" t="s">
        <v>140</v>
      </c>
      <c r="D648" s="9" t="s">
        <v>137</v>
      </c>
      <c r="F648" s="9" t="s">
        <v>255</v>
      </c>
      <c r="G648" s="9"/>
      <c r="H648" s="9" t="s">
        <v>255</v>
      </c>
      <c r="I648" s="9" t="s">
        <v>38</v>
      </c>
      <c r="J648">
        <v>0.01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2">
        <v>0</v>
      </c>
      <c r="AN648" s="9"/>
      <c r="AO648" s="2">
        <v>0</v>
      </c>
      <c r="AP648" s="2"/>
      <c r="AQ648" s="2"/>
      <c r="AS648" s="2" t="s">
        <v>129</v>
      </c>
    </row>
    <row r="649" spans="1:45" hidden="1" x14ac:dyDescent="0.3">
      <c r="A649" s="1" t="s">
        <v>29</v>
      </c>
      <c r="B649" t="s">
        <v>134</v>
      </c>
      <c r="C649" s="9" t="s">
        <v>140</v>
      </c>
      <c r="D649" s="9" t="s">
        <v>137</v>
      </c>
      <c r="F649" s="9" t="s">
        <v>255</v>
      </c>
      <c r="G649" s="9"/>
      <c r="H649" s="9" t="s">
        <v>255</v>
      </c>
      <c r="I649" s="9" t="s">
        <v>38</v>
      </c>
      <c r="J649">
        <v>0.01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2">
        <v>0</v>
      </c>
      <c r="AN649" s="9"/>
      <c r="AO649" s="2">
        <v>0</v>
      </c>
      <c r="AP649" s="2"/>
      <c r="AQ649" s="2"/>
      <c r="AS649" s="2" t="s">
        <v>129</v>
      </c>
    </row>
    <row r="650" spans="1:45" hidden="1" x14ac:dyDescent="0.3">
      <c r="A650" s="1" t="s">
        <v>30</v>
      </c>
      <c r="B650" t="s">
        <v>134</v>
      </c>
      <c r="C650" s="9" t="s">
        <v>140</v>
      </c>
      <c r="D650" s="9" t="s">
        <v>137</v>
      </c>
      <c r="F650" s="9" t="s">
        <v>255</v>
      </c>
      <c r="G650" s="9"/>
      <c r="H650" s="9" t="s">
        <v>255</v>
      </c>
      <c r="I650" s="9" t="s">
        <v>38</v>
      </c>
      <c r="J650">
        <v>0.01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2">
        <v>0</v>
      </c>
      <c r="AN650" s="9"/>
      <c r="AO650" s="2">
        <v>0</v>
      </c>
      <c r="AP650" s="2"/>
      <c r="AQ650" s="2"/>
      <c r="AS650" s="2" t="s">
        <v>129</v>
      </c>
    </row>
    <row r="651" spans="1:45" hidden="1" x14ac:dyDescent="0.3">
      <c r="A651" s="1" t="s">
        <v>31</v>
      </c>
      <c r="B651" t="s">
        <v>134</v>
      </c>
      <c r="C651" s="9" t="s">
        <v>140</v>
      </c>
      <c r="D651" s="9" t="s">
        <v>137</v>
      </c>
      <c r="F651" s="9" t="s">
        <v>255</v>
      </c>
      <c r="G651" s="9"/>
      <c r="H651" s="9" t="s">
        <v>255</v>
      </c>
      <c r="I651" s="9" t="s">
        <v>38</v>
      </c>
      <c r="J651">
        <v>0.01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2">
        <v>0</v>
      </c>
      <c r="AN651" s="9"/>
      <c r="AO651" s="2">
        <v>0</v>
      </c>
      <c r="AP651" s="2"/>
      <c r="AQ651" s="2"/>
      <c r="AS651" s="2" t="s">
        <v>129</v>
      </c>
    </row>
    <row r="652" spans="1:45" hidden="1" x14ac:dyDescent="0.3">
      <c r="A652" s="1" t="s">
        <v>32</v>
      </c>
      <c r="B652" t="s">
        <v>134</v>
      </c>
      <c r="C652" s="9" t="s">
        <v>140</v>
      </c>
      <c r="D652" s="9" t="s">
        <v>137</v>
      </c>
      <c r="F652" s="9" t="s">
        <v>255</v>
      </c>
      <c r="G652" s="9"/>
      <c r="H652" s="9" t="s">
        <v>255</v>
      </c>
      <c r="I652" s="9" t="s">
        <v>38</v>
      </c>
      <c r="J652">
        <v>0.01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2">
        <v>0</v>
      </c>
      <c r="AN652" s="9"/>
      <c r="AO652" s="2">
        <v>0</v>
      </c>
      <c r="AP652" s="2"/>
      <c r="AQ652" s="2"/>
      <c r="AS652" s="2" t="s">
        <v>129</v>
      </c>
    </row>
    <row r="653" spans="1:45" hidden="1" x14ac:dyDescent="0.3">
      <c r="A653" s="1" t="s">
        <v>33</v>
      </c>
      <c r="B653" t="s">
        <v>134</v>
      </c>
      <c r="C653" s="9" t="s">
        <v>140</v>
      </c>
      <c r="D653" s="9" t="s">
        <v>137</v>
      </c>
      <c r="F653" s="9" t="s">
        <v>255</v>
      </c>
      <c r="G653" s="9"/>
      <c r="H653" s="9" t="s">
        <v>255</v>
      </c>
      <c r="I653" s="9" t="s">
        <v>38</v>
      </c>
      <c r="J653">
        <v>0.01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2">
        <v>0</v>
      </c>
      <c r="AN653" s="9"/>
      <c r="AO653" s="2">
        <v>0</v>
      </c>
      <c r="AP653" s="2"/>
      <c r="AQ653" s="2"/>
      <c r="AS653" s="2" t="s">
        <v>129</v>
      </c>
    </row>
    <row r="654" spans="1:45" hidden="1" x14ac:dyDescent="0.3">
      <c r="A654" s="1" t="s">
        <v>34</v>
      </c>
      <c r="B654" t="s">
        <v>134</v>
      </c>
      <c r="C654" s="9" t="s">
        <v>140</v>
      </c>
      <c r="D654" s="9" t="s">
        <v>137</v>
      </c>
      <c r="F654" s="9" t="s">
        <v>255</v>
      </c>
      <c r="G654" s="9"/>
      <c r="H654" s="9" t="s">
        <v>255</v>
      </c>
      <c r="I654" s="9" t="s">
        <v>38</v>
      </c>
      <c r="J654">
        <v>0.01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2">
        <v>0</v>
      </c>
      <c r="AN654" s="9"/>
      <c r="AO654" s="2">
        <v>0</v>
      </c>
      <c r="AP654" s="2"/>
      <c r="AQ654" s="2"/>
      <c r="AS654" s="2" t="s">
        <v>129</v>
      </c>
    </row>
    <row r="655" spans="1:45" hidden="1" x14ac:dyDescent="0.3">
      <c r="A655" s="1" t="s">
        <v>35</v>
      </c>
      <c r="B655" t="s">
        <v>134</v>
      </c>
      <c r="C655" s="9" t="s">
        <v>140</v>
      </c>
      <c r="D655" s="9" t="s">
        <v>137</v>
      </c>
      <c r="F655" s="9" t="s">
        <v>255</v>
      </c>
      <c r="G655" s="9"/>
      <c r="H655" s="9" t="s">
        <v>255</v>
      </c>
      <c r="I655" s="9" t="s">
        <v>38</v>
      </c>
      <c r="J655">
        <v>0.01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2">
        <v>0</v>
      </c>
      <c r="AN655" s="9"/>
      <c r="AO655" s="2">
        <v>0</v>
      </c>
      <c r="AP655" s="2"/>
      <c r="AQ655" s="2"/>
      <c r="AS655" s="2" t="s">
        <v>129</v>
      </c>
    </row>
    <row r="656" spans="1:45" hidden="1" x14ac:dyDescent="0.3">
      <c r="A656" s="1" t="s">
        <v>36</v>
      </c>
      <c r="B656" t="s">
        <v>134</v>
      </c>
      <c r="C656" s="9" t="s">
        <v>140</v>
      </c>
      <c r="D656" s="9" t="s">
        <v>137</v>
      </c>
      <c r="F656" s="9" t="s">
        <v>255</v>
      </c>
      <c r="G656" s="9"/>
      <c r="H656" s="9" t="s">
        <v>255</v>
      </c>
      <c r="I656" s="9" t="s">
        <v>38</v>
      </c>
      <c r="J656">
        <v>0.01</v>
      </c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2">
        <v>0</v>
      </c>
      <c r="AN656" s="9"/>
      <c r="AO656" s="2">
        <v>0</v>
      </c>
      <c r="AP656" s="2"/>
      <c r="AQ656" s="2"/>
      <c r="AS656" s="2" t="s">
        <v>129</v>
      </c>
    </row>
    <row r="657" spans="1:40" hidden="1" x14ac:dyDescent="0.3">
      <c r="A657" s="1" t="s">
        <v>1</v>
      </c>
      <c r="B657" t="s">
        <v>134</v>
      </c>
      <c r="C657" s="9" t="s">
        <v>143</v>
      </c>
      <c r="D657" s="9" t="s">
        <v>137</v>
      </c>
      <c r="E657" t="s">
        <v>141</v>
      </c>
      <c r="F657" s="9" t="s">
        <v>254</v>
      </c>
      <c r="G657" s="9"/>
      <c r="H657" s="9" t="s">
        <v>284</v>
      </c>
      <c r="I657" s="9" t="s">
        <v>38</v>
      </c>
      <c r="J657">
        <v>0.01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2">
        <v>0</v>
      </c>
      <c r="AN657" s="9"/>
    </row>
    <row r="658" spans="1:40" hidden="1" x14ac:dyDescent="0.3">
      <c r="A658" s="1" t="s">
        <v>2</v>
      </c>
      <c r="B658" t="s">
        <v>134</v>
      </c>
      <c r="C658" s="9" t="s">
        <v>143</v>
      </c>
      <c r="D658" s="9" t="s">
        <v>137</v>
      </c>
      <c r="E658" t="s">
        <v>141</v>
      </c>
      <c r="F658" s="9" t="s">
        <v>254</v>
      </c>
      <c r="G658" s="9"/>
      <c r="H658" s="9" t="s">
        <v>284</v>
      </c>
      <c r="I658" s="9" t="s">
        <v>38</v>
      </c>
      <c r="J658">
        <v>0.01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2">
        <v>0</v>
      </c>
      <c r="AN658" s="9"/>
    </row>
    <row r="659" spans="1:40" hidden="1" x14ac:dyDescent="0.3">
      <c r="A659" s="1" t="s">
        <v>3</v>
      </c>
      <c r="B659" t="s">
        <v>134</v>
      </c>
      <c r="C659" s="9" t="s">
        <v>143</v>
      </c>
      <c r="D659" s="9" t="s">
        <v>137</v>
      </c>
      <c r="E659" t="s">
        <v>141</v>
      </c>
      <c r="F659" s="9" t="s">
        <v>254</v>
      </c>
      <c r="G659" s="9"/>
      <c r="H659" s="9" t="s">
        <v>284</v>
      </c>
      <c r="I659" s="9" t="s">
        <v>38</v>
      </c>
      <c r="J659">
        <v>0.01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2">
        <v>0</v>
      </c>
      <c r="AN659" s="9"/>
    </row>
    <row r="660" spans="1:40" hidden="1" x14ac:dyDescent="0.3">
      <c r="A660" s="1" t="s">
        <v>4</v>
      </c>
      <c r="B660" t="s">
        <v>134</v>
      </c>
      <c r="C660" s="9" t="s">
        <v>143</v>
      </c>
      <c r="D660" s="9" t="s">
        <v>137</v>
      </c>
      <c r="E660" t="s">
        <v>141</v>
      </c>
      <c r="F660" s="9" t="s">
        <v>254</v>
      </c>
      <c r="G660" s="9"/>
      <c r="H660" s="9" t="s">
        <v>284</v>
      </c>
      <c r="I660" s="9" t="s">
        <v>38</v>
      </c>
      <c r="J660">
        <v>0.01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2">
        <v>0</v>
      </c>
      <c r="AN660" s="9"/>
    </row>
    <row r="661" spans="1:40" hidden="1" x14ac:dyDescent="0.3">
      <c r="A661" s="1" t="s">
        <v>5</v>
      </c>
      <c r="B661" t="s">
        <v>134</v>
      </c>
      <c r="C661" s="9" t="s">
        <v>143</v>
      </c>
      <c r="D661" s="9" t="s">
        <v>137</v>
      </c>
      <c r="E661" t="s">
        <v>141</v>
      </c>
      <c r="F661" s="9" t="s">
        <v>254</v>
      </c>
      <c r="G661" s="9"/>
      <c r="H661" s="9" t="s">
        <v>284</v>
      </c>
      <c r="I661" s="9" t="s">
        <v>38</v>
      </c>
      <c r="J661">
        <v>0.01</v>
      </c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2">
        <v>0</v>
      </c>
      <c r="AN661" s="9"/>
    </row>
    <row r="662" spans="1:40" hidden="1" x14ac:dyDescent="0.3">
      <c r="A662" s="1" t="s">
        <v>6</v>
      </c>
      <c r="B662" t="s">
        <v>134</v>
      </c>
      <c r="C662" s="9" t="s">
        <v>143</v>
      </c>
      <c r="D662" s="9" t="s">
        <v>137</v>
      </c>
      <c r="E662" t="s">
        <v>141</v>
      </c>
      <c r="F662" s="9" t="s">
        <v>254</v>
      </c>
      <c r="G662" s="9"/>
      <c r="H662" s="9" t="s">
        <v>284</v>
      </c>
      <c r="I662" s="9" t="s">
        <v>38</v>
      </c>
      <c r="J662">
        <v>0.01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2">
        <v>0</v>
      </c>
      <c r="AN662" s="9"/>
    </row>
    <row r="663" spans="1:40" hidden="1" x14ac:dyDescent="0.3">
      <c r="A663" s="1" t="s">
        <v>7</v>
      </c>
      <c r="B663" t="s">
        <v>134</v>
      </c>
      <c r="C663" s="9" t="s">
        <v>143</v>
      </c>
      <c r="D663" s="9" t="s">
        <v>137</v>
      </c>
      <c r="E663" t="s">
        <v>141</v>
      </c>
      <c r="F663" s="9" t="s">
        <v>254</v>
      </c>
      <c r="G663" s="9"/>
      <c r="H663" s="9" t="s">
        <v>284</v>
      </c>
      <c r="I663" s="9" t="s">
        <v>38</v>
      </c>
      <c r="J663">
        <v>0.01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2">
        <v>0</v>
      </c>
      <c r="AN663" s="9"/>
    </row>
    <row r="664" spans="1:40" hidden="1" x14ac:dyDescent="0.3">
      <c r="A664" s="1" t="s">
        <v>8</v>
      </c>
      <c r="B664" t="s">
        <v>134</v>
      </c>
      <c r="C664" s="9" t="s">
        <v>143</v>
      </c>
      <c r="D664" s="9" t="s">
        <v>137</v>
      </c>
      <c r="E664" t="s">
        <v>141</v>
      </c>
      <c r="F664" s="9" t="s">
        <v>254</v>
      </c>
      <c r="G664" s="9"/>
      <c r="H664" s="9" t="s">
        <v>284</v>
      </c>
      <c r="I664" s="9" t="s">
        <v>38</v>
      </c>
      <c r="J664">
        <v>0.01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2">
        <v>0</v>
      </c>
      <c r="AN664" s="9"/>
    </row>
    <row r="665" spans="1:40" hidden="1" x14ac:dyDescent="0.3">
      <c r="A665" s="1" t="s">
        <v>9</v>
      </c>
      <c r="B665" t="s">
        <v>134</v>
      </c>
      <c r="C665" s="9" t="s">
        <v>143</v>
      </c>
      <c r="D665" s="9" t="s">
        <v>137</v>
      </c>
      <c r="E665" t="s">
        <v>141</v>
      </c>
      <c r="F665" s="9" t="s">
        <v>254</v>
      </c>
      <c r="G665" s="9"/>
      <c r="H665" s="9" t="s">
        <v>284</v>
      </c>
      <c r="I665" s="9" t="s">
        <v>38</v>
      </c>
      <c r="J665">
        <v>0.01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2">
        <v>0</v>
      </c>
      <c r="AN665" s="9"/>
    </row>
    <row r="666" spans="1:40" hidden="1" x14ac:dyDescent="0.3">
      <c r="A666" s="1" t="s">
        <v>10</v>
      </c>
      <c r="B666" t="s">
        <v>134</v>
      </c>
      <c r="C666" s="9" t="s">
        <v>143</v>
      </c>
      <c r="D666" s="9" t="s">
        <v>137</v>
      </c>
      <c r="E666" t="s">
        <v>141</v>
      </c>
      <c r="F666" s="9" t="s">
        <v>254</v>
      </c>
      <c r="G666" s="9"/>
      <c r="H666" s="9" t="s">
        <v>284</v>
      </c>
      <c r="I666" s="9" t="s">
        <v>38</v>
      </c>
      <c r="J666">
        <v>0.01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2">
        <v>0</v>
      </c>
      <c r="AN666" s="9"/>
    </row>
    <row r="667" spans="1:40" hidden="1" x14ac:dyDescent="0.3">
      <c r="A667" s="1" t="s">
        <v>11</v>
      </c>
      <c r="B667" t="s">
        <v>134</v>
      </c>
      <c r="C667" s="9" t="s">
        <v>143</v>
      </c>
      <c r="D667" s="9" t="s">
        <v>137</v>
      </c>
      <c r="E667" t="s">
        <v>141</v>
      </c>
      <c r="F667" s="9" t="s">
        <v>254</v>
      </c>
      <c r="G667" s="9"/>
      <c r="H667" s="9" t="s">
        <v>284</v>
      </c>
      <c r="I667" s="9" t="s">
        <v>38</v>
      </c>
      <c r="J667">
        <v>0.01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2">
        <v>0</v>
      </c>
      <c r="AN667" s="9"/>
    </row>
    <row r="668" spans="1:40" hidden="1" x14ac:dyDescent="0.3">
      <c r="A668" s="1" t="s">
        <v>12</v>
      </c>
      <c r="B668" t="s">
        <v>134</v>
      </c>
      <c r="C668" s="9" t="s">
        <v>143</v>
      </c>
      <c r="D668" s="9" t="s">
        <v>137</v>
      </c>
      <c r="E668" t="s">
        <v>141</v>
      </c>
      <c r="F668" s="9" t="s">
        <v>254</v>
      </c>
      <c r="G668" s="9"/>
      <c r="H668" s="9" t="s">
        <v>284</v>
      </c>
      <c r="I668" s="9" t="s">
        <v>38</v>
      </c>
      <c r="J668">
        <v>0.01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2">
        <v>0</v>
      </c>
      <c r="AN668" s="9"/>
    </row>
    <row r="669" spans="1:40" hidden="1" x14ac:dyDescent="0.3">
      <c r="A669" s="1" t="s">
        <v>13</v>
      </c>
      <c r="B669" t="s">
        <v>134</v>
      </c>
      <c r="C669" s="9" t="s">
        <v>143</v>
      </c>
      <c r="D669" s="9" t="s">
        <v>137</v>
      </c>
      <c r="E669" t="s">
        <v>141</v>
      </c>
      <c r="F669" s="9" t="s">
        <v>254</v>
      </c>
      <c r="G669" s="9"/>
      <c r="H669" s="9" t="s">
        <v>284</v>
      </c>
      <c r="I669" s="9" t="s">
        <v>38</v>
      </c>
      <c r="J669">
        <v>0.01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2">
        <v>0</v>
      </c>
      <c r="AN669" s="9"/>
    </row>
    <row r="670" spans="1:40" hidden="1" x14ac:dyDescent="0.3">
      <c r="A670" s="1" t="s">
        <v>14</v>
      </c>
      <c r="B670" t="s">
        <v>134</v>
      </c>
      <c r="C670" s="9" t="s">
        <v>143</v>
      </c>
      <c r="D670" s="9" t="s">
        <v>137</v>
      </c>
      <c r="E670" t="s">
        <v>141</v>
      </c>
      <c r="F670" s="9" t="s">
        <v>254</v>
      </c>
      <c r="G670" s="9"/>
      <c r="H670" s="9" t="s">
        <v>284</v>
      </c>
      <c r="I670" s="9" t="s">
        <v>38</v>
      </c>
      <c r="J670">
        <v>0.01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2">
        <v>0</v>
      </c>
      <c r="AN670" s="9"/>
    </row>
    <row r="671" spans="1:40" hidden="1" x14ac:dyDescent="0.3">
      <c r="A671" s="1" t="s">
        <v>15</v>
      </c>
      <c r="B671" t="s">
        <v>134</v>
      </c>
      <c r="C671" s="9" t="s">
        <v>143</v>
      </c>
      <c r="D671" s="9" t="s">
        <v>137</v>
      </c>
      <c r="E671" t="s">
        <v>141</v>
      </c>
      <c r="F671" s="9" t="s">
        <v>254</v>
      </c>
      <c r="G671" s="9"/>
      <c r="H671" s="9" t="s">
        <v>284</v>
      </c>
      <c r="I671" s="9" t="s">
        <v>38</v>
      </c>
      <c r="J671">
        <v>0.01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2">
        <v>0</v>
      </c>
      <c r="AN671" s="9"/>
    </row>
    <row r="672" spans="1:40" hidden="1" x14ac:dyDescent="0.3">
      <c r="A672" s="1" t="s">
        <v>16</v>
      </c>
      <c r="B672" t="s">
        <v>134</v>
      </c>
      <c r="C672" s="9" t="s">
        <v>143</v>
      </c>
      <c r="D672" s="9" t="s">
        <v>137</v>
      </c>
      <c r="E672" t="s">
        <v>141</v>
      </c>
      <c r="F672" s="9" t="s">
        <v>254</v>
      </c>
      <c r="G672" s="9"/>
      <c r="H672" s="9" t="s">
        <v>284</v>
      </c>
      <c r="I672" s="9" t="s">
        <v>38</v>
      </c>
      <c r="J672">
        <v>0.01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2">
        <v>0</v>
      </c>
      <c r="AN672" s="9"/>
    </row>
    <row r="673" spans="1:40" hidden="1" x14ac:dyDescent="0.3">
      <c r="A673" s="1" t="s">
        <v>17</v>
      </c>
      <c r="B673" t="s">
        <v>134</v>
      </c>
      <c r="C673" s="9" t="s">
        <v>143</v>
      </c>
      <c r="D673" s="9" t="s">
        <v>137</v>
      </c>
      <c r="E673" t="s">
        <v>141</v>
      </c>
      <c r="F673" s="9" t="s">
        <v>254</v>
      </c>
      <c r="G673" s="9"/>
      <c r="H673" s="9" t="s">
        <v>284</v>
      </c>
      <c r="I673" s="9" t="s">
        <v>38</v>
      </c>
      <c r="J673">
        <v>0.01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2">
        <v>0</v>
      </c>
      <c r="AN673" s="9"/>
    </row>
    <row r="674" spans="1:40" hidden="1" x14ac:dyDescent="0.3">
      <c r="A674" s="1" t="s">
        <v>18</v>
      </c>
      <c r="B674" t="s">
        <v>134</v>
      </c>
      <c r="C674" s="9" t="s">
        <v>143</v>
      </c>
      <c r="D674" s="9" t="s">
        <v>137</v>
      </c>
      <c r="E674" t="s">
        <v>141</v>
      </c>
      <c r="F674" s="9" t="s">
        <v>254</v>
      </c>
      <c r="G674" s="9"/>
      <c r="H674" s="9" t="s">
        <v>284</v>
      </c>
      <c r="I674" s="9" t="s">
        <v>38</v>
      </c>
      <c r="J674">
        <v>0.01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2">
        <v>0</v>
      </c>
      <c r="AN674" s="9"/>
    </row>
    <row r="675" spans="1:40" hidden="1" x14ac:dyDescent="0.3">
      <c r="A675" s="1" t="s">
        <v>19</v>
      </c>
      <c r="B675" t="s">
        <v>134</v>
      </c>
      <c r="C675" s="9" t="s">
        <v>143</v>
      </c>
      <c r="D675" s="9" t="s">
        <v>137</v>
      </c>
      <c r="E675" t="s">
        <v>141</v>
      </c>
      <c r="F675" s="9" t="s">
        <v>254</v>
      </c>
      <c r="G675" s="9"/>
      <c r="H675" s="9" t="s">
        <v>284</v>
      </c>
      <c r="I675" s="9" t="s">
        <v>38</v>
      </c>
      <c r="J675">
        <v>0.01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2">
        <v>0</v>
      </c>
      <c r="AN675" s="9"/>
    </row>
    <row r="676" spans="1:40" hidden="1" x14ac:dyDescent="0.3">
      <c r="A676" s="1" t="s">
        <v>20</v>
      </c>
      <c r="B676" t="s">
        <v>134</v>
      </c>
      <c r="C676" s="9" t="s">
        <v>143</v>
      </c>
      <c r="D676" s="9" t="s">
        <v>137</v>
      </c>
      <c r="E676" t="s">
        <v>141</v>
      </c>
      <c r="F676" s="9" t="s">
        <v>254</v>
      </c>
      <c r="G676" s="9"/>
      <c r="H676" s="9" t="s">
        <v>284</v>
      </c>
      <c r="I676" s="9" t="s">
        <v>38</v>
      </c>
      <c r="J676">
        <v>0.01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2">
        <v>0</v>
      </c>
      <c r="AN676" s="9"/>
    </row>
    <row r="677" spans="1:40" hidden="1" x14ac:dyDescent="0.3">
      <c r="A677" s="1" t="s">
        <v>21</v>
      </c>
      <c r="B677" t="s">
        <v>134</v>
      </c>
      <c r="C677" s="9" t="s">
        <v>143</v>
      </c>
      <c r="D677" s="9" t="s">
        <v>137</v>
      </c>
      <c r="E677" t="s">
        <v>141</v>
      </c>
      <c r="F677" s="9" t="s">
        <v>254</v>
      </c>
      <c r="G677" s="9"/>
      <c r="H677" s="9" t="s">
        <v>284</v>
      </c>
      <c r="I677" s="9" t="s">
        <v>38</v>
      </c>
      <c r="J677">
        <v>0.01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2">
        <v>0</v>
      </c>
      <c r="AN677" s="9"/>
    </row>
    <row r="678" spans="1:40" hidden="1" x14ac:dyDescent="0.3">
      <c r="A678" s="1" t="s">
        <v>22</v>
      </c>
      <c r="B678" t="s">
        <v>134</v>
      </c>
      <c r="C678" s="9" t="s">
        <v>143</v>
      </c>
      <c r="D678" s="9" t="s">
        <v>137</v>
      </c>
      <c r="E678" t="s">
        <v>141</v>
      </c>
      <c r="F678" s="9" t="s">
        <v>254</v>
      </c>
      <c r="G678" s="9"/>
      <c r="H678" s="9" t="s">
        <v>284</v>
      </c>
      <c r="I678" s="9" t="s">
        <v>38</v>
      </c>
      <c r="J678">
        <v>0.01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2">
        <v>0</v>
      </c>
      <c r="AN678" s="9"/>
    </row>
    <row r="679" spans="1:40" hidden="1" x14ac:dyDescent="0.3">
      <c r="A679" s="1" t="s">
        <v>23</v>
      </c>
      <c r="B679" t="s">
        <v>134</v>
      </c>
      <c r="C679" s="9" t="s">
        <v>143</v>
      </c>
      <c r="D679" s="9" t="s">
        <v>137</v>
      </c>
      <c r="E679" t="s">
        <v>141</v>
      </c>
      <c r="F679" s="9" t="s">
        <v>254</v>
      </c>
      <c r="G679" s="9"/>
      <c r="H679" s="9" t="s">
        <v>284</v>
      </c>
      <c r="I679" s="9" t="s">
        <v>38</v>
      </c>
      <c r="J679">
        <v>0.01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2">
        <v>0</v>
      </c>
      <c r="AN679" s="9"/>
    </row>
    <row r="680" spans="1:40" hidden="1" x14ac:dyDescent="0.3">
      <c r="A680" s="1" t="s">
        <v>24</v>
      </c>
      <c r="B680" t="s">
        <v>134</v>
      </c>
      <c r="C680" s="9" t="s">
        <v>143</v>
      </c>
      <c r="D680" s="9" t="s">
        <v>137</v>
      </c>
      <c r="E680" t="s">
        <v>141</v>
      </c>
      <c r="F680" s="9" t="s">
        <v>254</v>
      </c>
      <c r="G680" s="9"/>
      <c r="H680" s="9" t="s">
        <v>284</v>
      </c>
      <c r="I680" s="9" t="s">
        <v>38</v>
      </c>
      <c r="J680">
        <v>0.01</v>
      </c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2">
        <v>0</v>
      </c>
      <c r="AN680" s="9"/>
    </row>
    <row r="681" spans="1:40" hidden="1" x14ac:dyDescent="0.3">
      <c r="A681" s="1" t="s">
        <v>25</v>
      </c>
      <c r="B681" t="s">
        <v>134</v>
      </c>
      <c r="C681" s="9" t="s">
        <v>143</v>
      </c>
      <c r="D681" s="9" t="s">
        <v>137</v>
      </c>
      <c r="E681" t="s">
        <v>141</v>
      </c>
      <c r="F681" s="9" t="s">
        <v>254</v>
      </c>
      <c r="G681" s="9"/>
      <c r="H681" s="9" t="s">
        <v>284</v>
      </c>
      <c r="I681" s="9" t="s">
        <v>38</v>
      </c>
      <c r="J681">
        <v>0.01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2">
        <v>0</v>
      </c>
      <c r="AN681" s="9"/>
    </row>
    <row r="682" spans="1:40" hidden="1" x14ac:dyDescent="0.3">
      <c r="A682" s="1" t="s">
        <v>26</v>
      </c>
      <c r="B682" t="s">
        <v>134</v>
      </c>
      <c r="C682" s="9" t="s">
        <v>143</v>
      </c>
      <c r="D682" s="9" t="s">
        <v>137</v>
      </c>
      <c r="E682" t="s">
        <v>141</v>
      </c>
      <c r="F682" s="9" t="s">
        <v>254</v>
      </c>
      <c r="G682" s="9"/>
      <c r="H682" s="9" t="s">
        <v>284</v>
      </c>
      <c r="I682" s="9" t="s">
        <v>38</v>
      </c>
      <c r="J682">
        <v>0.01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2">
        <v>0</v>
      </c>
      <c r="AN682" s="9"/>
    </row>
    <row r="683" spans="1:40" hidden="1" x14ac:dyDescent="0.3">
      <c r="A683" s="1" t="s">
        <v>27</v>
      </c>
      <c r="B683" t="s">
        <v>134</v>
      </c>
      <c r="C683" s="9" t="s">
        <v>143</v>
      </c>
      <c r="D683" s="9" t="s">
        <v>137</v>
      </c>
      <c r="E683" t="s">
        <v>141</v>
      </c>
      <c r="F683" s="9" t="s">
        <v>254</v>
      </c>
      <c r="G683" s="9"/>
      <c r="H683" s="9" t="s">
        <v>284</v>
      </c>
      <c r="I683" s="9" t="s">
        <v>38</v>
      </c>
      <c r="J683">
        <v>0.01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2">
        <v>0</v>
      </c>
      <c r="AN683" s="9"/>
    </row>
    <row r="684" spans="1:40" hidden="1" x14ac:dyDescent="0.3">
      <c r="A684" s="1" t="s">
        <v>28</v>
      </c>
      <c r="B684" t="s">
        <v>134</v>
      </c>
      <c r="C684" s="9" t="s">
        <v>143</v>
      </c>
      <c r="D684" s="9" t="s">
        <v>137</v>
      </c>
      <c r="E684" t="s">
        <v>141</v>
      </c>
      <c r="F684" s="9" t="s">
        <v>254</v>
      </c>
      <c r="G684" s="9"/>
      <c r="H684" s="9" t="s">
        <v>284</v>
      </c>
      <c r="I684" s="9" t="s">
        <v>38</v>
      </c>
      <c r="J684">
        <v>0.01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2">
        <v>0</v>
      </c>
      <c r="AN684" s="9"/>
    </row>
    <row r="685" spans="1:40" hidden="1" x14ac:dyDescent="0.3">
      <c r="A685" s="1" t="s">
        <v>29</v>
      </c>
      <c r="B685" t="s">
        <v>134</v>
      </c>
      <c r="C685" s="9" t="s">
        <v>143</v>
      </c>
      <c r="D685" s="9" t="s">
        <v>137</v>
      </c>
      <c r="E685" t="s">
        <v>141</v>
      </c>
      <c r="F685" s="9" t="s">
        <v>254</v>
      </c>
      <c r="G685" s="9"/>
      <c r="H685" s="9" t="s">
        <v>284</v>
      </c>
      <c r="I685" s="9" t="s">
        <v>38</v>
      </c>
      <c r="J685">
        <v>0.01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2">
        <v>0</v>
      </c>
      <c r="AN685" s="9"/>
    </row>
    <row r="686" spans="1:40" hidden="1" x14ac:dyDescent="0.3">
      <c r="A686" s="1" t="s">
        <v>30</v>
      </c>
      <c r="B686" t="s">
        <v>134</v>
      </c>
      <c r="C686" s="9" t="s">
        <v>143</v>
      </c>
      <c r="D686" s="9" t="s">
        <v>137</v>
      </c>
      <c r="E686" t="s">
        <v>141</v>
      </c>
      <c r="F686" s="9" t="s">
        <v>254</v>
      </c>
      <c r="G686" s="9"/>
      <c r="H686" s="9" t="s">
        <v>284</v>
      </c>
      <c r="I686" s="9" t="s">
        <v>38</v>
      </c>
      <c r="J686">
        <v>0.01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2">
        <v>0</v>
      </c>
      <c r="AN686" s="9"/>
    </row>
    <row r="687" spans="1:40" hidden="1" x14ac:dyDescent="0.3">
      <c r="A687" s="1" t="s">
        <v>31</v>
      </c>
      <c r="B687" t="s">
        <v>134</v>
      </c>
      <c r="C687" s="9" t="s">
        <v>143</v>
      </c>
      <c r="D687" s="9" t="s">
        <v>137</v>
      </c>
      <c r="E687" t="s">
        <v>141</v>
      </c>
      <c r="F687" s="9" t="s">
        <v>254</v>
      </c>
      <c r="G687" s="9"/>
      <c r="H687" s="9" t="s">
        <v>284</v>
      </c>
      <c r="I687" s="9" t="s">
        <v>38</v>
      </c>
      <c r="J687">
        <v>0.01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2">
        <v>0</v>
      </c>
      <c r="AN687" s="9"/>
    </row>
    <row r="688" spans="1:40" hidden="1" x14ac:dyDescent="0.3">
      <c r="A688" s="1" t="s">
        <v>32</v>
      </c>
      <c r="B688" t="s">
        <v>134</v>
      </c>
      <c r="C688" s="9" t="s">
        <v>143</v>
      </c>
      <c r="D688" s="9" t="s">
        <v>137</v>
      </c>
      <c r="E688" t="s">
        <v>141</v>
      </c>
      <c r="F688" s="9" t="s">
        <v>254</v>
      </c>
      <c r="G688" s="9"/>
      <c r="H688" s="9" t="s">
        <v>284</v>
      </c>
      <c r="I688" s="9" t="s">
        <v>38</v>
      </c>
      <c r="J688">
        <v>0.01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2">
        <v>0</v>
      </c>
      <c r="AN688" s="9"/>
    </row>
    <row r="689" spans="1:40" hidden="1" x14ac:dyDescent="0.3">
      <c r="A689" s="1" t="s">
        <v>33</v>
      </c>
      <c r="B689" t="s">
        <v>134</v>
      </c>
      <c r="C689" s="9" t="s">
        <v>143</v>
      </c>
      <c r="D689" s="9" t="s">
        <v>137</v>
      </c>
      <c r="E689" t="s">
        <v>141</v>
      </c>
      <c r="F689" s="9" t="s">
        <v>254</v>
      </c>
      <c r="G689" s="9"/>
      <c r="H689" s="9" t="s">
        <v>284</v>
      </c>
      <c r="I689" s="9" t="s">
        <v>38</v>
      </c>
      <c r="J689">
        <v>0.01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2">
        <v>0</v>
      </c>
      <c r="AN689" s="9"/>
    </row>
    <row r="690" spans="1:40" hidden="1" x14ac:dyDescent="0.3">
      <c r="A690" s="1" t="s">
        <v>34</v>
      </c>
      <c r="B690" t="s">
        <v>134</v>
      </c>
      <c r="C690" s="9" t="s">
        <v>143</v>
      </c>
      <c r="D690" s="9" t="s">
        <v>137</v>
      </c>
      <c r="E690" t="s">
        <v>141</v>
      </c>
      <c r="F690" s="9" t="s">
        <v>254</v>
      </c>
      <c r="G690" s="9"/>
      <c r="H690" s="9" t="s">
        <v>284</v>
      </c>
      <c r="I690" s="9" t="s">
        <v>38</v>
      </c>
      <c r="J690">
        <v>0.01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2">
        <v>0</v>
      </c>
      <c r="AN690" s="9"/>
    </row>
    <row r="691" spans="1:40" hidden="1" x14ac:dyDescent="0.3">
      <c r="A691" s="1" t="s">
        <v>35</v>
      </c>
      <c r="B691" t="s">
        <v>134</v>
      </c>
      <c r="C691" s="9" t="s">
        <v>143</v>
      </c>
      <c r="D691" s="9" t="s">
        <v>137</v>
      </c>
      <c r="E691" t="s">
        <v>141</v>
      </c>
      <c r="F691" s="9" t="s">
        <v>254</v>
      </c>
      <c r="G691" s="9"/>
      <c r="H691" s="9" t="s">
        <v>284</v>
      </c>
      <c r="I691" s="9" t="s">
        <v>38</v>
      </c>
      <c r="J691">
        <v>0.01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2">
        <v>0</v>
      </c>
      <c r="AN691" s="9"/>
    </row>
    <row r="692" spans="1:40" hidden="1" x14ac:dyDescent="0.3">
      <c r="A692" s="1" t="s">
        <v>36</v>
      </c>
      <c r="B692" t="s">
        <v>134</v>
      </c>
      <c r="C692" s="9" t="s">
        <v>143</v>
      </c>
      <c r="D692" s="9" t="s">
        <v>137</v>
      </c>
      <c r="E692" t="s">
        <v>141</v>
      </c>
      <c r="F692" s="9" t="s">
        <v>254</v>
      </c>
      <c r="G692" s="9"/>
      <c r="H692" s="9" t="s">
        <v>284</v>
      </c>
      <c r="I692" s="9" t="s">
        <v>38</v>
      </c>
      <c r="J692">
        <v>0.01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2">
        <v>0</v>
      </c>
      <c r="AN692" s="9"/>
    </row>
    <row r="693" spans="1:40" hidden="1" x14ac:dyDescent="0.3">
      <c r="A693" s="1" t="s">
        <v>1</v>
      </c>
      <c r="B693" t="s">
        <v>134</v>
      </c>
      <c r="C693" s="9" t="s">
        <v>143</v>
      </c>
      <c r="D693" s="9" t="s">
        <v>137</v>
      </c>
      <c r="E693" t="s">
        <v>141</v>
      </c>
      <c r="F693" s="9" t="s">
        <v>255</v>
      </c>
      <c r="G693" s="9"/>
      <c r="H693" s="9" t="s">
        <v>285</v>
      </c>
      <c r="I693" s="9" t="s">
        <v>38</v>
      </c>
      <c r="J693">
        <v>0.01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2">
        <v>0</v>
      </c>
      <c r="AN693" s="9"/>
    </row>
    <row r="694" spans="1:40" hidden="1" x14ac:dyDescent="0.3">
      <c r="A694" s="1" t="s">
        <v>2</v>
      </c>
      <c r="B694" t="s">
        <v>134</v>
      </c>
      <c r="C694" s="9" t="s">
        <v>143</v>
      </c>
      <c r="D694" s="9" t="s">
        <v>137</v>
      </c>
      <c r="E694" t="s">
        <v>141</v>
      </c>
      <c r="F694" s="9" t="s">
        <v>255</v>
      </c>
      <c r="G694" s="9"/>
      <c r="H694" s="9" t="s">
        <v>285</v>
      </c>
      <c r="I694" s="9" t="s">
        <v>38</v>
      </c>
      <c r="J694">
        <v>0.01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2">
        <v>0</v>
      </c>
      <c r="AN694" s="9"/>
    </row>
    <row r="695" spans="1:40" hidden="1" x14ac:dyDescent="0.3">
      <c r="A695" s="1" t="s">
        <v>3</v>
      </c>
      <c r="B695" t="s">
        <v>134</v>
      </c>
      <c r="C695" s="9" t="s">
        <v>143</v>
      </c>
      <c r="D695" s="9" t="s">
        <v>137</v>
      </c>
      <c r="E695" t="s">
        <v>141</v>
      </c>
      <c r="F695" s="9" t="s">
        <v>255</v>
      </c>
      <c r="G695" s="9"/>
      <c r="H695" s="9" t="s">
        <v>285</v>
      </c>
      <c r="I695" s="9" t="s">
        <v>38</v>
      </c>
      <c r="J695">
        <v>0.01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2">
        <v>0</v>
      </c>
      <c r="AN695" s="9"/>
    </row>
    <row r="696" spans="1:40" hidden="1" x14ac:dyDescent="0.3">
      <c r="A696" s="1" t="s">
        <v>4</v>
      </c>
      <c r="B696" t="s">
        <v>134</v>
      </c>
      <c r="C696" s="9" t="s">
        <v>143</v>
      </c>
      <c r="D696" s="9" t="s">
        <v>137</v>
      </c>
      <c r="E696" t="s">
        <v>141</v>
      </c>
      <c r="F696" s="9" t="s">
        <v>255</v>
      </c>
      <c r="G696" s="9"/>
      <c r="H696" s="9" t="s">
        <v>285</v>
      </c>
      <c r="I696" s="9" t="s">
        <v>38</v>
      </c>
      <c r="J696">
        <v>0.01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2">
        <v>0</v>
      </c>
      <c r="AN696" s="9"/>
    </row>
    <row r="697" spans="1:40" hidden="1" x14ac:dyDescent="0.3">
      <c r="A697" s="1" t="s">
        <v>5</v>
      </c>
      <c r="B697" t="s">
        <v>134</v>
      </c>
      <c r="C697" s="9" t="s">
        <v>143</v>
      </c>
      <c r="D697" s="9" t="s">
        <v>137</v>
      </c>
      <c r="E697" t="s">
        <v>141</v>
      </c>
      <c r="F697" s="9" t="s">
        <v>255</v>
      </c>
      <c r="G697" s="9"/>
      <c r="H697" s="9" t="s">
        <v>285</v>
      </c>
      <c r="I697" s="9" t="s">
        <v>38</v>
      </c>
      <c r="J697">
        <v>0.01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2">
        <v>0</v>
      </c>
      <c r="AN697" s="9"/>
    </row>
    <row r="698" spans="1:40" hidden="1" x14ac:dyDescent="0.3">
      <c r="A698" s="1" t="s">
        <v>6</v>
      </c>
      <c r="B698" t="s">
        <v>134</v>
      </c>
      <c r="C698" s="9" t="s">
        <v>143</v>
      </c>
      <c r="D698" s="9" t="s">
        <v>137</v>
      </c>
      <c r="E698" t="s">
        <v>141</v>
      </c>
      <c r="F698" s="9" t="s">
        <v>255</v>
      </c>
      <c r="G698" s="9"/>
      <c r="H698" s="9" t="s">
        <v>285</v>
      </c>
      <c r="I698" s="9" t="s">
        <v>38</v>
      </c>
      <c r="J698">
        <v>0.01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2">
        <v>0</v>
      </c>
      <c r="AN698" s="9"/>
    </row>
    <row r="699" spans="1:40" hidden="1" x14ac:dyDescent="0.3">
      <c r="A699" s="1" t="s">
        <v>7</v>
      </c>
      <c r="B699" t="s">
        <v>134</v>
      </c>
      <c r="C699" s="9" t="s">
        <v>143</v>
      </c>
      <c r="D699" s="9" t="s">
        <v>137</v>
      </c>
      <c r="E699" t="s">
        <v>141</v>
      </c>
      <c r="F699" s="9" t="s">
        <v>255</v>
      </c>
      <c r="G699" s="9"/>
      <c r="H699" s="9" t="s">
        <v>285</v>
      </c>
      <c r="I699" s="9" t="s">
        <v>38</v>
      </c>
      <c r="J699">
        <v>0.01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2">
        <v>0</v>
      </c>
      <c r="AN699" s="9"/>
    </row>
    <row r="700" spans="1:40" hidden="1" x14ac:dyDescent="0.3">
      <c r="A700" s="1" t="s">
        <v>8</v>
      </c>
      <c r="B700" t="s">
        <v>134</v>
      </c>
      <c r="C700" s="9" t="s">
        <v>143</v>
      </c>
      <c r="D700" s="9" t="s">
        <v>137</v>
      </c>
      <c r="E700" t="s">
        <v>141</v>
      </c>
      <c r="F700" s="9" t="s">
        <v>255</v>
      </c>
      <c r="G700" s="9"/>
      <c r="H700" s="9" t="s">
        <v>285</v>
      </c>
      <c r="I700" s="9" t="s">
        <v>38</v>
      </c>
      <c r="J700">
        <v>0.01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2">
        <v>0</v>
      </c>
      <c r="AN700" s="9"/>
    </row>
    <row r="701" spans="1:40" hidden="1" x14ac:dyDescent="0.3">
      <c r="A701" s="1" t="s">
        <v>9</v>
      </c>
      <c r="B701" t="s">
        <v>134</v>
      </c>
      <c r="C701" s="9" t="s">
        <v>143</v>
      </c>
      <c r="D701" s="9" t="s">
        <v>137</v>
      </c>
      <c r="E701" t="s">
        <v>141</v>
      </c>
      <c r="F701" s="9" t="s">
        <v>255</v>
      </c>
      <c r="G701" s="9"/>
      <c r="H701" s="9" t="s">
        <v>285</v>
      </c>
      <c r="I701" s="9" t="s">
        <v>38</v>
      </c>
      <c r="J701">
        <v>0.01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2">
        <v>0</v>
      </c>
      <c r="AN701" s="9"/>
    </row>
    <row r="702" spans="1:40" hidden="1" x14ac:dyDescent="0.3">
      <c r="A702" s="1" t="s">
        <v>10</v>
      </c>
      <c r="B702" t="s">
        <v>134</v>
      </c>
      <c r="C702" s="9" t="s">
        <v>143</v>
      </c>
      <c r="D702" s="9" t="s">
        <v>137</v>
      </c>
      <c r="E702" t="s">
        <v>141</v>
      </c>
      <c r="F702" s="9" t="s">
        <v>255</v>
      </c>
      <c r="G702" s="9"/>
      <c r="H702" s="9" t="s">
        <v>285</v>
      </c>
      <c r="I702" s="9" t="s">
        <v>38</v>
      </c>
      <c r="J702">
        <v>0.01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2">
        <v>0</v>
      </c>
      <c r="AN702" s="9"/>
    </row>
    <row r="703" spans="1:40" hidden="1" x14ac:dyDescent="0.3">
      <c r="A703" s="1" t="s">
        <v>11</v>
      </c>
      <c r="B703" t="s">
        <v>134</v>
      </c>
      <c r="C703" s="9" t="s">
        <v>143</v>
      </c>
      <c r="D703" s="9" t="s">
        <v>137</v>
      </c>
      <c r="E703" t="s">
        <v>141</v>
      </c>
      <c r="F703" s="9" t="s">
        <v>255</v>
      </c>
      <c r="G703" s="9"/>
      <c r="H703" s="9" t="s">
        <v>285</v>
      </c>
      <c r="I703" s="9" t="s">
        <v>38</v>
      </c>
      <c r="J703">
        <v>0.01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2">
        <v>0</v>
      </c>
      <c r="AN703" s="9"/>
    </row>
    <row r="704" spans="1:40" hidden="1" x14ac:dyDescent="0.3">
      <c r="A704" s="1" t="s">
        <v>12</v>
      </c>
      <c r="B704" t="s">
        <v>134</v>
      </c>
      <c r="C704" s="9" t="s">
        <v>143</v>
      </c>
      <c r="D704" s="9" t="s">
        <v>137</v>
      </c>
      <c r="E704" t="s">
        <v>141</v>
      </c>
      <c r="F704" s="9" t="s">
        <v>255</v>
      </c>
      <c r="G704" s="9"/>
      <c r="H704" s="9" t="s">
        <v>285</v>
      </c>
      <c r="I704" s="9" t="s">
        <v>38</v>
      </c>
      <c r="J704">
        <v>0.01</v>
      </c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2">
        <v>0</v>
      </c>
      <c r="AN704" s="9"/>
    </row>
    <row r="705" spans="1:40" hidden="1" x14ac:dyDescent="0.3">
      <c r="A705" s="1" t="s">
        <v>13</v>
      </c>
      <c r="B705" t="s">
        <v>134</v>
      </c>
      <c r="C705" s="9" t="s">
        <v>143</v>
      </c>
      <c r="D705" s="9" t="s">
        <v>137</v>
      </c>
      <c r="E705" t="s">
        <v>141</v>
      </c>
      <c r="F705" s="9" t="s">
        <v>255</v>
      </c>
      <c r="G705" s="9"/>
      <c r="H705" s="9" t="s">
        <v>285</v>
      </c>
      <c r="I705" s="9" t="s">
        <v>38</v>
      </c>
      <c r="J705">
        <v>0.01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2">
        <v>0</v>
      </c>
      <c r="AN705" s="9"/>
    </row>
    <row r="706" spans="1:40" hidden="1" x14ac:dyDescent="0.3">
      <c r="A706" s="1" t="s">
        <v>14</v>
      </c>
      <c r="B706" t="s">
        <v>134</v>
      </c>
      <c r="C706" s="9" t="s">
        <v>143</v>
      </c>
      <c r="D706" s="9" t="s">
        <v>137</v>
      </c>
      <c r="E706" t="s">
        <v>141</v>
      </c>
      <c r="F706" s="9" t="s">
        <v>255</v>
      </c>
      <c r="G706" s="9"/>
      <c r="H706" s="9" t="s">
        <v>285</v>
      </c>
      <c r="I706" s="9" t="s">
        <v>38</v>
      </c>
      <c r="J706">
        <v>0.01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2">
        <v>0</v>
      </c>
      <c r="AN706" s="9"/>
    </row>
    <row r="707" spans="1:40" hidden="1" x14ac:dyDescent="0.3">
      <c r="A707" s="1" t="s">
        <v>15</v>
      </c>
      <c r="B707" t="s">
        <v>134</v>
      </c>
      <c r="C707" s="9" t="s">
        <v>143</v>
      </c>
      <c r="D707" s="9" t="s">
        <v>137</v>
      </c>
      <c r="E707" t="s">
        <v>141</v>
      </c>
      <c r="F707" s="9" t="s">
        <v>255</v>
      </c>
      <c r="G707" s="9"/>
      <c r="H707" s="9" t="s">
        <v>285</v>
      </c>
      <c r="I707" s="9" t="s">
        <v>38</v>
      </c>
      <c r="J707">
        <v>0.01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2">
        <v>0</v>
      </c>
      <c r="AN707" s="9"/>
    </row>
    <row r="708" spans="1:40" hidden="1" x14ac:dyDescent="0.3">
      <c r="A708" s="1" t="s">
        <v>16</v>
      </c>
      <c r="B708" t="s">
        <v>134</v>
      </c>
      <c r="C708" s="9" t="s">
        <v>143</v>
      </c>
      <c r="D708" s="9" t="s">
        <v>137</v>
      </c>
      <c r="E708" t="s">
        <v>141</v>
      </c>
      <c r="F708" s="9" t="s">
        <v>255</v>
      </c>
      <c r="G708" s="9"/>
      <c r="H708" s="9" t="s">
        <v>285</v>
      </c>
      <c r="I708" s="9" t="s">
        <v>38</v>
      </c>
      <c r="J708">
        <v>0.01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2">
        <v>0</v>
      </c>
      <c r="AN708" s="9"/>
    </row>
    <row r="709" spans="1:40" hidden="1" x14ac:dyDescent="0.3">
      <c r="A709" s="1" t="s">
        <v>17</v>
      </c>
      <c r="B709" t="s">
        <v>134</v>
      </c>
      <c r="C709" s="9" t="s">
        <v>143</v>
      </c>
      <c r="D709" s="9" t="s">
        <v>137</v>
      </c>
      <c r="E709" t="s">
        <v>141</v>
      </c>
      <c r="F709" s="9" t="s">
        <v>255</v>
      </c>
      <c r="G709" s="9"/>
      <c r="H709" s="9" t="s">
        <v>285</v>
      </c>
      <c r="I709" s="9" t="s">
        <v>38</v>
      </c>
      <c r="J709">
        <v>0.01</v>
      </c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2">
        <v>0</v>
      </c>
      <c r="AN709" s="9"/>
    </row>
    <row r="710" spans="1:40" hidden="1" x14ac:dyDescent="0.3">
      <c r="A710" s="1" t="s">
        <v>18</v>
      </c>
      <c r="B710" t="s">
        <v>134</v>
      </c>
      <c r="C710" s="9" t="s">
        <v>143</v>
      </c>
      <c r="D710" s="9" t="s">
        <v>137</v>
      </c>
      <c r="E710" t="s">
        <v>141</v>
      </c>
      <c r="F710" s="9" t="s">
        <v>255</v>
      </c>
      <c r="G710" s="9"/>
      <c r="H710" s="9" t="s">
        <v>285</v>
      </c>
      <c r="I710" s="9" t="s">
        <v>38</v>
      </c>
      <c r="J710">
        <v>0.01</v>
      </c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2">
        <v>0</v>
      </c>
      <c r="AN710" s="9"/>
    </row>
    <row r="711" spans="1:40" hidden="1" x14ac:dyDescent="0.3">
      <c r="A711" s="1" t="s">
        <v>19</v>
      </c>
      <c r="B711" t="s">
        <v>134</v>
      </c>
      <c r="C711" s="9" t="s">
        <v>143</v>
      </c>
      <c r="D711" s="9" t="s">
        <v>137</v>
      </c>
      <c r="E711" t="s">
        <v>141</v>
      </c>
      <c r="F711" s="9" t="s">
        <v>255</v>
      </c>
      <c r="G711" s="9"/>
      <c r="H711" s="9" t="s">
        <v>285</v>
      </c>
      <c r="I711" s="9" t="s">
        <v>38</v>
      </c>
      <c r="J711">
        <v>0.01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2">
        <v>0</v>
      </c>
      <c r="AN711" s="9"/>
    </row>
    <row r="712" spans="1:40" hidden="1" x14ac:dyDescent="0.3">
      <c r="A712" s="1" t="s">
        <v>20</v>
      </c>
      <c r="B712" t="s">
        <v>134</v>
      </c>
      <c r="C712" s="9" t="s">
        <v>143</v>
      </c>
      <c r="D712" s="9" t="s">
        <v>137</v>
      </c>
      <c r="E712" t="s">
        <v>141</v>
      </c>
      <c r="F712" s="9" t="s">
        <v>255</v>
      </c>
      <c r="G712" s="9"/>
      <c r="H712" s="9" t="s">
        <v>285</v>
      </c>
      <c r="I712" s="9" t="s">
        <v>38</v>
      </c>
      <c r="J712">
        <v>0.01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2">
        <v>0</v>
      </c>
      <c r="AN712" s="9"/>
    </row>
    <row r="713" spans="1:40" hidden="1" x14ac:dyDescent="0.3">
      <c r="A713" s="1" t="s">
        <v>21</v>
      </c>
      <c r="B713" t="s">
        <v>134</v>
      </c>
      <c r="C713" s="9" t="s">
        <v>143</v>
      </c>
      <c r="D713" s="9" t="s">
        <v>137</v>
      </c>
      <c r="E713" t="s">
        <v>141</v>
      </c>
      <c r="F713" s="9" t="s">
        <v>255</v>
      </c>
      <c r="G713" s="9"/>
      <c r="H713" s="9" t="s">
        <v>285</v>
      </c>
      <c r="I713" s="9" t="s">
        <v>38</v>
      </c>
      <c r="J713">
        <v>0.01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2">
        <v>0</v>
      </c>
      <c r="AN713" s="9"/>
    </row>
    <row r="714" spans="1:40" hidden="1" x14ac:dyDescent="0.3">
      <c r="A714" s="1" t="s">
        <v>22</v>
      </c>
      <c r="B714" t="s">
        <v>134</v>
      </c>
      <c r="C714" s="9" t="s">
        <v>143</v>
      </c>
      <c r="D714" s="9" t="s">
        <v>137</v>
      </c>
      <c r="E714" t="s">
        <v>141</v>
      </c>
      <c r="F714" s="9" t="s">
        <v>255</v>
      </c>
      <c r="G714" s="9"/>
      <c r="H714" s="9" t="s">
        <v>285</v>
      </c>
      <c r="I714" s="9" t="s">
        <v>38</v>
      </c>
      <c r="J714">
        <v>0.01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2">
        <v>0</v>
      </c>
      <c r="AN714" s="9"/>
    </row>
    <row r="715" spans="1:40" hidden="1" x14ac:dyDescent="0.3">
      <c r="A715" s="1" t="s">
        <v>23</v>
      </c>
      <c r="B715" t="s">
        <v>134</v>
      </c>
      <c r="C715" s="9" t="s">
        <v>143</v>
      </c>
      <c r="D715" s="9" t="s">
        <v>137</v>
      </c>
      <c r="E715" t="s">
        <v>141</v>
      </c>
      <c r="F715" s="9" t="s">
        <v>255</v>
      </c>
      <c r="G715" s="9"/>
      <c r="H715" s="9" t="s">
        <v>285</v>
      </c>
      <c r="I715" s="9" t="s">
        <v>38</v>
      </c>
      <c r="J715">
        <v>0.01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2">
        <v>0</v>
      </c>
      <c r="AN715" s="9"/>
    </row>
    <row r="716" spans="1:40" hidden="1" x14ac:dyDescent="0.3">
      <c r="A716" s="1" t="s">
        <v>24</v>
      </c>
      <c r="B716" t="s">
        <v>134</v>
      </c>
      <c r="C716" s="9" t="s">
        <v>143</v>
      </c>
      <c r="D716" s="9" t="s">
        <v>137</v>
      </c>
      <c r="E716" t="s">
        <v>141</v>
      </c>
      <c r="F716" s="9" t="s">
        <v>255</v>
      </c>
      <c r="G716" s="9"/>
      <c r="H716" s="9" t="s">
        <v>285</v>
      </c>
      <c r="I716" s="9" t="s">
        <v>38</v>
      </c>
      <c r="J716">
        <v>0.01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2">
        <v>0</v>
      </c>
      <c r="AN716" s="9"/>
    </row>
    <row r="717" spans="1:40" hidden="1" x14ac:dyDescent="0.3">
      <c r="A717" s="1" t="s">
        <v>25</v>
      </c>
      <c r="B717" t="s">
        <v>134</v>
      </c>
      <c r="C717" s="9" t="s">
        <v>143</v>
      </c>
      <c r="D717" s="9" t="s">
        <v>137</v>
      </c>
      <c r="E717" t="s">
        <v>141</v>
      </c>
      <c r="F717" s="9" t="s">
        <v>255</v>
      </c>
      <c r="G717" s="9"/>
      <c r="H717" s="9" t="s">
        <v>285</v>
      </c>
      <c r="I717" s="9" t="s">
        <v>38</v>
      </c>
      <c r="J717">
        <v>0.01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2">
        <v>0</v>
      </c>
      <c r="AN717" s="9"/>
    </row>
    <row r="718" spans="1:40" hidden="1" x14ac:dyDescent="0.3">
      <c r="A718" s="1" t="s">
        <v>26</v>
      </c>
      <c r="B718" t="s">
        <v>134</v>
      </c>
      <c r="C718" s="9" t="s">
        <v>143</v>
      </c>
      <c r="D718" s="9" t="s">
        <v>137</v>
      </c>
      <c r="E718" t="s">
        <v>141</v>
      </c>
      <c r="F718" s="9" t="s">
        <v>255</v>
      </c>
      <c r="G718" s="9"/>
      <c r="H718" s="9" t="s">
        <v>285</v>
      </c>
      <c r="I718" s="9" t="s">
        <v>38</v>
      </c>
      <c r="J718">
        <v>0.01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2">
        <v>0</v>
      </c>
      <c r="AN718" s="9"/>
    </row>
    <row r="719" spans="1:40" hidden="1" x14ac:dyDescent="0.3">
      <c r="A719" s="1" t="s">
        <v>27</v>
      </c>
      <c r="B719" t="s">
        <v>134</v>
      </c>
      <c r="C719" s="9" t="s">
        <v>143</v>
      </c>
      <c r="D719" s="9" t="s">
        <v>137</v>
      </c>
      <c r="E719" t="s">
        <v>141</v>
      </c>
      <c r="F719" s="9" t="s">
        <v>255</v>
      </c>
      <c r="G719" s="9"/>
      <c r="H719" s="9" t="s">
        <v>285</v>
      </c>
      <c r="I719" s="9" t="s">
        <v>38</v>
      </c>
      <c r="J719">
        <v>0.01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2">
        <v>0</v>
      </c>
      <c r="AN719" s="9"/>
    </row>
    <row r="720" spans="1:40" hidden="1" x14ac:dyDescent="0.3">
      <c r="A720" s="1" t="s">
        <v>28</v>
      </c>
      <c r="B720" t="s">
        <v>134</v>
      </c>
      <c r="C720" s="9" t="s">
        <v>143</v>
      </c>
      <c r="D720" s="9" t="s">
        <v>137</v>
      </c>
      <c r="E720" t="s">
        <v>141</v>
      </c>
      <c r="F720" s="9" t="s">
        <v>255</v>
      </c>
      <c r="G720" s="9"/>
      <c r="H720" s="9" t="s">
        <v>285</v>
      </c>
      <c r="I720" s="9" t="s">
        <v>38</v>
      </c>
      <c r="J720">
        <v>0.01</v>
      </c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2">
        <v>0</v>
      </c>
      <c r="AN720" s="9"/>
    </row>
    <row r="721" spans="1:40" hidden="1" x14ac:dyDescent="0.3">
      <c r="A721" s="1" t="s">
        <v>29</v>
      </c>
      <c r="B721" t="s">
        <v>134</v>
      </c>
      <c r="C721" s="9" t="s">
        <v>143</v>
      </c>
      <c r="D721" s="9" t="s">
        <v>137</v>
      </c>
      <c r="E721" t="s">
        <v>141</v>
      </c>
      <c r="F721" s="9" t="s">
        <v>255</v>
      </c>
      <c r="G721" s="9"/>
      <c r="H721" s="9" t="s">
        <v>285</v>
      </c>
      <c r="I721" s="9" t="s">
        <v>38</v>
      </c>
      <c r="J721">
        <v>0.01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2">
        <v>0</v>
      </c>
      <c r="AN721" s="9"/>
    </row>
    <row r="722" spans="1:40" hidden="1" x14ac:dyDescent="0.3">
      <c r="A722" s="1" t="s">
        <v>30</v>
      </c>
      <c r="B722" t="s">
        <v>134</v>
      </c>
      <c r="C722" s="9" t="s">
        <v>143</v>
      </c>
      <c r="D722" s="9" t="s">
        <v>137</v>
      </c>
      <c r="E722" t="s">
        <v>141</v>
      </c>
      <c r="F722" s="9" t="s">
        <v>255</v>
      </c>
      <c r="G722" s="9"/>
      <c r="H722" s="9" t="s">
        <v>285</v>
      </c>
      <c r="I722" s="9" t="s">
        <v>38</v>
      </c>
      <c r="J722">
        <v>0.01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2">
        <v>0</v>
      </c>
      <c r="AN722" s="9"/>
    </row>
    <row r="723" spans="1:40" hidden="1" x14ac:dyDescent="0.3">
      <c r="A723" s="1" t="s">
        <v>31</v>
      </c>
      <c r="B723" t="s">
        <v>134</v>
      </c>
      <c r="C723" s="9" t="s">
        <v>143</v>
      </c>
      <c r="D723" s="9" t="s">
        <v>137</v>
      </c>
      <c r="E723" t="s">
        <v>141</v>
      </c>
      <c r="F723" s="9" t="s">
        <v>255</v>
      </c>
      <c r="G723" s="9"/>
      <c r="H723" s="9" t="s">
        <v>285</v>
      </c>
      <c r="I723" s="9" t="s">
        <v>38</v>
      </c>
      <c r="J723">
        <v>0.01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2">
        <v>0</v>
      </c>
      <c r="AN723" s="9"/>
    </row>
    <row r="724" spans="1:40" hidden="1" x14ac:dyDescent="0.3">
      <c r="A724" s="1" t="s">
        <v>32</v>
      </c>
      <c r="B724" t="s">
        <v>134</v>
      </c>
      <c r="C724" s="9" t="s">
        <v>143</v>
      </c>
      <c r="D724" s="9" t="s">
        <v>137</v>
      </c>
      <c r="E724" t="s">
        <v>141</v>
      </c>
      <c r="F724" s="9" t="s">
        <v>255</v>
      </c>
      <c r="G724" s="9"/>
      <c r="H724" s="9" t="s">
        <v>285</v>
      </c>
      <c r="I724" s="9" t="s">
        <v>38</v>
      </c>
      <c r="J724">
        <v>0.01</v>
      </c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2">
        <v>0</v>
      </c>
      <c r="AN724" s="9"/>
    </row>
    <row r="725" spans="1:40" hidden="1" x14ac:dyDescent="0.3">
      <c r="A725" s="1" t="s">
        <v>33</v>
      </c>
      <c r="B725" t="s">
        <v>134</v>
      </c>
      <c r="C725" s="9" t="s">
        <v>143</v>
      </c>
      <c r="D725" s="9" t="s">
        <v>137</v>
      </c>
      <c r="E725" t="s">
        <v>141</v>
      </c>
      <c r="F725" s="9" t="s">
        <v>255</v>
      </c>
      <c r="G725" s="9"/>
      <c r="H725" s="9" t="s">
        <v>285</v>
      </c>
      <c r="I725" s="9" t="s">
        <v>38</v>
      </c>
      <c r="J725">
        <v>0.01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2">
        <v>0</v>
      </c>
      <c r="AN725" s="9"/>
    </row>
    <row r="726" spans="1:40" hidden="1" x14ac:dyDescent="0.3">
      <c r="A726" s="1" t="s">
        <v>34</v>
      </c>
      <c r="B726" t="s">
        <v>134</v>
      </c>
      <c r="C726" s="9" t="s">
        <v>143</v>
      </c>
      <c r="D726" s="9" t="s">
        <v>137</v>
      </c>
      <c r="E726" t="s">
        <v>141</v>
      </c>
      <c r="F726" s="9" t="s">
        <v>255</v>
      </c>
      <c r="G726" s="9"/>
      <c r="H726" s="9" t="s">
        <v>285</v>
      </c>
      <c r="I726" s="9" t="s">
        <v>38</v>
      </c>
      <c r="J726">
        <v>0.01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2">
        <v>0</v>
      </c>
      <c r="AN726" s="9"/>
    </row>
    <row r="727" spans="1:40" hidden="1" x14ac:dyDescent="0.3">
      <c r="A727" s="1" t="s">
        <v>35</v>
      </c>
      <c r="B727" t="s">
        <v>134</v>
      </c>
      <c r="C727" s="9" t="s">
        <v>143</v>
      </c>
      <c r="D727" s="9" t="s">
        <v>137</v>
      </c>
      <c r="E727" t="s">
        <v>141</v>
      </c>
      <c r="F727" s="9" t="s">
        <v>255</v>
      </c>
      <c r="G727" s="9"/>
      <c r="H727" s="9" t="s">
        <v>285</v>
      </c>
      <c r="I727" s="9" t="s">
        <v>38</v>
      </c>
      <c r="J727">
        <v>0.01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2">
        <v>0</v>
      </c>
      <c r="AN727" s="9"/>
    </row>
    <row r="728" spans="1:40" hidden="1" x14ac:dyDescent="0.3">
      <c r="A728" s="1" t="s">
        <v>36</v>
      </c>
      <c r="B728" t="s">
        <v>134</v>
      </c>
      <c r="C728" s="9" t="s">
        <v>143</v>
      </c>
      <c r="D728" s="9" t="s">
        <v>137</v>
      </c>
      <c r="E728" t="s">
        <v>141</v>
      </c>
      <c r="F728" s="9" t="s">
        <v>255</v>
      </c>
      <c r="G728" s="9"/>
      <c r="H728" s="9" t="s">
        <v>285</v>
      </c>
      <c r="I728" s="9" t="s">
        <v>38</v>
      </c>
      <c r="J728">
        <v>0.01</v>
      </c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2">
        <v>0</v>
      </c>
      <c r="AN728" s="9"/>
    </row>
    <row r="729" spans="1:40" hidden="1" x14ac:dyDescent="0.3">
      <c r="A729" s="1" t="s">
        <v>1</v>
      </c>
      <c r="B729" t="s">
        <v>134</v>
      </c>
      <c r="C729" s="9" t="s">
        <v>143</v>
      </c>
      <c r="D729" s="9" t="s">
        <v>137</v>
      </c>
      <c r="E729" t="s">
        <v>142</v>
      </c>
      <c r="F729" s="9" t="s">
        <v>254</v>
      </c>
      <c r="G729" s="9"/>
      <c r="H729" s="9" t="s">
        <v>284</v>
      </c>
      <c r="I729" s="9" t="s">
        <v>38</v>
      </c>
      <c r="J729">
        <v>0.01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2">
        <v>0</v>
      </c>
      <c r="AN729" s="9"/>
    </row>
    <row r="730" spans="1:40" hidden="1" x14ac:dyDescent="0.3">
      <c r="A730" s="1" t="s">
        <v>2</v>
      </c>
      <c r="B730" t="s">
        <v>134</v>
      </c>
      <c r="C730" s="9" t="s">
        <v>143</v>
      </c>
      <c r="D730" s="9" t="s">
        <v>137</v>
      </c>
      <c r="E730" t="s">
        <v>142</v>
      </c>
      <c r="F730" s="9" t="s">
        <v>254</v>
      </c>
      <c r="G730" s="9"/>
      <c r="H730" s="9" t="s">
        <v>284</v>
      </c>
      <c r="I730" s="9" t="s">
        <v>38</v>
      </c>
      <c r="J730">
        <v>0.01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2">
        <v>0</v>
      </c>
      <c r="AN730" s="9"/>
    </row>
    <row r="731" spans="1:40" hidden="1" x14ac:dyDescent="0.3">
      <c r="A731" s="1" t="s">
        <v>3</v>
      </c>
      <c r="B731" t="s">
        <v>134</v>
      </c>
      <c r="C731" s="9" t="s">
        <v>143</v>
      </c>
      <c r="D731" s="9" t="s">
        <v>137</v>
      </c>
      <c r="E731" t="s">
        <v>142</v>
      </c>
      <c r="F731" s="9" t="s">
        <v>254</v>
      </c>
      <c r="G731" s="9"/>
      <c r="H731" s="9" t="s">
        <v>284</v>
      </c>
      <c r="I731" s="9" t="s">
        <v>38</v>
      </c>
      <c r="J731">
        <v>0.01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2">
        <v>0</v>
      </c>
      <c r="AN731" s="9"/>
    </row>
    <row r="732" spans="1:40" hidden="1" x14ac:dyDescent="0.3">
      <c r="A732" s="1" t="s">
        <v>4</v>
      </c>
      <c r="B732" t="s">
        <v>134</v>
      </c>
      <c r="C732" s="9" t="s">
        <v>143</v>
      </c>
      <c r="D732" s="9" t="s">
        <v>137</v>
      </c>
      <c r="E732" t="s">
        <v>142</v>
      </c>
      <c r="F732" s="9" t="s">
        <v>254</v>
      </c>
      <c r="G732" s="9"/>
      <c r="H732" s="9" t="s">
        <v>284</v>
      </c>
      <c r="I732" s="9" t="s">
        <v>38</v>
      </c>
      <c r="J732">
        <v>0.01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2">
        <v>0</v>
      </c>
      <c r="AN732" s="9"/>
    </row>
    <row r="733" spans="1:40" hidden="1" x14ac:dyDescent="0.3">
      <c r="A733" s="1" t="s">
        <v>5</v>
      </c>
      <c r="B733" t="s">
        <v>134</v>
      </c>
      <c r="C733" s="9" t="s">
        <v>143</v>
      </c>
      <c r="D733" s="9" t="s">
        <v>137</v>
      </c>
      <c r="E733" t="s">
        <v>142</v>
      </c>
      <c r="F733" s="9" t="s">
        <v>254</v>
      </c>
      <c r="G733" s="9"/>
      <c r="H733" s="9" t="s">
        <v>284</v>
      </c>
      <c r="I733" s="9" t="s">
        <v>38</v>
      </c>
      <c r="J733">
        <v>0.01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2">
        <v>0</v>
      </c>
      <c r="AN733" s="9"/>
    </row>
    <row r="734" spans="1:40" hidden="1" x14ac:dyDescent="0.3">
      <c r="A734" s="1" t="s">
        <v>6</v>
      </c>
      <c r="B734" t="s">
        <v>134</v>
      </c>
      <c r="C734" s="9" t="s">
        <v>143</v>
      </c>
      <c r="D734" s="9" t="s">
        <v>137</v>
      </c>
      <c r="E734" t="s">
        <v>142</v>
      </c>
      <c r="F734" s="9" t="s">
        <v>254</v>
      </c>
      <c r="G734" s="9"/>
      <c r="H734" s="9" t="s">
        <v>284</v>
      </c>
      <c r="I734" s="9" t="s">
        <v>38</v>
      </c>
      <c r="J734">
        <v>0.01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2">
        <v>0</v>
      </c>
      <c r="AN734" s="9"/>
    </row>
    <row r="735" spans="1:40" hidden="1" x14ac:dyDescent="0.3">
      <c r="A735" s="1" t="s">
        <v>7</v>
      </c>
      <c r="B735" t="s">
        <v>134</v>
      </c>
      <c r="C735" s="9" t="s">
        <v>143</v>
      </c>
      <c r="D735" s="9" t="s">
        <v>137</v>
      </c>
      <c r="E735" t="s">
        <v>142</v>
      </c>
      <c r="F735" s="9" t="s">
        <v>254</v>
      </c>
      <c r="G735" s="9"/>
      <c r="H735" s="9" t="s">
        <v>284</v>
      </c>
      <c r="I735" s="9" t="s">
        <v>38</v>
      </c>
      <c r="J735">
        <v>0.01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2">
        <v>0</v>
      </c>
      <c r="AN735" s="9"/>
    </row>
    <row r="736" spans="1:40" hidden="1" x14ac:dyDescent="0.3">
      <c r="A736" s="1" t="s">
        <v>8</v>
      </c>
      <c r="B736" t="s">
        <v>134</v>
      </c>
      <c r="C736" s="9" t="s">
        <v>143</v>
      </c>
      <c r="D736" s="9" t="s">
        <v>137</v>
      </c>
      <c r="E736" t="s">
        <v>142</v>
      </c>
      <c r="F736" s="9" t="s">
        <v>254</v>
      </c>
      <c r="G736" s="9"/>
      <c r="H736" s="9" t="s">
        <v>284</v>
      </c>
      <c r="I736" s="9" t="s">
        <v>38</v>
      </c>
      <c r="J736">
        <v>0.01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2">
        <v>0</v>
      </c>
      <c r="AN736" s="9"/>
    </row>
    <row r="737" spans="1:40" hidden="1" x14ac:dyDescent="0.3">
      <c r="A737" s="1" t="s">
        <v>9</v>
      </c>
      <c r="B737" t="s">
        <v>134</v>
      </c>
      <c r="C737" s="9" t="s">
        <v>143</v>
      </c>
      <c r="D737" s="9" t="s">
        <v>137</v>
      </c>
      <c r="E737" t="s">
        <v>142</v>
      </c>
      <c r="F737" s="9" t="s">
        <v>254</v>
      </c>
      <c r="G737" s="9"/>
      <c r="H737" s="9" t="s">
        <v>284</v>
      </c>
      <c r="I737" s="9" t="s">
        <v>38</v>
      </c>
      <c r="J737">
        <v>0.01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2">
        <v>0</v>
      </c>
      <c r="AN737" s="9"/>
    </row>
    <row r="738" spans="1:40" hidden="1" x14ac:dyDescent="0.3">
      <c r="A738" s="1" t="s">
        <v>10</v>
      </c>
      <c r="B738" t="s">
        <v>134</v>
      </c>
      <c r="C738" s="9" t="s">
        <v>143</v>
      </c>
      <c r="D738" s="9" t="s">
        <v>137</v>
      </c>
      <c r="E738" t="s">
        <v>142</v>
      </c>
      <c r="F738" s="9" t="s">
        <v>254</v>
      </c>
      <c r="G738" s="9"/>
      <c r="H738" s="9" t="s">
        <v>284</v>
      </c>
      <c r="I738" s="9" t="s">
        <v>38</v>
      </c>
      <c r="J738">
        <v>0.01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2">
        <v>0</v>
      </c>
      <c r="AN738" s="9"/>
    </row>
    <row r="739" spans="1:40" hidden="1" x14ac:dyDescent="0.3">
      <c r="A739" s="1" t="s">
        <v>11</v>
      </c>
      <c r="B739" t="s">
        <v>134</v>
      </c>
      <c r="C739" s="9" t="s">
        <v>143</v>
      </c>
      <c r="D739" s="9" t="s">
        <v>137</v>
      </c>
      <c r="E739" t="s">
        <v>142</v>
      </c>
      <c r="F739" s="9" t="s">
        <v>254</v>
      </c>
      <c r="G739" s="9"/>
      <c r="H739" s="9" t="s">
        <v>284</v>
      </c>
      <c r="I739" s="9" t="s">
        <v>38</v>
      </c>
      <c r="J739">
        <v>0.01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2">
        <v>0</v>
      </c>
      <c r="AN739" s="9"/>
    </row>
    <row r="740" spans="1:40" hidden="1" x14ac:dyDescent="0.3">
      <c r="A740" s="1" t="s">
        <v>12</v>
      </c>
      <c r="B740" t="s">
        <v>134</v>
      </c>
      <c r="C740" s="9" t="s">
        <v>143</v>
      </c>
      <c r="D740" s="9" t="s">
        <v>137</v>
      </c>
      <c r="E740" t="s">
        <v>142</v>
      </c>
      <c r="F740" s="9" t="s">
        <v>254</v>
      </c>
      <c r="G740" s="9"/>
      <c r="H740" s="9" t="s">
        <v>284</v>
      </c>
      <c r="I740" s="9" t="s">
        <v>38</v>
      </c>
      <c r="J740">
        <v>0.01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2">
        <v>0</v>
      </c>
      <c r="AN740" s="9"/>
    </row>
    <row r="741" spans="1:40" hidden="1" x14ac:dyDescent="0.3">
      <c r="A741" s="1" t="s">
        <v>13</v>
      </c>
      <c r="B741" t="s">
        <v>134</v>
      </c>
      <c r="C741" s="9" t="s">
        <v>143</v>
      </c>
      <c r="D741" s="9" t="s">
        <v>137</v>
      </c>
      <c r="E741" t="s">
        <v>142</v>
      </c>
      <c r="F741" s="9" t="s">
        <v>254</v>
      </c>
      <c r="G741" s="9"/>
      <c r="H741" s="9" t="s">
        <v>284</v>
      </c>
      <c r="I741" s="9" t="s">
        <v>38</v>
      </c>
      <c r="J741">
        <v>0.01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2">
        <v>0</v>
      </c>
      <c r="AN741" s="9"/>
    </row>
    <row r="742" spans="1:40" hidden="1" x14ac:dyDescent="0.3">
      <c r="A742" s="1" t="s">
        <v>14</v>
      </c>
      <c r="B742" t="s">
        <v>134</v>
      </c>
      <c r="C742" s="9" t="s">
        <v>143</v>
      </c>
      <c r="D742" s="9" t="s">
        <v>137</v>
      </c>
      <c r="E742" t="s">
        <v>142</v>
      </c>
      <c r="F742" s="9" t="s">
        <v>254</v>
      </c>
      <c r="G742" s="9"/>
      <c r="H742" s="9" t="s">
        <v>284</v>
      </c>
      <c r="I742" s="9" t="s">
        <v>38</v>
      </c>
      <c r="J742">
        <v>0.01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2">
        <v>0</v>
      </c>
      <c r="AN742" s="9"/>
    </row>
    <row r="743" spans="1:40" hidden="1" x14ac:dyDescent="0.3">
      <c r="A743" s="1" t="s">
        <v>15</v>
      </c>
      <c r="B743" t="s">
        <v>134</v>
      </c>
      <c r="C743" s="9" t="s">
        <v>143</v>
      </c>
      <c r="D743" s="9" t="s">
        <v>137</v>
      </c>
      <c r="E743" t="s">
        <v>142</v>
      </c>
      <c r="F743" s="9" t="s">
        <v>254</v>
      </c>
      <c r="G743" s="9"/>
      <c r="H743" s="9" t="s">
        <v>284</v>
      </c>
      <c r="I743" s="9" t="s">
        <v>38</v>
      </c>
      <c r="J743">
        <v>0.01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2">
        <v>0</v>
      </c>
      <c r="AN743" s="9"/>
    </row>
    <row r="744" spans="1:40" hidden="1" x14ac:dyDescent="0.3">
      <c r="A744" s="1" t="s">
        <v>16</v>
      </c>
      <c r="B744" t="s">
        <v>134</v>
      </c>
      <c r="C744" s="9" t="s">
        <v>143</v>
      </c>
      <c r="D744" s="9" t="s">
        <v>137</v>
      </c>
      <c r="E744" t="s">
        <v>142</v>
      </c>
      <c r="F744" s="9" t="s">
        <v>254</v>
      </c>
      <c r="G744" s="9"/>
      <c r="H744" s="9" t="s">
        <v>284</v>
      </c>
      <c r="I744" s="9" t="s">
        <v>38</v>
      </c>
      <c r="J744">
        <v>0.01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2">
        <v>0</v>
      </c>
      <c r="AN744" s="9"/>
    </row>
    <row r="745" spans="1:40" hidden="1" x14ac:dyDescent="0.3">
      <c r="A745" s="1" t="s">
        <v>17</v>
      </c>
      <c r="B745" t="s">
        <v>134</v>
      </c>
      <c r="C745" s="9" t="s">
        <v>143</v>
      </c>
      <c r="D745" s="9" t="s">
        <v>137</v>
      </c>
      <c r="E745" t="s">
        <v>142</v>
      </c>
      <c r="F745" s="9" t="s">
        <v>254</v>
      </c>
      <c r="G745" s="9"/>
      <c r="H745" s="9" t="s">
        <v>284</v>
      </c>
      <c r="I745" s="9" t="s">
        <v>38</v>
      </c>
      <c r="J745">
        <v>0.01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2">
        <v>0</v>
      </c>
      <c r="AN745" s="9"/>
    </row>
    <row r="746" spans="1:40" hidden="1" x14ac:dyDescent="0.3">
      <c r="A746" s="1" t="s">
        <v>18</v>
      </c>
      <c r="B746" t="s">
        <v>134</v>
      </c>
      <c r="C746" s="9" t="s">
        <v>143</v>
      </c>
      <c r="D746" s="9" t="s">
        <v>137</v>
      </c>
      <c r="E746" t="s">
        <v>142</v>
      </c>
      <c r="F746" s="9" t="s">
        <v>254</v>
      </c>
      <c r="G746" s="9"/>
      <c r="H746" s="9" t="s">
        <v>284</v>
      </c>
      <c r="I746" s="9" t="s">
        <v>38</v>
      </c>
      <c r="J746">
        <v>0.01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2">
        <v>0</v>
      </c>
      <c r="AN746" s="9"/>
    </row>
    <row r="747" spans="1:40" hidden="1" x14ac:dyDescent="0.3">
      <c r="A747" s="1" t="s">
        <v>19</v>
      </c>
      <c r="B747" t="s">
        <v>134</v>
      </c>
      <c r="C747" s="9" t="s">
        <v>143</v>
      </c>
      <c r="D747" s="9" t="s">
        <v>137</v>
      </c>
      <c r="E747" t="s">
        <v>142</v>
      </c>
      <c r="F747" s="9" t="s">
        <v>254</v>
      </c>
      <c r="G747" s="9"/>
      <c r="H747" s="9" t="s">
        <v>284</v>
      </c>
      <c r="I747" s="9" t="s">
        <v>38</v>
      </c>
      <c r="J747">
        <v>0.01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2">
        <v>0</v>
      </c>
      <c r="AN747" s="9"/>
    </row>
    <row r="748" spans="1:40" hidden="1" x14ac:dyDescent="0.3">
      <c r="A748" s="1" t="s">
        <v>20</v>
      </c>
      <c r="B748" t="s">
        <v>134</v>
      </c>
      <c r="C748" s="9" t="s">
        <v>143</v>
      </c>
      <c r="D748" s="9" t="s">
        <v>137</v>
      </c>
      <c r="E748" t="s">
        <v>142</v>
      </c>
      <c r="F748" s="9" t="s">
        <v>254</v>
      </c>
      <c r="G748" s="9"/>
      <c r="H748" s="9" t="s">
        <v>284</v>
      </c>
      <c r="I748" s="9" t="s">
        <v>38</v>
      </c>
      <c r="J748">
        <v>0.01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2">
        <v>0</v>
      </c>
      <c r="AN748" s="9"/>
    </row>
    <row r="749" spans="1:40" hidden="1" x14ac:dyDescent="0.3">
      <c r="A749" s="1" t="s">
        <v>21</v>
      </c>
      <c r="B749" t="s">
        <v>134</v>
      </c>
      <c r="C749" s="9" t="s">
        <v>143</v>
      </c>
      <c r="D749" s="9" t="s">
        <v>137</v>
      </c>
      <c r="E749" t="s">
        <v>142</v>
      </c>
      <c r="F749" s="9" t="s">
        <v>254</v>
      </c>
      <c r="G749" s="9"/>
      <c r="H749" s="9" t="s">
        <v>284</v>
      </c>
      <c r="I749" s="9" t="s">
        <v>38</v>
      </c>
      <c r="J749">
        <v>0.01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2">
        <v>0</v>
      </c>
      <c r="AN749" s="9"/>
    </row>
    <row r="750" spans="1:40" hidden="1" x14ac:dyDescent="0.3">
      <c r="A750" s="1" t="s">
        <v>22</v>
      </c>
      <c r="B750" t="s">
        <v>134</v>
      </c>
      <c r="C750" s="9" t="s">
        <v>143</v>
      </c>
      <c r="D750" s="9" t="s">
        <v>137</v>
      </c>
      <c r="E750" t="s">
        <v>142</v>
      </c>
      <c r="F750" s="9" t="s">
        <v>254</v>
      </c>
      <c r="G750" s="9"/>
      <c r="H750" s="9" t="s">
        <v>284</v>
      </c>
      <c r="I750" s="9" t="s">
        <v>38</v>
      </c>
      <c r="J750">
        <v>0.01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2">
        <v>0</v>
      </c>
      <c r="AN750" s="9"/>
    </row>
    <row r="751" spans="1:40" hidden="1" x14ac:dyDescent="0.3">
      <c r="A751" s="1" t="s">
        <v>23</v>
      </c>
      <c r="B751" t="s">
        <v>134</v>
      </c>
      <c r="C751" s="9" t="s">
        <v>143</v>
      </c>
      <c r="D751" s="9" t="s">
        <v>137</v>
      </c>
      <c r="E751" t="s">
        <v>142</v>
      </c>
      <c r="F751" s="9" t="s">
        <v>254</v>
      </c>
      <c r="G751" s="9"/>
      <c r="H751" s="9" t="s">
        <v>284</v>
      </c>
      <c r="I751" s="9" t="s">
        <v>38</v>
      </c>
      <c r="J751">
        <v>0.01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2">
        <v>0</v>
      </c>
      <c r="AN751" s="9"/>
    </row>
    <row r="752" spans="1:40" hidden="1" x14ac:dyDescent="0.3">
      <c r="A752" s="1" t="s">
        <v>24</v>
      </c>
      <c r="B752" t="s">
        <v>134</v>
      </c>
      <c r="C752" s="9" t="s">
        <v>143</v>
      </c>
      <c r="D752" s="9" t="s">
        <v>137</v>
      </c>
      <c r="E752" t="s">
        <v>142</v>
      </c>
      <c r="F752" s="9" t="s">
        <v>254</v>
      </c>
      <c r="G752" s="9"/>
      <c r="H752" s="9" t="s">
        <v>284</v>
      </c>
      <c r="I752" s="9" t="s">
        <v>38</v>
      </c>
      <c r="J752">
        <v>0.01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2">
        <v>0</v>
      </c>
      <c r="AN752" s="9"/>
    </row>
    <row r="753" spans="1:40" hidden="1" x14ac:dyDescent="0.3">
      <c r="A753" s="1" t="s">
        <v>25</v>
      </c>
      <c r="B753" t="s">
        <v>134</v>
      </c>
      <c r="C753" s="9" t="s">
        <v>143</v>
      </c>
      <c r="D753" s="9" t="s">
        <v>137</v>
      </c>
      <c r="E753" t="s">
        <v>142</v>
      </c>
      <c r="F753" s="9" t="s">
        <v>254</v>
      </c>
      <c r="G753" s="9"/>
      <c r="H753" s="9" t="s">
        <v>284</v>
      </c>
      <c r="I753" s="9" t="s">
        <v>38</v>
      </c>
      <c r="J753">
        <v>0.01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2">
        <v>0</v>
      </c>
      <c r="AN753" s="9"/>
    </row>
    <row r="754" spans="1:40" hidden="1" x14ac:dyDescent="0.3">
      <c r="A754" s="1" t="s">
        <v>26</v>
      </c>
      <c r="B754" t="s">
        <v>134</v>
      </c>
      <c r="C754" s="9" t="s">
        <v>143</v>
      </c>
      <c r="D754" s="9" t="s">
        <v>137</v>
      </c>
      <c r="E754" t="s">
        <v>142</v>
      </c>
      <c r="F754" s="9" t="s">
        <v>254</v>
      </c>
      <c r="G754" s="9"/>
      <c r="H754" s="9" t="s">
        <v>284</v>
      </c>
      <c r="I754" s="9" t="s">
        <v>38</v>
      </c>
      <c r="J754">
        <v>0.01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2">
        <v>0</v>
      </c>
      <c r="AN754" s="9"/>
    </row>
    <row r="755" spans="1:40" hidden="1" x14ac:dyDescent="0.3">
      <c r="A755" s="1" t="s">
        <v>27</v>
      </c>
      <c r="B755" t="s">
        <v>134</v>
      </c>
      <c r="C755" s="9" t="s">
        <v>143</v>
      </c>
      <c r="D755" s="9" t="s">
        <v>137</v>
      </c>
      <c r="E755" t="s">
        <v>142</v>
      </c>
      <c r="F755" s="9" t="s">
        <v>254</v>
      </c>
      <c r="G755" s="9"/>
      <c r="H755" s="9" t="s">
        <v>284</v>
      </c>
      <c r="I755" s="9" t="s">
        <v>38</v>
      </c>
      <c r="J755">
        <v>0.01</v>
      </c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2">
        <v>0</v>
      </c>
      <c r="AN755" s="9"/>
    </row>
    <row r="756" spans="1:40" hidden="1" x14ac:dyDescent="0.3">
      <c r="A756" s="1" t="s">
        <v>28</v>
      </c>
      <c r="B756" t="s">
        <v>134</v>
      </c>
      <c r="C756" s="9" t="s">
        <v>143</v>
      </c>
      <c r="D756" s="9" t="s">
        <v>137</v>
      </c>
      <c r="E756" t="s">
        <v>142</v>
      </c>
      <c r="F756" s="9" t="s">
        <v>254</v>
      </c>
      <c r="G756" s="9"/>
      <c r="H756" s="9" t="s">
        <v>284</v>
      </c>
      <c r="I756" s="9" t="s">
        <v>38</v>
      </c>
      <c r="J756">
        <v>0.01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2">
        <v>0</v>
      </c>
      <c r="AN756" s="9"/>
    </row>
    <row r="757" spans="1:40" hidden="1" x14ac:dyDescent="0.3">
      <c r="A757" s="1" t="s">
        <v>29</v>
      </c>
      <c r="B757" t="s">
        <v>134</v>
      </c>
      <c r="C757" s="9" t="s">
        <v>143</v>
      </c>
      <c r="D757" s="9" t="s">
        <v>137</v>
      </c>
      <c r="E757" t="s">
        <v>142</v>
      </c>
      <c r="F757" s="9" t="s">
        <v>254</v>
      </c>
      <c r="G757" s="9"/>
      <c r="H757" s="9" t="s">
        <v>284</v>
      </c>
      <c r="I757" s="9" t="s">
        <v>38</v>
      </c>
      <c r="J757">
        <v>0.01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2">
        <v>0</v>
      </c>
      <c r="AN757" s="9"/>
    </row>
    <row r="758" spans="1:40" hidden="1" x14ac:dyDescent="0.3">
      <c r="A758" s="1" t="s">
        <v>30</v>
      </c>
      <c r="B758" t="s">
        <v>134</v>
      </c>
      <c r="C758" s="9" t="s">
        <v>143</v>
      </c>
      <c r="D758" s="9" t="s">
        <v>137</v>
      </c>
      <c r="E758" t="s">
        <v>142</v>
      </c>
      <c r="F758" s="9" t="s">
        <v>254</v>
      </c>
      <c r="G758" s="9"/>
      <c r="H758" s="9" t="s">
        <v>284</v>
      </c>
      <c r="I758" s="9" t="s">
        <v>38</v>
      </c>
      <c r="J758">
        <v>0.01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2">
        <v>0</v>
      </c>
      <c r="AN758" s="9"/>
    </row>
    <row r="759" spans="1:40" hidden="1" x14ac:dyDescent="0.3">
      <c r="A759" s="1" t="s">
        <v>31</v>
      </c>
      <c r="B759" t="s">
        <v>134</v>
      </c>
      <c r="C759" s="9" t="s">
        <v>143</v>
      </c>
      <c r="D759" s="9" t="s">
        <v>137</v>
      </c>
      <c r="E759" t="s">
        <v>142</v>
      </c>
      <c r="F759" s="9" t="s">
        <v>254</v>
      </c>
      <c r="G759" s="9"/>
      <c r="H759" s="9" t="s">
        <v>284</v>
      </c>
      <c r="I759" s="9" t="s">
        <v>38</v>
      </c>
      <c r="J759">
        <v>0.01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2">
        <v>0</v>
      </c>
      <c r="AN759" s="9"/>
    </row>
    <row r="760" spans="1:40" hidden="1" x14ac:dyDescent="0.3">
      <c r="A760" s="1" t="s">
        <v>32</v>
      </c>
      <c r="B760" t="s">
        <v>134</v>
      </c>
      <c r="C760" s="9" t="s">
        <v>143</v>
      </c>
      <c r="D760" s="9" t="s">
        <v>137</v>
      </c>
      <c r="E760" t="s">
        <v>142</v>
      </c>
      <c r="F760" s="9" t="s">
        <v>254</v>
      </c>
      <c r="G760" s="9"/>
      <c r="H760" s="9" t="s">
        <v>284</v>
      </c>
      <c r="I760" s="9" t="s">
        <v>38</v>
      </c>
      <c r="J760">
        <v>0.01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2">
        <v>0</v>
      </c>
      <c r="AN760" s="9"/>
    </row>
    <row r="761" spans="1:40" hidden="1" x14ac:dyDescent="0.3">
      <c r="A761" s="1" t="s">
        <v>33</v>
      </c>
      <c r="B761" t="s">
        <v>134</v>
      </c>
      <c r="C761" s="9" t="s">
        <v>143</v>
      </c>
      <c r="D761" s="9" t="s">
        <v>137</v>
      </c>
      <c r="E761" t="s">
        <v>142</v>
      </c>
      <c r="F761" s="9" t="s">
        <v>254</v>
      </c>
      <c r="G761" s="9"/>
      <c r="H761" s="9" t="s">
        <v>284</v>
      </c>
      <c r="I761" s="9" t="s">
        <v>38</v>
      </c>
      <c r="J761">
        <v>0.01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2">
        <v>0</v>
      </c>
      <c r="AN761" s="9"/>
    </row>
    <row r="762" spans="1:40" hidden="1" x14ac:dyDescent="0.3">
      <c r="A762" s="1" t="s">
        <v>34</v>
      </c>
      <c r="B762" t="s">
        <v>134</v>
      </c>
      <c r="C762" s="9" t="s">
        <v>143</v>
      </c>
      <c r="D762" s="9" t="s">
        <v>137</v>
      </c>
      <c r="E762" t="s">
        <v>142</v>
      </c>
      <c r="F762" s="9" t="s">
        <v>254</v>
      </c>
      <c r="G762" s="9"/>
      <c r="H762" s="9" t="s">
        <v>284</v>
      </c>
      <c r="I762" s="9" t="s">
        <v>38</v>
      </c>
      <c r="J762">
        <v>0.01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2">
        <v>0</v>
      </c>
      <c r="AN762" s="9"/>
    </row>
    <row r="763" spans="1:40" hidden="1" x14ac:dyDescent="0.3">
      <c r="A763" s="1" t="s">
        <v>35</v>
      </c>
      <c r="B763" t="s">
        <v>134</v>
      </c>
      <c r="C763" s="9" t="s">
        <v>143</v>
      </c>
      <c r="D763" s="9" t="s">
        <v>137</v>
      </c>
      <c r="E763" t="s">
        <v>142</v>
      </c>
      <c r="F763" s="9" t="s">
        <v>254</v>
      </c>
      <c r="G763" s="9"/>
      <c r="H763" s="9" t="s">
        <v>284</v>
      </c>
      <c r="I763" s="9" t="s">
        <v>38</v>
      </c>
      <c r="J763">
        <v>0.01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2">
        <v>0</v>
      </c>
      <c r="AN763" s="9"/>
    </row>
    <row r="764" spans="1:40" hidden="1" x14ac:dyDescent="0.3">
      <c r="A764" s="1" t="s">
        <v>36</v>
      </c>
      <c r="B764" t="s">
        <v>134</v>
      </c>
      <c r="C764" s="9" t="s">
        <v>143</v>
      </c>
      <c r="D764" s="9" t="s">
        <v>137</v>
      </c>
      <c r="E764" t="s">
        <v>142</v>
      </c>
      <c r="F764" s="9" t="s">
        <v>254</v>
      </c>
      <c r="G764" s="9"/>
      <c r="H764" s="9" t="s">
        <v>284</v>
      </c>
      <c r="I764" s="9" t="s">
        <v>38</v>
      </c>
      <c r="J764">
        <v>0.01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2">
        <v>0</v>
      </c>
      <c r="AN764" s="9"/>
    </row>
    <row r="765" spans="1:40" hidden="1" x14ac:dyDescent="0.3">
      <c r="A765" s="1" t="s">
        <v>1</v>
      </c>
      <c r="B765" t="s">
        <v>134</v>
      </c>
      <c r="C765" s="9" t="s">
        <v>143</v>
      </c>
      <c r="D765" s="9" t="s">
        <v>137</v>
      </c>
      <c r="E765" t="s">
        <v>142</v>
      </c>
      <c r="F765" s="9" t="s">
        <v>255</v>
      </c>
      <c r="G765" s="9"/>
      <c r="H765" s="9" t="s">
        <v>285</v>
      </c>
      <c r="I765" s="9" t="s">
        <v>38</v>
      </c>
      <c r="J765">
        <v>0.01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2">
        <v>0</v>
      </c>
      <c r="AN765" s="9"/>
    </row>
    <row r="766" spans="1:40" hidden="1" x14ac:dyDescent="0.3">
      <c r="A766" s="1" t="s">
        <v>2</v>
      </c>
      <c r="B766" t="s">
        <v>134</v>
      </c>
      <c r="C766" s="9" t="s">
        <v>143</v>
      </c>
      <c r="D766" s="9" t="s">
        <v>137</v>
      </c>
      <c r="E766" t="s">
        <v>142</v>
      </c>
      <c r="F766" s="9" t="s">
        <v>255</v>
      </c>
      <c r="G766" s="9"/>
      <c r="H766" s="9" t="s">
        <v>285</v>
      </c>
      <c r="I766" s="9" t="s">
        <v>38</v>
      </c>
      <c r="J766">
        <v>0.01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2">
        <v>0</v>
      </c>
      <c r="AN766" s="9"/>
    </row>
    <row r="767" spans="1:40" hidden="1" x14ac:dyDescent="0.3">
      <c r="A767" s="1" t="s">
        <v>3</v>
      </c>
      <c r="B767" t="s">
        <v>134</v>
      </c>
      <c r="C767" s="9" t="s">
        <v>143</v>
      </c>
      <c r="D767" s="9" t="s">
        <v>137</v>
      </c>
      <c r="E767" t="s">
        <v>142</v>
      </c>
      <c r="F767" s="9" t="s">
        <v>255</v>
      </c>
      <c r="G767" s="9"/>
      <c r="H767" s="9" t="s">
        <v>285</v>
      </c>
      <c r="I767" s="9" t="s">
        <v>38</v>
      </c>
      <c r="J767">
        <v>0.01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2">
        <v>0</v>
      </c>
      <c r="AN767" s="9"/>
    </row>
    <row r="768" spans="1:40" hidden="1" x14ac:dyDescent="0.3">
      <c r="A768" s="1" t="s">
        <v>4</v>
      </c>
      <c r="B768" t="s">
        <v>134</v>
      </c>
      <c r="C768" s="9" t="s">
        <v>143</v>
      </c>
      <c r="D768" s="9" t="s">
        <v>137</v>
      </c>
      <c r="E768" t="s">
        <v>142</v>
      </c>
      <c r="F768" s="9" t="s">
        <v>255</v>
      </c>
      <c r="G768" s="9"/>
      <c r="H768" s="9" t="s">
        <v>285</v>
      </c>
      <c r="I768" s="9" t="s">
        <v>38</v>
      </c>
      <c r="J768">
        <v>0.01</v>
      </c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2">
        <v>0</v>
      </c>
      <c r="AN768" s="9"/>
    </row>
    <row r="769" spans="1:40" hidden="1" x14ac:dyDescent="0.3">
      <c r="A769" s="1" t="s">
        <v>5</v>
      </c>
      <c r="B769" t="s">
        <v>134</v>
      </c>
      <c r="C769" s="9" t="s">
        <v>143</v>
      </c>
      <c r="D769" s="9" t="s">
        <v>137</v>
      </c>
      <c r="E769" t="s">
        <v>142</v>
      </c>
      <c r="F769" s="9" t="s">
        <v>255</v>
      </c>
      <c r="G769" s="9"/>
      <c r="H769" s="9" t="s">
        <v>285</v>
      </c>
      <c r="I769" s="9" t="s">
        <v>38</v>
      </c>
      <c r="J769">
        <v>0.01</v>
      </c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2">
        <v>0</v>
      </c>
      <c r="AN769" s="9"/>
    </row>
    <row r="770" spans="1:40" hidden="1" x14ac:dyDescent="0.3">
      <c r="A770" s="1" t="s">
        <v>6</v>
      </c>
      <c r="B770" t="s">
        <v>134</v>
      </c>
      <c r="C770" s="9" t="s">
        <v>143</v>
      </c>
      <c r="D770" s="9" t="s">
        <v>137</v>
      </c>
      <c r="E770" t="s">
        <v>142</v>
      </c>
      <c r="F770" s="9" t="s">
        <v>255</v>
      </c>
      <c r="G770" s="9"/>
      <c r="H770" s="9" t="s">
        <v>285</v>
      </c>
      <c r="I770" s="9" t="s">
        <v>38</v>
      </c>
      <c r="J770">
        <v>0.01</v>
      </c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2">
        <v>0</v>
      </c>
      <c r="AN770" s="9"/>
    </row>
    <row r="771" spans="1:40" hidden="1" x14ac:dyDescent="0.3">
      <c r="A771" s="1" t="s">
        <v>7</v>
      </c>
      <c r="B771" t="s">
        <v>134</v>
      </c>
      <c r="C771" s="9" t="s">
        <v>143</v>
      </c>
      <c r="D771" s="9" t="s">
        <v>137</v>
      </c>
      <c r="E771" t="s">
        <v>142</v>
      </c>
      <c r="F771" s="9" t="s">
        <v>255</v>
      </c>
      <c r="G771" s="9"/>
      <c r="H771" s="9" t="s">
        <v>285</v>
      </c>
      <c r="I771" s="9" t="s">
        <v>38</v>
      </c>
      <c r="J771">
        <v>0.01</v>
      </c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2">
        <v>0</v>
      </c>
      <c r="AN771" s="9"/>
    </row>
    <row r="772" spans="1:40" hidden="1" x14ac:dyDescent="0.3">
      <c r="A772" s="1" t="s">
        <v>8</v>
      </c>
      <c r="B772" t="s">
        <v>134</v>
      </c>
      <c r="C772" s="9" t="s">
        <v>143</v>
      </c>
      <c r="D772" s="9" t="s">
        <v>137</v>
      </c>
      <c r="E772" t="s">
        <v>142</v>
      </c>
      <c r="F772" s="9" t="s">
        <v>255</v>
      </c>
      <c r="G772" s="9"/>
      <c r="H772" s="9" t="s">
        <v>285</v>
      </c>
      <c r="I772" s="9" t="s">
        <v>38</v>
      </c>
      <c r="J772">
        <v>0.01</v>
      </c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2">
        <v>0</v>
      </c>
      <c r="AN772" s="9"/>
    </row>
    <row r="773" spans="1:40" hidden="1" x14ac:dyDescent="0.3">
      <c r="A773" s="1" t="s">
        <v>9</v>
      </c>
      <c r="B773" t="s">
        <v>134</v>
      </c>
      <c r="C773" s="9" t="s">
        <v>143</v>
      </c>
      <c r="D773" s="9" t="s">
        <v>137</v>
      </c>
      <c r="E773" t="s">
        <v>142</v>
      </c>
      <c r="F773" s="9" t="s">
        <v>255</v>
      </c>
      <c r="G773" s="9"/>
      <c r="H773" s="9" t="s">
        <v>285</v>
      </c>
      <c r="I773" s="9" t="s">
        <v>38</v>
      </c>
      <c r="J773">
        <v>0.01</v>
      </c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2">
        <v>0</v>
      </c>
      <c r="AN773" s="9"/>
    </row>
    <row r="774" spans="1:40" hidden="1" x14ac:dyDescent="0.3">
      <c r="A774" s="1" t="s">
        <v>10</v>
      </c>
      <c r="B774" t="s">
        <v>134</v>
      </c>
      <c r="C774" s="9" t="s">
        <v>143</v>
      </c>
      <c r="D774" s="9" t="s">
        <v>137</v>
      </c>
      <c r="E774" t="s">
        <v>142</v>
      </c>
      <c r="F774" s="9" t="s">
        <v>255</v>
      </c>
      <c r="G774" s="9"/>
      <c r="H774" s="9" t="s">
        <v>285</v>
      </c>
      <c r="I774" s="9" t="s">
        <v>38</v>
      </c>
      <c r="J774">
        <v>0.01</v>
      </c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2">
        <v>0</v>
      </c>
      <c r="AN774" s="9"/>
    </row>
    <row r="775" spans="1:40" hidden="1" x14ac:dyDescent="0.3">
      <c r="A775" s="1" t="s">
        <v>11</v>
      </c>
      <c r="B775" t="s">
        <v>134</v>
      </c>
      <c r="C775" s="9" t="s">
        <v>143</v>
      </c>
      <c r="D775" s="9" t="s">
        <v>137</v>
      </c>
      <c r="E775" t="s">
        <v>142</v>
      </c>
      <c r="F775" s="9" t="s">
        <v>255</v>
      </c>
      <c r="G775" s="9"/>
      <c r="H775" s="9" t="s">
        <v>285</v>
      </c>
      <c r="I775" s="9" t="s">
        <v>38</v>
      </c>
      <c r="J775">
        <v>0.01</v>
      </c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2">
        <v>0</v>
      </c>
      <c r="AN775" s="9"/>
    </row>
    <row r="776" spans="1:40" hidden="1" x14ac:dyDescent="0.3">
      <c r="A776" s="1" t="s">
        <v>12</v>
      </c>
      <c r="B776" t="s">
        <v>134</v>
      </c>
      <c r="C776" s="9" t="s">
        <v>143</v>
      </c>
      <c r="D776" s="9" t="s">
        <v>137</v>
      </c>
      <c r="E776" t="s">
        <v>142</v>
      </c>
      <c r="F776" s="9" t="s">
        <v>255</v>
      </c>
      <c r="G776" s="9"/>
      <c r="H776" s="9" t="s">
        <v>285</v>
      </c>
      <c r="I776" s="9" t="s">
        <v>38</v>
      </c>
      <c r="J776">
        <v>0.01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2">
        <v>0</v>
      </c>
      <c r="AN776" s="9"/>
    </row>
    <row r="777" spans="1:40" hidden="1" x14ac:dyDescent="0.3">
      <c r="A777" s="1" t="s">
        <v>13</v>
      </c>
      <c r="B777" t="s">
        <v>134</v>
      </c>
      <c r="C777" s="9" t="s">
        <v>143</v>
      </c>
      <c r="D777" s="9" t="s">
        <v>137</v>
      </c>
      <c r="E777" t="s">
        <v>142</v>
      </c>
      <c r="F777" s="9" t="s">
        <v>255</v>
      </c>
      <c r="G777" s="9"/>
      <c r="H777" s="9" t="s">
        <v>285</v>
      </c>
      <c r="I777" s="9" t="s">
        <v>38</v>
      </c>
      <c r="J777">
        <v>0.01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2">
        <v>0</v>
      </c>
      <c r="AN777" s="9"/>
    </row>
    <row r="778" spans="1:40" hidden="1" x14ac:dyDescent="0.3">
      <c r="A778" s="1" t="s">
        <v>14</v>
      </c>
      <c r="B778" t="s">
        <v>134</v>
      </c>
      <c r="C778" s="9" t="s">
        <v>143</v>
      </c>
      <c r="D778" s="9" t="s">
        <v>137</v>
      </c>
      <c r="E778" t="s">
        <v>142</v>
      </c>
      <c r="F778" s="9" t="s">
        <v>255</v>
      </c>
      <c r="G778" s="9"/>
      <c r="H778" s="9" t="s">
        <v>285</v>
      </c>
      <c r="I778" s="9" t="s">
        <v>38</v>
      </c>
      <c r="J778">
        <v>0.01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2">
        <v>0</v>
      </c>
      <c r="AN778" s="9"/>
    </row>
    <row r="779" spans="1:40" hidden="1" x14ac:dyDescent="0.3">
      <c r="A779" s="1" t="s">
        <v>15</v>
      </c>
      <c r="B779" t="s">
        <v>134</v>
      </c>
      <c r="C779" s="9" t="s">
        <v>143</v>
      </c>
      <c r="D779" s="9" t="s">
        <v>137</v>
      </c>
      <c r="E779" t="s">
        <v>142</v>
      </c>
      <c r="F779" s="9" t="s">
        <v>255</v>
      </c>
      <c r="G779" s="9"/>
      <c r="H779" s="9" t="s">
        <v>285</v>
      </c>
      <c r="I779" s="9" t="s">
        <v>38</v>
      </c>
      <c r="J779">
        <v>0.01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2">
        <v>0</v>
      </c>
      <c r="AN779" s="9"/>
    </row>
    <row r="780" spans="1:40" hidden="1" x14ac:dyDescent="0.3">
      <c r="A780" s="1" t="s">
        <v>16</v>
      </c>
      <c r="B780" t="s">
        <v>134</v>
      </c>
      <c r="C780" s="9" t="s">
        <v>143</v>
      </c>
      <c r="D780" s="9" t="s">
        <v>137</v>
      </c>
      <c r="E780" t="s">
        <v>142</v>
      </c>
      <c r="F780" s="9" t="s">
        <v>255</v>
      </c>
      <c r="G780" s="9"/>
      <c r="H780" s="9" t="s">
        <v>285</v>
      </c>
      <c r="I780" s="9" t="s">
        <v>38</v>
      </c>
      <c r="J780">
        <v>0.01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2">
        <v>0</v>
      </c>
      <c r="AN780" s="9"/>
    </row>
    <row r="781" spans="1:40" hidden="1" x14ac:dyDescent="0.3">
      <c r="A781" s="1" t="s">
        <v>17</v>
      </c>
      <c r="B781" t="s">
        <v>134</v>
      </c>
      <c r="C781" s="9" t="s">
        <v>143</v>
      </c>
      <c r="D781" s="9" t="s">
        <v>137</v>
      </c>
      <c r="E781" t="s">
        <v>142</v>
      </c>
      <c r="F781" s="9" t="s">
        <v>255</v>
      </c>
      <c r="G781" s="9"/>
      <c r="H781" s="9" t="s">
        <v>285</v>
      </c>
      <c r="I781" s="9" t="s">
        <v>38</v>
      </c>
      <c r="J781">
        <v>0.01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2">
        <v>0</v>
      </c>
      <c r="AN781" s="9"/>
    </row>
    <row r="782" spans="1:40" hidden="1" x14ac:dyDescent="0.3">
      <c r="A782" s="1" t="s">
        <v>18</v>
      </c>
      <c r="B782" t="s">
        <v>134</v>
      </c>
      <c r="C782" s="9" t="s">
        <v>143</v>
      </c>
      <c r="D782" s="9" t="s">
        <v>137</v>
      </c>
      <c r="E782" t="s">
        <v>142</v>
      </c>
      <c r="F782" s="9" t="s">
        <v>255</v>
      </c>
      <c r="G782" s="9"/>
      <c r="H782" s="9" t="s">
        <v>285</v>
      </c>
      <c r="I782" s="9" t="s">
        <v>38</v>
      </c>
      <c r="J782">
        <v>0.01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2">
        <v>0</v>
      </c>
      <c r="AN782" s="9"/>
    </row>
    <row r="783" spans="1:40" hidden="1" x14ac:dyDescent="0.3">
      <c r="A783" s="1" t="s">
        <v>19</v>
      </c>
      <c r="B783" t="s">
        <v>134</v>
      </c>
      <c r="C783" s="9" t="s">
        <v>143</v>
      </c>
      <c r="D783" s="9" t="s">
        <v>137</v>
      </c>
      <c r="E783" t="s">
        <v>142</v>
      </c>
      <c r="F783" s="9" t="s">
        <v>255</v>
      </c>
      <c r="G783" s="9"/>
      <c r="H783" s="9" t="s">
        <v>285</v>
      </c>
      <c r="I783" s="9" t="s">
        <v>38</v>
      </c>
      <c r="J783">
        <v>0.01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2">
        <v>0</v>
      </c>
      <c r="AN783" s="9"/>
    </row>
    <row r="784" spans="1:40" hidden="1" x14ac:dyDescent="0.3">
      <c r="A784" s="1" t="s">
        <v>20</v>
      </c>
      <c r="B784" t="s">
        <v>134</v>
      </c>
      <c r="C784" s="9" t="s">
        <v>143</v>
      </c>
      <c r="D784" s="9" t="s">
        <v>137</v>
      </c>
      <c r="E784" t="s">
        <v>142</v>
      </c>
      <c r="F784" s="9" t="s">
        <v>255</v>
      </c>
      <c r="G784" s="9"/>
      <c r="H784" s="9" t="s">
        <v>285</v>
      </c>
      <c r="I784" s="9" t="s">
        <v>38</v>
      </c>
      <c r="J784">
        <v>0.01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2">
        <v>0</v>
      </c>
      <c r="AN784" s="9"/>
    </row>
    <row r="785" spans="1:40" hidden="1" x14ac:dyDescent="0.3">
      <c r="A785" s="1" t="s">
        <v>21</v>
      </c>
      <c r="B785" t="s">
        <v>134</v>
      </c>
      <c r="C785" s="9" t="s">
        <v>143</v>
      </c>
      <c r="D785" s="9" t="s">
        <v>137</v>
      </c>
      <c r="E785" t="s">
        <v>142</v>
      </c>
      <c r="F785" s="9" t="s">
        <v>255</v>
      </c>
      <c r="G785" s="9"/>
      <c r="H785" s="9" t="s">
        <v>285</v>
      </c>
      <c r="I785" s="9" t="s">
        <v>38</v>
      </c>
      <c r="J785">
        <v>0.01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2">
        <v>0</v>
      </c>
      <c r="AN785" s="9"/>
    </row>
    <row r="786" spans="1:40" hidden="1" x14ac:dyDescent="0.3">
      <c r="A786" s="1" t="s">
        <v>22</v>
      </c>
      <c r="B786" t="s">
        <v>134</v>
      </c>
      <c r="C786" s="9" t="s">
        <v>143</v>
      </c>
      <c r="D786" s="9" t="s">
        <v>137</v>
      </c>
      <c r="E786" t="s">
        <v>142</v>
      </c>
      <c r="F786" s="9" t="s">
        <v>255</v>
      </c>
      <c r="G786" s="9"/>
      <c r="H786" s="9" t="s">
        <v>285</v>
      </c>
      <c r="I786" s="9" t="s">
        <v>38</v>
      </c>
      <c r="J786">
        <v>0.01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2">
        <v>0</v>
      </c>
      <c r="AN786" s="9"/>
    </row>
    <row r="787" spans="1:40" hidden="1" x14ac:dyDescent="0.3">
      <c r="A787" s="1" t="s">
        <v>23</v>
      </c>
      <c r="B787" t="s">
        <v>134</v>
      </c>
      <c r="C787" s="9" t="s">
        <v>143</v>
      </c>
      <c r="D787" s="9" t="s">
        <v>137</v>
      </c>
      <c r="E787" t="s">
        <v>142</v>
      </c>
      <c r="F787" s="9" t="s">
        <v>255</v>
      </c>
      <c r="G787" s="9"/>
      <c r="H787" s="9" t="s">
        <v>285</v>
      </c>
      <c r="I787" s="9" t="s">
        <v>38</v>
      </c>
      <c r="J787">
        <v>0.01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2">
        <v>0</v>
      </c>
      <c r="AN787" s="9"/>
    </row>
    <row r="788" spans="1:40" hidden="1" x14ac:dyDescent="0.3">
      <c r="A788" s="1" t="s">
        <v>24</v>
      </c>
      <c r="B788" t="s">
        <v>134</v>
      </c>
      <c r="C788" s="9" t="s">
        <v>143</v>
      </c>
      <c r="D788" s="9" t="s">
        <v>137</v>
      </c>
      <c r="E788" t="s">
        <v>142</v>
      </c>
      <c r="F788" s="9" t="s">
        <v>255</v>
      </c>
      <c r="G788" s="9"/>
      <c r="H788" s="9" t="s">
        <v>285</v>
      </c>
      <c r="I788" s="9" t="s">
        <v>38</v>
      </c>
      <c r="J788">
        <v>0.01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2">
        <v>0</v>
      </c>
      <c r="AN788" s="9"/>
    </row>
    <row r="789" spans="1:40" hidden="1" x14ac:dyDescent="0.3">
      <c r="A789" s="1" t="s">
        <v>25</v>
      </c>
      <c r="B789" t="s">
        <v>134</v>
      </c>
      <c r="C789" s="9" t="s">
        <v>143</v>
      </c>
      <c r="D789" s="9" t="s">
        <v>137</v>
      </c>
      <c r="E789" t="s">
        <v>142</v>
      </c>
      <c r="F789" s="9" t="s">
        <v>255</v>
      </c>
      <c r="G789" s="9"/>
      <c r="H789" s="9" t="s">
        <v>285</v>
      </c>
      <c r="I789" s="9" t="s">
        <v>38</v>
      </c>
      <c r="J789">
        <v>0.01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2">
        <v>0</v>
      </c>
      <c r="AN789" s="9"/>
    </row>
    <row r="790" spans="1:40" hidden="1" x14ac:dyDescent="0.3">
      <c r="A790" s="1" t="s">
        <v>26</v>
      </c>
      <c r="B790" t="s">
        <v>134</v>
      </c>
      <c r="C790" s="9" t="s">
        <v>143</v>
      </c>
      <c r="D790" s="9" t="s">
        <v>137</v>
      </c>
      <c r="E790" t="s">
        <v>142</v>
      </c>
      <c r="F790" s="9" t="s">
        <v>255</v>
      </c>
      <c r="G790" s="9"/>
      <c r="H790" s="9" t="s">
        <v>285</v>
      </c>
      <c r="I790" s="9" t="s">
        <v>38</v>
      </c>
      <c r="J790">
        <v>0.01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2">
        <v>0</v>
      </c>
      <c r="AN790" s="9"/>
    </row>
    <row r="791" spans="1:40" hidden="1" x14ac:dyDescent="0.3">
      <c r="A791" s="1" t="s">
        <v>27</v>
      </c>
      <c r="B791" t="s">
        <v>134</v>
      </c>
      <c r="C791" s="9" t="s">
        <v>143</v>
      </c>
      <c r="D791" s="9" t="s">
        <v>137</v>
      </c>
      <c r="E791" t="s">
        <v>142</v>
      </c>
      <c r="F791" s="9" t="s">
        <v>255</v>
      </c>
      <c r="G791" s="9"/>
      <c r="H791" s="9" t="s">
        <v>285</v>
      </c>
      <c r="I791" s="9" t="s">
        <v>38</v>
      </c>
      <c r="J791">
        <v>0.01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2">
        <v>0</v>
      </c>
      <c r="AN791" s="9"/>
    </row>
    <row r="792" spans="1:40" hidden="1" x14ac:dyDescent="0.3">
      <c r="A792" s="1" t="s">
        <v>28</v>
      </c>
      <c r="B792" t="s">
        <v>134</v>
      </c>
      <c r="C792" s="9" t="s">
        <v>143</v>
      </c>
      <c r="D792" s="9" t="s">
        <v>137</v>
      </c>
      <c r="E792" t="s">
        <v>142</v>
      </c>
      <c r="F792" s="9" t="s">
        <v>255</v>
      </c>
      <c r="G792" s="9"/>
      <c r="H792" s="9" t="s">
        <v>285</v>
      </c>
      <c r="I792" s="9" t="s">
        <v>38</v>
      </c>
      <c r="J792">
        <v>0.01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2">
        <v>0</v>
      </c>
      <c r="AN792" s="9"/>
    </row>
    <row r="793" spans="1:40" hidden="1" x14ac:dyDescent="0.3">
      <c r="A793" s="1" t="s">
        <v>29</v>
      </c>
      <c r="B793" t="s">
        <v>134</v>
      </c>
      <c r="C793" s="9" t="s">
        <v>143</v>
      </c>
      <c r="D793" s="9" t="s">
        <v>137</v>
      </c>
      <c r="E793" t="s">
        <v>142</v>
      </c>
      <c r="F793" s="9" t="s">
        <v>255</v>
      </c>
      <c r="G793" s="9"/>
      <c r="H793" s="9" t="s">
        <v>285</v>
      </c>
      <c r="I793" s="9" t="s">
        <v>38</v>
      </c>
      <c r="J793">
        <v>0.01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2">
        <v>0</v>
      </c>
      <c r="AN793" s="9"/>
    </row>
    <row r="794" spans="1:40" hidden="1" x14ac:dyDescent="0.3">
      <c r="A794" s="1" t="s">
        <v>30</v>
      </c>
      <c r="B794" t="s">
        <v>134</v>
      </c>
      <c r="C794" s="9" t="s">
        <v>143</v>
      </c>
      <c r="D794" s="9" t="s">
        <v>137</v>
      </c>
      <c r="E794" t="s">
        <v>142</v>
      </c>
      <c r="F794" s="9" t="s">
        <v>255</v>
      </c>
      <c r="G794" s="9"/>
      <c r="H794" s="9" t="s">
        <v>285</v>
      </c>
      <c r="I794" s="9" t="s">
        <v>38</v>
      </c>
      <c r="J794">
        <v>0.01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2">
        <v>0</v>
      </c>
      <c r="AN794" s="9"/>
    </row>
    <row r="795" spans="1:40" hidden="1" x14ac:dyDescent="0.3">
      <c r="A795" s="1" t="s">
        <v>31</v>
      </c>
      <c r="B795" t="s">
        <v>134</v>
      </c>
      <c r="C795" s="9" t="s">
        <v>143</v>
      </c>
      <c r="D795" s="9" t="s">
        <v>137</v>
      </c>
      <c r="E795" t="s">
        <v>142</v>
      </c>
      <c r="F795" s="9" t="s">
        <v>255</v>
      </c>
      <c r="G795" s="9"/>
      <c r="H795" s="9" t="s">
        <v>285</v>
      </c>
      <c r="I795" s="9" t="s">
        <v>38</v>
      </c>
      <c r="J795">
        <v>0.01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2">
        <v>0</v>
      </c>
      <c r="AN795" s="9"/>
    </row>
    <row r="796" spans="1:40" hidden="1" x14ac:dyDescent="0.3">
      <c r="A796" s="1" t="s">
        <v>32</v>
      </c>
      <c r="B796" t="s">
        <v>134</v>
      </c>
      <c r="C796" s="9" t="s">
        <v>143</v>
      </c>
      <c r="D796" s="9" t="s">
        <v>137</v>
      </c>
      <c r="E796" t="s">
        <v>142</v>
      </c>
      <c r="F796" s="9" t="s">
        <v>255</v>
      </c>
      <c r="G796" s="9"/>
      <c r="H796" s="9" t="s">
        <v>285</v>
      </c>
      <c r="I796" s="9" t="s">
        <v>38</v>
      </c>
      <c r="J796">
        <v>0.01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2">
        <v>0</v>
      </c>
      <c r="AN796" s="9"/>
    </row>
    <row r="797" spans="1:40" hidden="1" x14ac:dyDescent="0.3">
      <c r="A797" s="1" t="s">
        <v>33</v>
      </c>
      <c r="B797" t="s">
        <v>134</v>
      </c>
      <c r="C797" s="9" t="s">
        <v>143</v>
      </c>
      <c r="D797" s="9" t="s">
        <v>137</v>
      </c>
      <c r="E797" t="s">
        <v>142</v>
      </c>
      <c r="F797" s="9" t="s">
        <v>255</v>
      </c>
      <c r="G797" s="9"/>
      <c r="H797" s="9" t="s">
        <v>285</v>
      </c>
      <c r="I797" s="9" t="s">
        <v>38</v>
      </c>
      <c r="J797">
        <v>0.01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2">
        <v>0</v>
      </c>
      <c r="AN797" s="9"/>
    </row>
    <row r="798" spans="1:40" hidden="1" x14ac:dyDescent="0.3">
      <c r="A798" s="1" t="s">
        <v>34</v>
      </c>
      <c r="B798" t="s">
        <v>134</v>
      </c>
      <c r="C798" s="9" t="s">
        <v>143</v>
      </c>
      <c r="D798" s="9" t="s">
        <v>137</v>
      </c>
      <c r="E798" t="s">
        <v>142</v>
      </c>
      <c r="F798" s="9" t="s">
        <v>255</v>
      </c>
      <c r="G798" s="9"/>
      <c r="H798" s="9" t="s">
        <v>285</v>
      </c>
      <c r="I798" s="9" t="s">
        <v>38</v>
      </c>
      <c r="J798">
        <v>0.01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2">
        <v>0</v>
      </c>
      <c r="AN798" s="9"/>
    </row>
    <row r="799" spans="1:40" hidden="1" x14ac:dyDescent="0.3">
      <c r="A799" s="1" t="s">
        <v>35</v>
      </c>
      <c r="B799" t="s">
        <v>134</v>
      </c>
      <c r="C799" s="9" t="s">
        <v>143</v>
      </c>
      <c r="D799" s="9" t="s">
        <v>137</v>
      </c>
      <c r="E799" t="s">
        <v>142</v>
      </c>
      <c r="F799" s="9" t="s">
        <v>255</v>
      </c>
      <c r="G799" s="9"/>
      <c r="H799" s="9" t="s">
        <v>285</v>
      </c>
      <c r="I799" s="9" t="s">
        <v>38</v>
      </c>
      <c r="J799">
        <v>0.01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2">
        <v>0</v>
      </c>
      <c r="AN799" s="9"/>
    </row>
    <row r="800" spans="1:40" hidden="1" x14ac:dyDescent="0.3">
      <c r="A800" s="1" t="s">
        <v>36</v>
      </c>
      <c r="B800" t="s">
        <v>134</v>
      </c>
      <c r="C800" s="9" t="s">
        <v>143</v>
      </c>
      <c r="D800" s="9" t="s">
        <v>137</v>
      </c>
      <c r="E800" t="s">
        <v>142</v>
      </c>
      <c r="F800" s="9" t="s">
        <v>255</v>
      </c>
      <c r="G800" s="9"/>
      <c r="H800" s="9" t="s">
        <v>285</v>
      </c>
      <c r="I800" s="9" t="s">
        <v>38</v>
      </c>
      <c r="J800">
        <v>0.01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2">
        <v>0</v>
      </c>
      <c r="AN800" s="9"/>
    </row>
    <row r="801" spans="1:41" hidden="1" x14ac:dyDescent="0.3">
      <c r="A801" s="1" t="s">
        <v>1</v>
      </c>
      <c r="B801" t="s">
        <v>134</v>
      </c>
      <c r="C801" s="9" t="s">
        <v>143</v>
      </c>
      <c r="D801" s="9" t="s">
        <v>137</v>
      </c>
      <c r="E801" t="s">
        <v>138</v>
      </c>
      <c r="F801" s="9" t="s">
        <v>254</v>
      </c>
      <c r="G801" s="9"/>
      <c r="H801" s="9" t="s">
        <v>254</v>
      </c>
      <c r="I801" s="9" t="s">
        <v>38</v>
      </c>
      <c r="J801">
        <v>0.01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>
        <v>97.560975609756099</v>
      </c>
      <c r="AN801" s="9"/>
      <c r="AO801">
        <v>97.560975609756099</v>
      </c>
    </row>
    <row r="802" spans="1:41" hidden="1" x14ac:dyDescent="0.3">
      <c r="A802" s="1" t="s">
        <v>2</v>
      </c>
      <c r="B802" t="s">
        <v>134</v>
      </c>
      <c r="C802" s="9" t="s">
        <v>143</v>
      </c>
      <c r="D802" s="9" t="s">
        <v>137</v>
      </c>
      <c r="E802" t="s">
        <v>138</v>
      </c>
      <c r="F802" s="9" t="s">
        <v>254</v>
      </c>
      <c r="G802" s="9"/>
      <c r="H802" s="9" t="s">
        <v>254</v>
      </c>
      <c r="I802" s="9" t="s">
        <v>38</v>
      </c>
      <c r="J802">
        <v>0.01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>
        <v>92.951219512195124</v>
      </c>
      <c r="AN802" s="9"/>
      <c r="AO802">
        <v>92.951219512195124</v>
      </c>
    </row>
    <row r="803" spans="1:41" hidden="1" x14ac:dyDescent="0.3">
      <c r="A803" s="1" t="s">
        <v>3</v>
      </c>
      <c r="B803" t="s">
        <v>134</v>
      </c>
      <c r="C803" s="9" t="s">
        <v>143</v>
      </c>
      <c r="D803" s="9" t="s">
        <v>137</v>
      </c>
      <c r="E803" t="s">
        <v>138</v>
      </c>
      <c r="F803" s="9" t="s">
        <v>254</v>
      </c>
      <c r="G803" s="9"/>
      <c r="H803" s="9" t="s">
        <v>254</v>
      </c>
      <c r="I803" s="9" t="s">
        <v>38</v>
      </c>
      <c r="J803">
        <v>0.01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>
        <v>51.864406779661017</v>
      </c>
      <c r="AN803" s="9"/>
      <c r="AO803">
        <v>51.864406779661017</v>
      </c>
    </row>
    <row r="804" spans="1:41" hidden="1" x14ac:dyDescent="0.3">
      <c r="A804" s="1" t="s">
        <v>4</v>
      </c>
      <c r="B804" t="s">
        <v>134</v>
      </c>
      <c r="C804" s="9" t="s">
        <v>143</v>
      </c>
      <c r="D804" s="9" t="s">
        <v>137</v>
      </c>
      <c r="E804" t="s">
        <v>138</v>
      </c>
      <c r="F804" s="9" t="s">
        <v>254</v>
      </c>
      <c r="G804" s="9"/>
      <c r="H804" s="9" t="s">
        <v>254</v>
      </c>
      <c r="I804" s="9" t="s">
        <v>38</v>
      </c>
      <c r="J804">
        <v>0.01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>
        <v>44.389830508474567</v>
      </c>
      <c r="AN804" s="9"/>
      <c r="AO804">
        <v>44.389830508474567</v>
      </c>
    </row>
    <row r="805" spans="1:41" hidden="1" x14ac:dyDescent="0.3">
      <c r="A805" s="1" t="s">
        <v>5</v>
      </c>
      <c r="B805" t="s">
        <v>134</v>
      </c>
      <c r="C805" s="9" t="s">
        <v>143</v>
      </c>
      <c r="D805" s="9" t="s">
        <v>137</v>
      </c>
      <c r="E805" t="s">
        <v>138</v>
      </c>
      <c r="F805" s="9" t="s">
        <v>254</v>
      </c>
      <c r="G805" s="9"/>
      <c r="H805" s="9" t="s">
        <v>254</v>
      </c>
      <c r="I805" s="9" t="s">
        <v>38</v>
      </c>
      <c r="J805">
        <v>0.01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>
        <v>90.243902439024396</v>
      </c>
      <c r="AN805" s="9"/>
      <c r="AO805">
        <v>90.243902439024396</v>
      </c>
    </row>
    <row r="806" spans="1:41" hidden="1" x14ac:dyDescent="0.3">
      <c r="A806" s="1" t="s">
        <v>6</v>
      </c>
      <c r="B806" t="s">
        <v>134</v>
      </c>
      <c r="C806" s="9" t="s">
        <v>143</v>
      </c>
      <c r="D806" s="9" t="s">
        <v>137</v>
      </c>
      <c r="E806" t="s">
        <v>138</v>
      </c>
      <c r="F806" s="9" t="s">
        <v>254</v>
      </c>
      <c r="G806" s="9"/>
      <c r="H806" s="9" t="s">
        <v>254</v>
      </c>
      <c r="I806" s="9" t="s">
        <v>38</v>
      </c>
      <c r="J806">
        <v>0.01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>
        <v>25.474576271186443</v>
      </c>
      <c r="AN806" s="9"/>
      <c r="AO806">
        <v>25.474576271186443</v>
      </c>
    </row>
    <row r="807" spans="1:41" hidden="1" x14ac:dyDescent="0.3">
      <c r="A807" s="1" t="s">
        <v>7</v>
      </c>
      <c r="B807" t="s">
        <v>134</v>
      </c>
      <c r="C807" s="9" t="s">
        <v>143</v>
      </c>
      <c r="D807" s="9" t="s">
        <v>137</v>
      </c>
      <c r="E807" t="s">
        <v>138</v>
      </c>
      <c r="F807" s="9" t="s">
        <v>254</v>
      </c>
      <c r="G807" s="9"/>
      <c r="H807" s="9" t="s">
        <v>254</v>
      </c>
      <c r="I807" s="9" t="s">
        <v>38</v>
      </c>
      <c r="J807">
        <v>0.01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>
        <v>0</v>
      </c>
      <c r="AN807" s="9"/>
      <c r="AO807">
        <v>0</v>
      </c>
    </row>
    <row r="808" spans="1:41" hidden="1" x14ac:dyDescent="0.3">
      <c r="A808" s="1" t="s">
        <v>8</v>
      </c>
      <c r="B808" t="s">
        <v>134</v>
      </c>
      <c r="C808" s="9" t="s">
        <v>143</v>
      </c>
      <c r="D808" s="9" t="s">
        <v>137</v>
      </c>
      <c r="E808" t="s">
        <v>138</v>
      </c>
      <c r="F808" s="9" t="s">
        <v>254</v>
      </c>
      <c r="G808" s="9"/>
      <c r="H808" s="9" t="s">
        <v>254</v>
      </c>
      <c r="I808" s="9" t="s">
        <v>38</v>
      </c>
      <c r="J808">
        <v>0.01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>
        <v>35.694915254237294</v>
      </c>
      <c r="AN808" s="9"/>
      <c r="AO808">
        <v>35.694915254237294</v>
      </c>
    </row>
    <row r="809" spans="1:41" hidden="1" x14ac:dyDescent="0.3">
      <c r="A809" s="1" t="s">
        <v>9</v>
      </c>
      <c r="B809" t="s">
        <v>134</v>
      </c>
      <c r="C809" s="9" t="s">
        <v>143</v>
      </c>
      <c r="D809" s="9" t="s">
        <v>137</v>
      </c>
      <c r="E809" t="s">
        <v>138</v>
      </c>
      <c r="F809" s="9" t="s">
        <v>254</v>
      </c>
      <c r="G809" s="9"/>
      <c r="H809" s="9" t="s">
        <v>254</v>
      </c>
      <c r="I809" s="9" t="s">
        <v>38</v>
      </c>
      <c r="J809">
        <v>0.01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>
        <v>91.219512195121951</v>
      </c>
      <c r="AN809" s="9"/>
      <c r="AO809">
        <v>91.219512195121951</v>
      </c>
    </row>
    <row r="810" spans="1:41" hidden="1" x14ac:dyDescent="0.3">
      <c r="A810" s="1" t="s">
        <v>10</v>
      </c>
      <c r="B810" t="s">
        <v>134</v>
      </c>
      <c r="C810" s="9" t="s">
        <v>143</v>
      </c>
      <c r="D810" s="9" t="s">
        <v>137</v>
      </c>
      <c r="E810" t="s">
        <v>138</v>
      </c>
      <c r="F810" s="9" t="s">
        <v>254</v>
      </c>
      <c r="G810" s="9"/>
      <c r="H810" s="9" t="s">
        <v>254</v>
      </c>
      <c r="I810" s="9" t="s">
        <v>38</v>
      </c>
      <c r="J810">
        <v>0.01</v>
      </c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>
        <v>88.609756097560975</v>
      </c>
      <c r="AN810" s="9"/>
      <c r="AO810">
        <v>88.609756097560975</v>
      </c>
    </row>
    <row r="811" spans="1:41" hidden="1" x14ac:dyDescent="0.3">
      <c r="A811" s="1" t="s">
        <v>11</v>
      </c>
      <c r="B811" t="s">
        <v>134</v>
      </c>
      <c r="C811" s="9" t="s">
        <v>143</v>
      </c>
      <c r="D811" s="9" t="s">
        <v>137</v>
      </c>
      <c r="E811" t="s">
        <v>138</v>
      </c>
      <c r="F811" s="9" t="s">
        <v>254</v>
      </c>
      <c r="G811" s="9"/>
      <c r="H811" s="9" t="s">
        <v>254</v>
      </c>
      <c r="I811" s="9" t="s">
        <v>38</v>
      </c>
      <c r="J811">
        <v>0.01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>
        <v>56.898305084745758</v>
      </c>
      <c r="AN811" s="9"/>
      <c r="AO811">
        <v>56.898305084745758</v>
      </c>
    </row>
    <row r="812" spans="1:41" hidden="1" x14ac:dyDescent="0.3">
      <c r="A812" s="1" t="s">
        <v>12</v>
      </c>
      <c r="B812" t="s">
        <v>134</v>
      </c>
      <c r="C812" s="9" t="s">
        <v>143</v>
      </c>
      <c r="D812" s="9" t="s">
        <v>137</v>
      </c>
      <c r="E812" t="s">
        <v>138</v>
      </c>
      <c r="F812" s="9" t="s">
        <v>254</v>
      </c>
      <c r="G812" s="9"/>
      <c r="H812" s="9" t="s">
        <v>254</v>
      </c>
      <c r="I812" s="9" t="s">
        <v>38</v>
      </c>
      <c r="J812">
        <v>0.01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>
        <v>92.975609756097555</v>
      </c>
      <c r="AN812" s="9"/>
      <c r="AO812">
        <v>92.975609756097555</v>
      </c>
    </row>
    <row r="813" spans="1:41" hidden="1" x14ac:dyDescent="0.3">
      <c r="A813" s="1" t="s">
        <v>13</v>
      </c>
      <c r="B813" t="s">
        <v>134</v>
      </c>
      <c r="C813" s="9" t="s">
        <v>143</v>
      </c>
      <c r="D813" s="9" t="s">
        <v>137</v>
      </c>
      <c r="E813" t="s">
        <v>138</v>
      </c>
      <c r="F813" s="9" t="s">
        <v>254</v>
      </c>
      <c r="G813" s="9"/>
      <c r="H813" s="9" t="s">
        <v>254</v>
      </c>
      <c r="I813" s="9" t="s">
        <v>38</v>
      </c>
      <c r="J813">
        <v>0.01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>
        <v>100</v>
      </c>
      <c r="AN813" s="9"/>
      <c r="AO813">
        <v>100</v>
      </c>
    </row>
    <row r="814" spans="1:41" hidden="1" x14ac:dyDescent="0.3">
      <c r="A814" s="1" t="s">
        <v>14</v>
      </c>
      <c r="B814" t="s">
        <v>134</v>
      </c>
      <c r="C814" s="9" t="s">
        <v>143</v>
      </c>
      <c r="D814" s="9" t="s">
        <v>137</v>
      </c>
      <c r="E814" t="s">
        <v>138</v>
      </c>
      <c r="F814" s="9" t="s">
        <v>254</v>
      </c>
      <c r="G814" s="9"/>
      <c r="H814" s="9" t="s">
        <v>254</v>
      </c>
      <c r="I814" s="9" t="s">
        <v>38</v>
      </c>
      <c r="J814">
        <v>0.01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>
        <v>20.440677966101703</v>
      </c>
      <c r="AN814" s="9"/>
      <c r="AO814">
        <v>20.440677966101703</v>
      </c>
    </row>
    <row r="815" spans="1:41" hidden="1" x14ac:dyDescent="0.3">
      <c r="A815" s="1" t="s">
        <v>15</v>
      </c>
      <c r="B815" t="s">
        <v>134</v>
      </c>
      <c r="C815" s="9" t="s">
        <v>143</v>
      </c>
      <c r="D815" s="9" t="s">
        <v>137</v>
      </c>
      <c r="E815" t="s">
        <v>138</v>
      </c>
      <c r="F815" s="9" t="s">
        <v>254</v>
      </c>
      <c r="G815" s="9"/>
      <c r="H815" s="9" t="s">
        <v>254</v>
      </c>
      <c r="I815" s="9" t="s">
        <v>38</v>
      </c>
      <c r="J815">
        <v>0.01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>
        <v>9.9152542372881349</v>
      </c>
      <c r="AN815" s="9"/>
      <c r="AO815">
        <v>9.9152542372881349</v>
      </c>
    </row>
    <row r="816" spans="1:41" hidden="1" x14ac:dyDescent="0.3">
      <c r="A816" s="1" t="s">
        <v>16</v>
      </c>
      <c r="B816" t="s">
        <v>134</v>
      </c>
      <c r="C816" s="9" t="s">
        <v>143</v>
      </c>
      <c r="D816" s="9" t="s">
        <v>137</v>
      </c>
      <c r="E816" t="s">
        <v>138</v>
      </c>
      <c r="F816" s="9" t="s">
        <v>254</v>
      </c>
      <c r="G816" s="9"/>
      <c r="H816" s="9" t="s">
        <v>254</v>
      </c>
      <c r="I816" s="9" t="s">
        <v>38</v>
      </c>
      <c r="J816">
        <v>0.01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>
        <v>98.853658536585371</v>
      </c>
      <c r="AN816" s="9"/>
      <c r="AO816">
        <v>98.853658536585371</v>
      </c>
    </row>
    <row r="817" spans="1:41" hidden="1" x14ac:dyDescent="0.3">
      <c r="A817" s="1" t="s">
        <v>17</v>
      </c>
      <c r="B817" t="s">
        <v>134</v>
      </c>
      <c r="C817" s="9" t="s">
        <v>143</v>
      </c>
      <c r="D817" s="9" t="s">
        <v>137</v>
      </c>
      <c r="E817" t="s">
        <v>138</v>
      </c>
      <c r="F817" s="9" t="s">
        <v>254</v>
      </c>
      <c r="G817" s="9"/>
      <c r="H817" s="9" t="s">
        <v>254</v>
      </c>
      <c r="I817" s="9" t="s">
        <v>38</v>
      </c>
      <c r="J817">
        <v>0.01</v>
      </c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>
        <v>59.49152542372881</v>
      </c>
      <c r="AN817" s="9"/>
      <c r="AO817">
        <v>59.49152542372881</v>
      </c>
    </row>
    <row r="818" spans="1:41" hidden="1" x14ac:dyDescent="0.3">
      <c r="A818" s="1" t="s">
        <v>18</v>
      </c>
      <c r="B818" t="s">
        <v>134</v>
      </c>
      <c r="C818" s="9" t="s">
        <v>143</v>
      </c>
      <c r="D818" s="9" t="s">
        <v>137</v>
      </c>
      <c r="E818" t="s">
        <v>138</v>
      </c>
      <c r="F818" s="9" t="s">
        <v>254</v>
      </c>
      <c r="G818" s="9"/>
      <c r="H818" s="9" t="s">
        <v>254</v>
      </c>
      <c r="I818" s="9" t="s">
        <v>38</v>
      </c>
      <c r="J818">
        <v>0.01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>
        <v>100</v>
      </c>
      <c r="AN818" s="9"/>
      <c r="AO818">
        <v>100</v>
      </c>
    </row>
    <row r="819" spans="1:41" hidden="1" x14ac:dyDescent="0.3">
      <c r="A819" s="1" t="s">
        <v>19</v>
      </c>
      <c r="B819" t="s">
        <v>134</v>
      </c>
      <c r="C819" s="9" t="s">
        <v>143</v>
      </c>
      <c r="D819" s="9" t="s">
        <v>137</v>
      </c>
      <c r="E819" t="s">
        <v>138</v>
      </c>
      <c r="F819" s="9" t="s">
        <v>254</v>
      </c>
      <c r="G819" s="9"/>
      <c r="H819" s="9" t="s">
        <v>254</v>
      </c>
      <c r="I819" s="9" t="s">
        <v>38</v>
      </c>
      <c r="J819">
        <v>0.01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>
        <v>92.658536585365852</v>
      </c>
      <c r="AN819" s="9"/>
      <c r="AO819">
        <v>92.658536585365852</v>
      </c>
    </row>
    <row r="820" spans="1:41" hidden="1" x14ac:dyDescent="0.3">
      <c r="A820" s="1" t="s">
        <v>20</v>
      </c>
      <c r="B820" t="s">
        <v>134</v>
      </c>
      <c r="C820" s="9" t="s">
        <v>143</v>
      </c>
      <c r="D820" s="9" t="s">
        <v>137</v>
      </c>
      <c r="E820" t="s">
        <v>138</v>
      </c>
      <c r="F820" s="9" t="s">
        <v>254</v>
      </c>
      <c r="G820" s="9"/>
      <c r="H820" s="9" t="s">
        <v>254</v>
      </c>
      <c r="I820" s="9" t="s">
        <v>38</v>
      </c>
      <c r="J820">
        <v>0.01</v>
      </c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>
        <v>92.975609756097555</v>
      </c>
      <c r="AN820" s="9"/>
      <c r="AO820">
        <v>92.975609756097555</v>
      </c>
    </row>
    <row r="821" spans="1:41" hidden="1" x14ac:dyDescent="0.3">
      <c r="A821" s="1" t="s">
        <v>21</v>
      </c>
      <c r="B821" t="s">
        <v>134</v>
      </c>
      <c r="C821" s="9" t="s">
        <v>143</v>
      </c>
      <c r="D821" s="9" t="s">
        <v>137</v>
      </c>
      <c r="E821" t="s">
        <v>138</v>
      </c>
      <c r="F821" s="9" t="s">
        <v>254</v>
      </c>
      <c r="G821" s="9"/>
      <c r="H821" s="9" t="s">
        <v>254</v>
      </c>
      <c r="I821" s="9" t="s">
        <v>38</v>
      </c>
      <c r="J821">
        <v>0.01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>
        <v>91.121951219512198</v>
      </c>
      <c r="AN821" s="9"/>
      <c r="AO821">
        <v>91.121951219512198</v>
      </c>
    </row>
    <row r="822" spans="1:41" hidden="1" x14ac:dyDescent="0.3">
      <c r="A822" s="1" t="s">
        <v>22</v>
      </c>
      <c r="B822" t="s">
        <v>134</v>
      </c>
      <c r="C822" s="9" t="s">
        <v>143</v>
      </c>
      <c r="D822" s="9" t="s">
        <v>137</v>
      </c>
      <c r="E822" t="s">
        <v>138</v>
      </c>
      <c r="F822" s="9" t="s">
        <v>254</v>
      </c>
      <c r="G822" s="9"/>
      <c r="H822" s="9" t="s">
        <v>254</v>
      </c>
      <c r="I822" s="9" t="s">
        <v>38</v>
      </c>
      <c r="J822">
        <v>0.01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>
        <v>91.463414634146346</v>
      </c>
      <c r="AN822" s="9"/>
      <c r="AO822">
        <v>91.463414634146346</v>
      </c>
    </row>
    <row r="823" spans="1:41" hidden="1" x14ac:dyDescent="0.3">
      <c r="A823" s="1" t="s">
        <v>23</v>
      </c>
      <c r="B823" t="s">
        <v>134</v>
      </c>
      <c r="C823" s="9" t="s">
        <v>143</v>
      </c>
      <c r="D823" s="9" t="s">
        <v>137</v>
      </c>
      <c r="E823" t="s">
        <v>138</v>
      </c>
      <c r="F823" s="9" t="s">
        <v>254</v>
      </c>
      <c r="G823" s="9"/>
      <c r="H823" s="9" t="s">
        <v>254</v>
      </c>
      <c r="I823" s="9" t="s">
        <v>38</v>
      </c>
      <c r="J823">
        <v>0.01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>
        <v>57.050847457627114</v>
      </c>
      <c r="AN823" s="9"/>
      <c r="AO823">
        <v>57.050847457627114</v>
      </c>
    </row>
    <row r="824" spans="1:41" hidden="1" x14ac:dyDescent="0.3">
      <c r="A824" s="1" t="s">
        <v>24</v>
      </c>
      <c r="B824" t="s">
        <v>134</v>
      </c>
      <c r="C824" s="9" t="s">
        <v>143</v>
      </c>
      <c r="D824" s="9" t="s">
        <v>137</v>
      </c>
      <c r="E824" t="s">
        <v>138</v>
      </c>
      <c r="F824" s="9" t="s">
        <v>254</v>
      </c>
      <c r="G824" s="9"/>
      <c r="H824" s="9" t="s">
        <v>254</v>
      </c>
      <c r="I824" s="9" t="s">
        <v>38</v>
      </c>
      <c r="J824">
        <v>0.01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>
        <v>63.152542372881349</v>
      </c>
      <c r="AN824" s="9"/>
      <c r="AO824">
        <v>63.152542372881349</v>
      </c>
    </row>
    <row r="825" spans="1:41" hidden="1" x14ac:dyDescent="0.3">
      <c r="A825" s="1" t="s">
        <v>25</v>
      </c>
      <c r="B825" t="s">
        <v>134</v>
      </c>
      <c r="C825" s="9" t="s">
        <v>143</v>
      </c>
      <c r="D825" s="9" t="s">
        <v>137</v>
      </c>
      <c r="E825" t="s">
        <v>138</v>
      </c>
      <c r="F825" s="9" t="s">
        <v>254</v>
      </c>
      <c r="G825" s="9"/>
      <c r="H825" s="9" t="s">
        <v>254</v>
      </c>
      <c r="I825" s="9" t="s">
        <v>38</v>
      </c>
      <c r="J825">
        <v>0.01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>
        <v>67.576271186440664</v>
      </c>
      <c r="AN825" s="9"/>
      <c r="AO825">
        <v>67.576271186440664</v>
      </c>
    </row>
    <row r="826" spans="1:41" hidden="1" x14ac:dyDescent="0.3">
      <c r="A826" s="1" t="s">
        <v>26</v>
      </c>
      <c r="B826" t="s">
        <v>134</v>
      </c>
      <c r="C826" s="9" t="s">
        <v>143</v>
      </c>
      <c r="D826" s="9" t="s">
        <v>137</v>
      </c>
      <c r="E826" t="s">
        <v>138</v>
      </c>
      <c r="F826" s="9" t="s">
        <v>254</v>
      </c>
      <c r="G826" s="9"/>
      <c r="H826" s="9" t="s">
        <v>254</v>
      </c>
      <c r="I826" s="9" t="s">
        <v>38</v>
      </c>
      <c r="J826">
        <v>0.01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>
        <v>89.048780487804876</v>
      </c>
      <c r="AN826" s="9"/>
      <c r="AO826">
        <v>89.048780487804876</v>
      </c>
    </row>
    <row r="827" spans="1:41" hidden="1" x14ac:dyDescent="0.3">
      <c r="A827" s="1" t="s">
        <v>27</v>
      </c>
      <c r="B827" t="s">
        <v>134</v>
      </c>
      <c r="C827" s="9" t="s">
        <v>143</v>
      </c>
      <c r="D827" s="9" t="s">
        <v>137</v>
      </c>
      <c r="E827" t="s">
        <v>138</v>
      </c>
      <c r="F827" s="9" t="s">
        <v>254</v>
      </c>
      <c r="G827" s="9"/>
      <c r="H827" s="9" t="s">
        <v>254</v>
      </c>
      <c r="I827" s="9" t="s">
        <v>38</v>
      </c>
      <c r="J827">
        <v>0.01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>
        <v>96.024390243902445</v>
      </c>
      <c r="AN827" s="9"/>
      <c r="AO827">
        <v>96.024390243902445</v>
      </c>
    </row>
    <row r="828" spans="1:41" hidden="1" x14ac:dyDescent="0.3">
      <c r="A828" s="1" t="s">
        <v>28</v>
      </c>
      <c r="B828" t="s">
        <v>134</v>
      </c>
      <c r="C828" s="9" t="s">
        <v>143</v>
      </c>
      <c r="D828" s="9" t="s">
        <v>137</v>
      </c>
      <c r="E828" t="s">
        <v>138</v>
      </c>
      <c r="F828" s="9" t="s">
        <v>254</v>
      </c>
      <c r="G828" s="9"/>
      <c r="H828" s="9" t="s">
        <v>254</v>
      </c>
      <c r="I828" s="9" t="s">
        <v>38</v>
      </c>
      <c r="J828">
        <v>0.01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>
        <v>49.423728813559329</v>
      </c>
      <c r="AN828" s="9"/>
      <c r="AO828">
        <v>49.423728813559329</v>
      </c>
    </row>
    <row r="829" spans="1:41" hidden="1" x14ac:dyDescent="0.3">
      <c r="A829" s="1" t="s">
        <v>29</v>
      </c>
      <c r="B829" t="s">
        <v>134</v>
      </c>
      <c r="C829" s="9" t="s">
        <v>143</v>
      </c>
      <c r="D829" s="9" t="s">
        <v>137</v>
      </c>
      <c r="E829" t="s">
        <v>138</v>
      </c>
      <c r="F829" s="9" t="s">
        <v>254</v>
      </c>
      <c r="G829" s="9"/>
      <c r="H829" s="9" t="s">
        <v>254</v>
      </c>
      <c r="I829" s="9" t="s">
        <v>38</v>
      </c>
      <c r="J829">
        <v>0.01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>
        <v>100</v>
      </c>
      <c r="AN829" s="9"/>
      <c r="AO829">
        <v>100</v>
      </c>
    </row>
    <row r="830" spans="1:41" hidden="1" x14ac:dyDescent="0.3">
      <c r="A830" s="1" t="s">
        <v>30</v>
      </c>
      <c r="B830" t="s">
        <v>134</v>
      </c>
      <c r="C830" s="9" t="s">
        <v>143</v>
      </c>
      <c r="D830" s="9" t="s">
        <v>137</v>
      </c>
      <c r="E830" t="s">
        <v>138</v>
      </c>
      <c r="F830" s="9" t="s">
        <v>254</v>
      </c>
      <c r="G830" s="9"/>
      <c r="H830" s="9" t="s">
        <v>254</v>
      </c>
      <c r="I830" s="9" t="s">
        <v>38</v>
      </c>
      <c r="J830">
        <v>0.01</v>
      </c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>
        <v>89.853658536585371</v>
      </c>
      <c r="AN830" s="9"/>
      <c r="AO830">
        <v>89.853658536585371</v>
      </c>
    </row>
    <row r="831" spans="1:41" hidden="1" x14ac:dyDescent="0.3">
      <c r="A831" s="1" t="s">
        <v>31</v>
      </c>
      <c r="B831" t="s">
        <v>134</v>
      </c>
      <c r="C831" s="9" t="s">
        <v>143</v>
      </c>
      <c r="D831" s="9" t="s">
        <v>137</v>
      </c>
      <c r="E831" t="s">
        <v>138</v>
      </c>
      <c r="F831" s="9" t="s">
        <v>254</v>
      </c>
      <c r="G831" s="9"/>
      <c r="H831" s="9" t="s">
        <v>254</v>
      </c>
      <c r="I831" s="9" t="s">
        <v>38</v>
      </c>
      <c r="J831">
        <v>0.01</v>
      </c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>
        <v>100</v>
      </c>
      <c r="AN831" s="9"/>
      <c r="AO831">
        <v>100</v>
      </c>
    </row>
    <row r="832" spans="1:41" hidden="1" x14ac:dyDescent="0.3">
      <c r="A832" s="1" t="s">
        <v>32</v>
      </c>
      <c r="B832" t="s">
        <v>134</v>
      </c>
      <c r="C832" s="9" t="s">
        <v>143</v>
      </c>
      <c r="D832" s="9" t="s">
        <v>137</v>
      </c>
      <c r="E832" t="s">
        <v>138</v>
      </c>
      <c r="F832" s="9" t="s">
        <v>254</v>
      </c>
      <c r="G832" s="9"/>
      <c r="H832" s="9" t="s">
        <v>254</v>
      </c>
      <c r="I832" s="9" t="s">
        <v>38</v>
      </c>
      <c r="J832">
        <v>0.01</v>
      </c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>
        <v>97.439024390243901</v>
      </c>
      <c r="AN832" s="9"/>
      <c r="AO832">
        <v>97.439024390243901</v>
      </c>
    </row>
    <row r="833" spans="1:41" hidden="1" x14ac:dyDescent="0.3">
      <c r="A833" s="1" t="s">
        <v>33</v>
      </c>
      <c r="B833" t="s">
        <v>134</v>
      </c>
      <c r="C833" s="9" t="s">
        <v>143</v>
      </c>
      <c r="D833" s="9" t="s">
        <v>137</v>
      </c>
      <c r="E833" t="s">
        <v>138</v>
      </c>
      <c r="F833" s="9" t="s">
        <v>254</v>
      </c>
      <c r="G833" s="9"/>
      <c r="H833" s="9" t="s">
        <v>254</v>
      </c>
      <c r="I833" s="9" t="s">
        <v>38</v>
      </c>
      <c r="J833">
        <v>0.01</v>
      </c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>
        <v>51.101694915254235</v>
      </c>
      <c r="AN833" s="9"/>
      <c r="AO833">
        <v>51.101694915254235</v>
      </c>
    </row>
    <row r="834" spans="1:41" hidden="1" x14ac:dyDescent="0.3">
      <c r="A834" s="1" t="s">
        <v>34</v>
      </c>
      <c r="B834" t="s">
        <v>134</v>
      </c>
      <c r="C834" s="9" t="s">
        <v>143</v>
      </c>
      <c r="D834" s="9" t="s">
        <v>137</v>
      </c>
      <c r="E834" t="s">
        <v>138</v>
      </c>
      <c r="F834" s="9" t="s">
        <v>254</v>
      </c>
      <c r="G834" s="9"/>
      <c r="H834" s="9" t="s">
        <v>254</v>
      </c>
      <c r="I834" s="9" t="s">
        <v>38</v>
      </c>
      <c r="J834">
        <v>0.01</v>
      </c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>
        <v>51.101694915254235</v>
      </c>
      <c r="AN834" s="9"/>
      <c r="AO834">
        <v>51.101694915254235</v>
      </c>
    </row>
    <row r="835" spans="1:41" hidden="1" x14ac:dyDescent="0.3">
      <c r="A835" s="1" t="s">
        <v>35</v>
      </c>
      <c r="B835" t="s">
        <v>134</v>
      </c>
      <c r="C835" s="9" t="s">
        <v>143</v>
      </c>
      <c r="D835" s="9" t="s">
        <v>137</v>
      </c>
      <c r="E835" t="s">
        <v>138</v>
      </c>
      <c r="F835" s="9" t="s">
        <v>254</v>
      </c>
      <c r="G835" s="9"/>
      <c r="H835" s="9" t="s">
        <v>254</v>
      </c>
      <c r="I835" s="9" t="s">
        <v>38</v>
      </c>
      <c r="J835">
        <v>0.01</v>
      </c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>
        <v>0</v>
      </c>
      <c r="AN835" s="9"/>
      <c r="AO835">
        <v>0</v>
      </c>
    </row>
    <row r="836" spans="1:41" hidden="1" x14ac:dyDescent="0.3">
      <c r="A836" s="1" t="s">
        <v>36</v>
      </c>
      <c r="B836" t="s">
        <v>134</v>
      </c>
      <c r="C836" s="9" t="s">
        <v>143</v>
      </c>
      <c r="D836" s="9" t="s">
        <v>137</v>
      </c>
      <c r="E836" t="s">
        <v>138</v>
      </c>
      <c r="F836" s="9" t="s">
        <v>254</v>
      </c>
      <c r="G836" s="9"/>
      <c r="H836" s="9" t="s">
        <v>254</v>
      </c>
      <c r="I836" s="9" t="s">
        <v>38</v>
      </c>
      <c r="J836">
        <v>0.01</v>
      </c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>
        <v>93.902439024390247</v>
      </c>
      <c r="AN836" s="9"/>
      <c r="AO836">
        <v>93.902439024390247</v>
      </c>
    </row>
    <row r="837" spans="1:41" hidden="1" x14ac:dyDescent="0.3">
      <c r="A837" s="1" t="s">
        <v>1</v>
      </c>
      <c r="B837" t="s">
        <v>134</v>
      </c>
      <c r="C837" s="9" t="s">
        <v>143</v>
      </c>
      <c r="D837" s="9" t="s">
        <v>137</v>
      </c>
      <c r="E837" t="s">
        <v>138</v>
      </c>
      <c r="F837" s="9" t="s">
        <v>255</v>
      </c>
      <c r="G837" s="9"/>
      <c r="H837" s="9" t="s">
        <v>255</v>
      </c>
      <c r="I837" s="9" t="s">
        <v>38</v>
      </c>
      <c r="J837">
        <v>0.01</v>
      </c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>
        <v>0</v>
      </c>
      <c r="AN837" s="9"/>
    </row>
    <row r="838" spans="1:41" hidden="1" x14ac:dyDescent="0.3">
      <c r="A838" s="1" t="s">
        <v>2</v>
      </c>
      <c r="B838" t="s">
        <v>134</v>
      </c>
      <c r="C838" s="9" t="s">
        <v>143</v>
      </c>
      <c r="D838" s="9" t="s">
        <v>137</v>
      </c>
      <c r="E838" t="s">
        <v>138</v>
      </c>
      <c r="F838" s="9" t="s">
        <v>255</v>
      </c>
      <c r="G838" s="9"/>
      <c r="H838" s="9" t="s">
        <v>255</v>
      </c>
      <c r="I838" s="9" t="s">
        <v>38</v>
      </c>
      <c r="J838">
        <v>0.01</v>
      </c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>
        <v>0</v>
      </c>
      <c r="AN838" s="9"/>
    </row>
    <row r="839" spans="1:41" hidden="1" x14ac:dyDescent="0.3">
      <c r="A839" s="1" t="s">
        <v>3</v>
      </c>
      <c r="B839" t="s">
        <v>134</v>
      </c>
      <c r="C839" s="9" t="s">
        <v>143</v>
      </c>
      <c r="D839" s="9" t="s">
        <v>137</v>
      </c>
      <c r="E839" t="s">
        <v>138</v>
      </c>
      <c r="F839" s="9" t="s">
        <v>255</v>
      </c>
      <c r="G839" s="9"/>
      <c r="H839" s="9" t="s">
        <v>255</v>
      </c>
      <c r="I839" s="9" t="s">
        <v>38</v>
      </c>
      <c r="J839">
        <v>0.01</v>
      </c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>
        <v>0</v>
      </c>
      <c r="AN839" s="9"/>
    </row>
    <row r="840" spans="1:41" hidden="1" x14ac:dyDescent="0.3">
      <c r="A840" s="1" t="s">
        <v>4</v>
      </c>
      <c r="B840" t="s">
        <v>134</v>
      </c>
      <c r="C840" s="9" t="s">
        <v>143</v>
      </c>
      <c r="D840" s="9" t="s">
        <v>137</v>
      </c>
      <c r="E840" t="s">
        <v>138</v>
      </c>
      <c r="F840" s="9" t="s">
        <v>255</v>
      </c>
      <c r="G840" s="9"/>
      <c r="H840" s="9" t="s">
        <v>255</v>
      </c>
      <c r="I840" s="9" t="s">
        <v>38</v>
      </c>
      <c r="J840">
        <v>0.01</v>
      </c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>
        <v>0</v>
      </c>
      <c r="AN840" s="9"/>
    </row>
    <row r="841" spans="1:41" hidden="1" x14ac:dyDescent="0.3">
      <c r="A841" s="1" t="s">
        <v>5</v>
      </c>
      <c r="B841" t="s">
        <v>134</v>
      </c>
      <c r="C841" s="9" t="s">
        <v>143</v>
      </c>
      <c r="D841" s="9" t="s">
        <v>137</v>
      </c>
      <c r="E841" t="s">
        <v>138</v>
      </c>
      <c r="F841" s="9" t="s">
        <v>255</v>
      </c>
      <c r="G841" s="9"/>
      <c r="H841" s="9" t="s">
        <v>255</v>
      </c>
      <c r="I841" s="9" t="s">
        <v>38</v>
      </c>
      <c r="J841">
        <v>0.01</v>
      </c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>
        <v>0</v>
      </c>
      <c r="AN841" s="9"/>
    </row>
    <row r="842" spans="1:41" hidden="1" x14ac:dyDescent="0.3">
      <c r="A842" s="1" t="s">
        <v>6</v>
      </c>
      <c r="B842" t="s">
        <v>134</v>
      </c>
      <c r="C842" s="9" t="s">
        <v>143</v>
      </c>
      <c r="D842" s="9" t="s">
        <v>137</v>
      </c>
      <c r="E842" t="s">
        <v>138</v>
      </c>
      <c r="F842" s="9" t="s">
        <v>255</v>
      </c>
      <c r="G842" s="9"/>
      <c r="H842" s="9" t="s">
        <v>255</v>
      </c>
      <c r="I842" s="9" t="s">
        <v>38</v>
      </c>
      <c r="J842">
        <v>0.01</v>
      </c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>
        <v>0</v>
      </c>
      <c r="AN842" s="9"/>
    </row>
    <row r="843" spans="1:41" hidden="1" x14ac:dyDescent="0.3">
      <c r="A843" s="1" t="s">
        <v>7</v>
      </c>
      <c r="B843" t="s">
        <v>134</v>
      </c>
      <c r="C843" s="9" t="s">
        <v>143</v>
      </c>
      <c r="D843" s="9" t="s">
        <v>137</v>
      </c>
      <c r="E843" t="s">
        <v>138</v>
      </c>
      <c r="F843" s="9" t="s">
        <v>255</v>
      </c>
      <c r="G843" s="9"/>
      <c r="H843" s="9" t="s">
        <v>255</v>
      </c>
      <c r="I843" s="9" t="s">
        <v>38</v>
      </c>
      <c r="J843">
        <v>0.01</v>
      </c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>
        <v>0</v>
      </c>
      <c r="AN843" s="9"/>
    </row>
    <row r="844" spans="1:41" hidden="1" x14ac:dyDescent="0.3">
      <c r="A844" s="1" t="s">
        <v>8</v>
      </c>
      <c r="B844" t="s">
        <v>134</v>
      </c>
      <c r="C844" s="9" t="s">
        <v>143</v>
      </c>
      <c r="D844" s="9" t="s">
        <v>137</v>
      </c>
      <c r="E844" t="s">
        <v>138</v>
      </c>
      <c r="F844" s="9" t="s">
        <v>255</v>
      </c>
      <c r="G844" s="9"/>
      <c r="H844" s="9" t="s">
        <v>255</v>
      </c>
      <c r="I844" s="9" t="s">
        <v>38</v>
      </c>
      <c r="J844">
        <v>0.01</v>
      </c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>
        <v>0</v>
      </c>
      <c r="AN844" s="9"/>
    </row>
    <row r="845" spans="1:41" hidden="1" x14ac:dyDescent="0.3">
      <c r="A845" s="1" t="s">
        <v>9</v>
      </c>
      <c r="B845" t="s">
        <v>134</v>
      </c>
      <c r="C845" s="9" t="s">
        <v>143</v>
      </c>
      <c r="D845" s="9" t="s">
        <v>137</v>
      </c>
      <c r="E845" t="s">
        <v>138</v>
      </c>
      <c r="F845" s="9" t="s">
        <v>255</v>
      </c>
      <c r="G845" s="9"/>
      <c r="H845" s="9" t="s">
        <v>255</v>
      </c>
      <c r="I845" s="9" t="s">
        <v>38</v>
      </c>
      <c r="J845">
        <v>0.01</v>
      </c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>
        <v>0</v>
      </c>
      <c r="AN845" s="9"/>
    </row>
    <row r="846" spans="1:41" hidden="1" x14ac:dyDescent="0.3">
      <c r="A846" s="1" t="s">
        <v>10</v>
      </c>
      <c r="B846" t="s">
        <v>134</v>
      </c>
      <c r="C846" s="9" t="s">
        <v>143</v>
      </c>
      <c r="D846" s="9" t="s">
        <v>137</v>
      </c>
      <c r="E846" t="s">
        <v>138</v>
      </c>
      <c r="F846" s="9" t="s">
        <v>255</v>
      </c>
      <c r="G846" s="9"/>
      <c r="H846" s="9" t="s">
        <v>255</v>
      </c>
      <c r="I846" s="9" t="s">
        <v>38</v>
      </c>
      <c r="J846">
        <v>0.01</v>
      </c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>
        <v>0</v>
      </c>
      <c r="AN846" s="9"/>
    </row>
    <row r="847" spans="1:41" hidden="1" x14ac:dyDescent="0.3">
      <c r="A847" s="1" t="s">
        <v>11</v>
      </c>
      <c r="B847" t="s">
        <v>134</v>
      </c>
      <c r="C847" s="9" t="s">
        <v>143</v>
      </c>
      <c r="D847" s="9" t="s">
        <v>137</v>
      </c>
      <c r="E847" t="s">
        <v>138</v>
      </c>
      <c r="F847" s="9" t="s">
        <v>255</v>
      </c>
      <c r="G847" s="9"/>
      <c r="H847" s="9" t="s">
        <v>255</v>
      </c>
      <c r="I847" s="9" t="s">
        <v>38</v>
      </c>
      <c r="J847">
        <v>0.01</v>
      </c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>
        <v>0</v>
      </c>
      <c r="AN847" s="9"/>
    </row>
    <row r="848" spans="1:41" hidden="1" x14ac:dyDescent="0.3">
      <c r="A848" s="1" t="s">
        <v>12</v>
      </c>
      <c r="B848" t="s">
        <v>134</v>
      </c>
      <c r="C848" s="9" t="s">
        <v>143</v>
      </c>
      <c r="D848" s="9" t="s">
        <v>137</v>
      </c>
      <c r="E848" t="s">
        <v>138</v>
      </c>
      <c r="F848" s="9" t="s">
        <v>255</v>
      </c>
      <c r="G848" s="9"/>
      <c r="H848" s="9" t="s">
        <v>255</v>
      </c>
      <c r="I848" s="9" t="s">
        <v>38</v>
      </c>
      <c r="J848">
        <v>0.01</v>
      </c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>
        <v>0</v>
      </c>
      <c r="AN848" s="9"/>
    </row>
    <row r="849" spans="1:40" hidden="1" x14ac:dyDescent="0.3">
      <c r="A849" s="1" t="s">
        <v>13</v>
      </c>
      <c r="B849" t="s">
        <v>134</v>
      </c>
      <c r="C849" s="9" t="s">
        <v>143</v>
      </c>
      <c r="D849" s="9" t="s">
        <v>137</v>
      </c>
      <c r="E849" t="s">
        <v>138</v>
      </c>
      <c r="F849" s="9" t="s">
        <v>255</v>
      </c>
      <c r="G849" s="9"/>
      <c r="H849" s="9" t="s">
        <v>255</v>
      </c>
      <c r="I849" s="9" t="s">
        <v>38</v>
      </c>
      <c r="J849">
        <v>0.01</v>
      </c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>
        <v>0</v>
      </c>
      <c r="AN849" s="9"/>
    </row>
    <row r="850" spans="1:40" hidden="1" x14ac:dyDescent="0.3">
      <c r="A850" s="1" t="s">
        <v>14</v>
      </c>
      <c r="B850" t="s">
        <v>134</v>
      </c>
      <c r="C850" s="9" t="s">
        <v>143</v>
      </c>
      <c r="D850" s="9" t="s">
        <v>137</v>
      </c>
      <c r="E850" t="s">
        <v>138</v>
      </c>
      <c r="F850" s="9" t="s">
        <v>255</v>
      </c>
      <c r="G850" s="9"/>
      <c r="H850" s="9" t="s">
        <v>255</v>
      </c>
      <c r="I850" s="9" t="s">
        <v>38</v>
      </c>
      <c r="J850">
        <v>0.01</v>
      </c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>
        <v>0</v>
      </c>
      <c r="AN850" s="9"/>
    </row>
    <row r="851" spans="1:40" hidden="1" x14ac:dyDescent="0.3">
      <c r="A851" s="1" t="s">
        <v>15</v>
      </c>
      <c r="B851" t="s">
        <v>134</v>
      </c>
      <c r="C851" s="9" t="s">
        <v>143</v>
      </c>
      <c r="D851" s="9" t="s">
        <v>137</v>
      </c>
      <c r="E851" t="s">
        <v>138</v>
      </c>
      <c r="F851" s="9" t="s">
        <v>255</v>
      </c>
      <c r="G851" s="9"/>
      <c r="H851" s="9" t="s">
        <v>255</v>
      </c>
      <c r="I851" s="9" t="s">
        <v>38</v>
      </c>
      <c r="J851">
        <v>0.01</v>
      </c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>
        <v>0</v>
      </c>
      <c r="AN851" s="9"/>
    </row>
    <row r="852" spans="1:40" hidden="1" x14ac:dyDescent="0.3">
      <c r="A852" s="1" t="s">
        <v>16</v>
      </c>
      <c r="B852" t="s">
        <v>134</v>
      </c>
      <c r="C852" s="9" t="s">
        <v>143</v>
      </c>
      <c r="D852" s="9" t="s">
        <v>137</v>
      </c>
      <c r="E852" t="s">
        <v>138</v>
      </c>
      <c r="F852" s="9" t="s">
        <v>255</v>
      </c>
      <c r="G852" s="9"/>
      <c r="H852" s="9" t="s">
        <v>255</v>
      </c>
      <c r="I852" s="9" t="s">
        <v>38</v>
      </c>
      <c r="J852">
        <v>0.01</v>
      </c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>
        <v>0</v>
      </c>
      <c r="AN852" s="9"/>
    </row>
    <row r="853" spans="1:40" hidden="1" x14ac:dyDescent="0.3">
      <c r="A853" s="1" t="s">
        <v>17</v>
      </c>
      <c r="B853" t="s">
        <v>134</v>
      </c>
      <c r="C853" s="9" t="s">
        <v>143</v>
      </c>
      <c r="D853" s="9" t="s">
        <v>137</v>
      </c>
      <c r="E853" t="s">
        <v>138</v>
      </c>
      <c r="F853" s="9" t="s">
        <v>255</v>
      </c>
      <c r="G853" s="9"/>
      <c r="H853" s="9" t="s">
        <v>255</v>
      </c>
      <c r="I853" s="9" t="s">
        <v>38</v>
      </c>
      <c r="J853">
        <v>0.01</v>
      </c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>
        <v>0</v>
      </c>
      <c r="AN853" s="9"/>
    </row>
    <row r="854" spans="1:40" hidden="1" x14ac:dyDescent="0.3">
      <c r="A854" s="1" t="s">
        <v>18</v>
      </c>
      <c r="B854" t="s">
        <v>134</v>
      </c>
      <c r="C854" s="9" t="s">
        <v>143</v>
      </c>
      <c r="D854" s="9" t="s">
        <v>137</v>
      </c>
      <c r="E854" t="s">
        <v>138</v>
      </c>
      <c r="F854" s="9" t="s">
        <v>255</v>
      </c>
      <c r="G854" s="9"/>
      <c r="H854" s="9" t="s">
        <v>255</v>
      </c>
      <c r="I854" s="9" t="s">
        <v>38</v>
      </c>
      <c r="J854">
        <v>0.01</v>
      </c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>
        <v>0</v>
      </c>
      <c r="AN854" s="9"/>
    </row>
    <row r="855" spans="1:40" hidden="1" x14ac:dyDescent="0.3">
      <c r="A855" s="1" t="s">
        <v>19</v>
      </c>
      <c r="B855" t="s">
        <v>134</v>
      </c>
      <c r="C855" s="9" t="s">
        <v>143</v>
      </c>
      <c r="D855" s="9" t="s">
        <v>137</v>
      </c>
      <c r="E855" t="s">
        <v>138</v>
      </c>
      <c r="F855" s="9" t="s">
        <v>255</v>
      </c>
      <c r="G855" s="9"/>
      <c r="H855" s="9" t="s">
        <v>255</v>
      </c>
      <c r="I855" s="9" t="s">
        <v>38</v>
      </c>
      <c r="J855">
        <v>0.01</v>
      </c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>
        <v>0</v>
      </c>
      <c r="AN855" s="9"/>
    </row>
    <row r="856" spans="1:40" hidden="1" x14ac:dyDescent="0.3">
      <c r="A856" s="1" t="s">
        <v>20</v>
      </c>
      <c r="B856" t="s">
        <v>134</v>
      </c>
      <c r="C856" s="9" t="s">
        <v>143</v>
      </c>
      <c r="D856" s="9" t="s">
        <v>137</v>
      </c>
      <c r="E856" t="s">
        <v>138</v>
      </c>
      <c r="F856" s="9" t="s">
        <v>255</v>
      </c>
      <c r="G856" s="9"/>
      <c r="H856" s="9" t="s">
        <v>255</v>
      </c>
      <c r="I856" s="9" t="s">
        <v>38</v>
      </c>
      <c r="J856">
        <v>0.01</v>
      </c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>
        <v>0</v>
      </c>
      <c r="AN856" s="9"/>
    </row>
    <row r="857" spans="1:40" hidden="1" x14ac:dyDescent="0.3">
      <c r="A857" s="1" t="s">
        <v>21</v>
      </c>
      <c r="B857" t="s">
        <v>134</v>
      </c>
      <c r="C857" s="9" t="s">
        <v>143</v>
      </c>
      <c r="D857" s="9" t="s">
        <v>137</v>
      </c>
      <c r="E857" t="s">
        <v>138</v>
      </c>
      <c r="F857" s="9" t="s">
        <v>255</v>
      </c>
      <c r="G857" s="9"/>
      <c r="H857" s="9" t="s">
        <v>255</v>
      </c>
      <c r="I857" s="9" t="s">
        <v>38</v>
      </c>
      <c r="J857">
        <v>0.01</v>
      </c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>
        <v>0</v>
      </c>
      <c r="AN857" s="9"/>
    </row>
    <row r="858" spans="1:40" hidden="1" x14ac:dyDescent="0.3">
      <c r="A858" s="1" t="s">
        <v>22</v>
      </c>
      <c r="B858" t="s">
        <v>134</v>
      </c>
      <c r="C858" s="9" t="s">
        <v>143</v>
      </c>
      <c r="D858" s="9" t="s">
        <v>137</v>
      </c>
      <c r="E858" t="s">
        <v>138</v>
      </c>
      <c r="F858" s="9" t="s">
        <v>255</v>
      </c>
      <c r="G858" s="9"/>
      <c r="H858" s="9" t="s">
        <v>255</v>
      </c>
      <c r="I858" s="9" t="s">
        <v>38</v>
      </c>
      <c r="J858">
        <v>0.01</v>
      </c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>
        <v>0</v>
      </c>
      <c r="AN858" s="9"/>
    </row>
    <row r="859" spans="1:40" hidden="1" x14ac:dyDescent="0.3">
      <c r="A859" s="1" t="s">
        <v>23</v>
      </c>
      <c r="B859" t="s">
        <v>134</v>
      </c>
      <c r="C859" s="9" t="s">
        <v>143</v>
      </c>
      <c r="D859" s="9" t="s">
        <v>137</v>
      </c>
      <c r="E859" t="s">
        <v>138</v>
      </c>
      <c r="F859" s="9" t="s">
        <v>255</v>
      </c>
      <c r="G859" s="9"/>
      <c r="H859" s="9" t="s">
        <v>255</v>
      </c>
      <c r="I859" s="9" t="s">
        <v>38</v>
      </c>
      <c r="J859">
        <v>0.01</v>
      </c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>
        <v>0</v>
      </c>
      <c r="AN859" s="9"/>
    </row>
    <row r="860" spans="1:40" hidden="1" x14ac:dyDescent="0.3">
      <c r="A860" s="1" t="s">
        <v>24</v>
      </c>
      <c r="B860" t="s">
        <v>134</v>
      </c>
      <c r="C860" s="9" t="s">
        <v>143</v>
      </c>
      <c r="D860" s="9" t="s">
        <v>137</v>
      </c>
      <c r="E860" t="s">
        <v>138</v>
      </c>
      <c r="F860" s="9" t="s">
        <v>255</v>
      </c>
      <c r="G860" s="9"/>
      <c r="H860" s="9" t="s">
        <v>255</v>
      </c>
      <c r="I860" s="9" t="s">
        <v>38</v>
      </c>
      <c r="J860">
        <v>0.01</v>
      </c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>
        <v>0</v>
      </c>
      <c r="AN860" s="9"/>
    </row>
    <row r="861" spans="1:40" hidden="1" x14ac:dyDescent="0.3">
      <c r="A861" s="1" t="s">
        <v>25</v>
      </c>
      <c r="B861" t="s">
        <v>134</v>
      </c>
      <c r="C861" s="9" t="s">
        <v>143</v>
      </c>
      <c r="D861" s="9" t="s">
        <v>137</v>
      </c>
      <c r="E861" t="s">
        <v>138</v>
      </c>
      <c r="F861" s="9" t="s">
        <v>255</v>
      </c>
      <c r="G861" s="9"/>
      <c r="H861" s="9" t="s">
        <v>255</v>
      </c>
      <c r="I861" s="9" t="s">
        <v>38</v>
      </c>
      <c r="J861">
        <v>0.01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>
        <v>0</v>
      </c>
      <c r="AN861" s="9"/>
    </row>
    <row r="862" spans="1:40" hidden="1" x14ac:dyDescent="0.3">
      <c r="A862" s="1" t="s">
        <v>26</v>
      </c>
      <c r="B862" t="s">
        <v>134</v>
      </c>
      <c r="C862" s="9" t="s">
        <v>143</v>
      </c>
      <c r="D862" s="9" t="s">
        <v>137</v>
      </c>
      <c r="E862" t="s">
        <v>138</v>
      </c>
      <c r="F862" s="9" t="s">
        <v>255</v>
      </c>
      <c r="G862" s="9"/>
      <c r="H862" s="9" t="s">
        <v>255</v>
      </c>
      <c r="I862" s="9" t="s">
        <v>38</v>
      </c>
      <c r="J862">
        <v>0.01</v>
      </c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>
        <v>0</v>
      </c>
      <c r="AN862" s="9"/>
    </row>
    <row r="863" spans="1:40" hidden="1" x14ac:dyDescent="0.3">
      <c r="A863" s="1" t="s">
        <v>27</v>
      </c>
      <c r="B863" t="s">
        <v>134</v>
      </c>
      <c r="C863" s="9" t="s">
        <v>143</v>
      </c>
      <c r="D863" s="9" t="s">
        <v>137</v>
      </c>
      <c r="E863" t="s">
        <v>138</v>
      </c>
      <c r="F863" s="9" t="s">
        <v>255</v>
      </c>
      <c r="G863" s="9"/>
      <c r="H863" s="9" t="s">
        <v>255</v>
      </c>
      <c r="I863" s="9" t="s">
        <v>38</v>
      </c>
      <c r="J863">
        <v>0.01</v>
      </c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>
        <v>0</v>
      </c>
      <c r="AN863" s="9"/>
    </row>
    <row r="864" spans="1:40" hidden="1" x14ac:dyDescent="0.3">
      <c r="A864" s="1" t="s">
        <v>28</v>
      </c>
      <c r="B864" t="s">
        <v>134</v>
      </c>
      <c r="C864" s="9" t="s">
        <v>143</v>
      </c>
      <c r="D864" s="9" t="s">
        <v>137</v>
      </c>
      <c r="E864" t="s">
        <v>138</v>
      </c>
      <c r="F864" s="9" t="s">
        <v>255</v>
      </c>
      <c r="G864" s="9"/>
      <c r="H864" s="9" t="s">
        <v>255</v>
      </c>
      <c r="I864" s="9" t="s">
        <v>38</v>
      </c>
      <c r="J864">
        <v>0.01</v>
      </c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>
        <v>0</v>
      </c>
      <c r="AN864" s="9"/>
    </row>
    <row r="865" spans="1:40" hidden="1" x14ac:dyDescent="0.3">
      <c r="A865" s="1" t="s">
        <v>29</v>
      </c>
      <c r="B865" t="s">
        <v>134</v>
      </c>
      <c r="C865" s="9" t="s">
        <v>143</v>
      </c>
      <c r="D865" s="9" t="s">
        <v>137</v>
      </c>
      <c r="E865" t="s">
        <v>138</v>
      </c>
      <c r="F865" s="9" t="s">
        <v>255</v>
      </c>
      <c r="G865" s="9"/>
      <c r="H865" s="9" t="s">
        <v>255</v>
      </c>
      <c r="I865" s="9" t="s">
        <v>38</v>
      </c>
      <c r="J865">
        <v>0.01</v>
      </c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>
        <v>0</v>
      </c>
      <c r="AN865" s="9"/>
    </row>
    <row r="866" spans="1:40" hidden="1" x14ac:dyDescent="0.3">
      <c r="A866" s="1" t="s">
        <v>30</v>
      </c>
      <c r="B866" t="s">
        <v>134</v>
      </c>
      <c r="C866" s="9" t="s">
        <v>143</v>
      </c>
      <c r="D866" s="9" t="s">
        <v>137</v>
      </c>
      <c r="E866" t="s">
        <v>138</v>
      </c>
      <c r="F866" s="9" t="s">
        <v>255</v>
      </c>
      <c r="G866" s="9"/>
      <c r="H866" s="9" t="s">
        <v>255</v>
      </c>
      <c r="I866" s="9" t="s">
        <v>38</v>
      </c>
      <c r="J866">
        <v>0.01</v>
      </c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>
        <v>0</v>
      </c>
      <c r="AN866" s="9"/>
    </row>
    <row r="867" spans="1:40" hidden="1" x14ac:dyDescent="0.3">
      <c r="A867" s="1" t="s">
        <v>31</v>
      </c>
      <c r="B867" t="s">
        <v>134</v>
      </c>
      <c r="C867" s="9" t="s">
        <v>143</v>
      </c>
      <c r="D867" s="9" t="s">
        <v>137</v>
      </c>
      <c r="E867" t="s">
        <v>138</v>
      </c>
      <c r="F867" s="9" t="s">
        <v>255</v>
      </c>
      <c r="G867" s="9"/>
      <c r="H867" s="9" t="s">
        <v>255</v>
      </c>
      <c r="I867" s="9" t="s">
        <v>38</v>
      </c>
      <c r="J867">
        <v>0.01</v>
      </c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>
        <v>0</v>
      </c>
      <c r="AN867" s="9"/>
    </row>
    <row r="868" spans="1:40" hidden="1" x14ac:dyDescent="0.3">
      <c r="A868" s="1" t="s">
        <v>32</v>
      </c>
      <c r="B868" t="s">
        <v>134</v>
      </c>
      <c r="C868" s="9" t="s">
        <v>143</v>
      </c>
      <c r="D868" s="9" t="s">
        <v>137</v>
      </c>
      <c r="E868" t="s">
        <v>138</v>
      </c>
      <c r="F868" s="9" t="s">
        <v>255</v>
      </c>
      <c r="G868" s="9"/>
      <c r="H868" s="9" t="s">
        <v>255</v>
      </c>
      <c r="I868" s="9" t="s">
        <v>38</v>
      </c>
      <c r="J868">
        <v>0.01</v>
      </c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>
        <v>0</v>
      </c>
      <c r="AN868" s="9"/>
    </row>
    <row r="869" spans="1:40" hidden="1" x14ac:dyDescent="0.3">
      <c r="A869" s="1" t="s">
        <v>33</v>
      </c>
      <c r="B869" t="s">
        <v>134</v>
      </c>
      <c r="C869" s="9" t="s">
        <v>143</v>
      </c>
      <c r="D869" s="9" t="s">
        <v>137</v>
      </c>
      <c r="E869" t="s">
        <v>138</v>
      </c>
      <c r="F869" s="9" t="s">
        <v>255</v>
      </c>
      <c r="G869" s="9"/>
      <c r="H869" s="9" t="s">
        <v>255</v>
      </c>
      <c r="I869" s="9" t="s">
        <v>38</v>
      </c>
      <c r="J869">
        <v>0.01</v>
      </c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>
        <v>0</v>
      </c>
      <c r="AN869" s="9"/>
    </row>
    <row r="870" spans="1:40" hidden="1" x14ac:dyDescent="0.3">
      <c r="A870" s="1" t="s">
        <v>34</v>
      </c>
      <c r="B870" t="s">
        <v>134</v>
      </c>
      <c r="C870" s="9" t="s">
        <v>143</v>
      </c>
      <c r="D870" s="9" t="s">
        <v>137</v>
      </c>
      <c r="E870" t="s">
        <v>138</v>
      </c>
      <c r="F870" s="9" t="s">
        <v>255</v>
      </c>
      <c r="G870" s="9"/>
      <c r="H870" s="9" t="s">
        <v>255</v>
      </c>
      <c r="I870" s="9" t="s">
        <v>38</v>
      </c>
      <c r="J870">
        <v>0.01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>
        <v>0</v>
      </c>
      <c r="AN870" s="9"/>
    </row>
    <row r="871" spans="1:40" hidden="1" x14ac:dyDescent="0.3">
      <c r="A871" s="1" t="s">
        <v>35</v>
      </c>
      <c r="B871" t="s">
        <v>134</v>
      </c>
      <c r="C871" s="9" t="s">
        <v>143</v>
      </c>
      <c r="D871" s="9" t="s">
        <v>137</v>
      </c>
      <c r="E871" t="s">
        <v>138</v>
      </c>
      <c r="F871" s="9" t="s">
        <v>255</v>
      </c>
      <c r="G871" s="9"/>
      <c r="H871" s="9" t="s">
        <v>255</v>
      </c>
      <c r="I871" s="9" t="s">
        <v>38</v>
      </c>
      <c r="J871">
        <v>0.01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>
        <v>0</v>
      </c>
      <c r="AN871" s="9"/>
    </row>
    <row r="872" spans="1:40" hidden="1" x14ac:dyDescent="0.3">
      <c r="A872" s="1" t="s">
        <v>36</v>
      </c>
      <c r="B872" t="s">
        <v>134</v>
      </c>
      <c r="C872" s="9" t="s">
        <v>143</v>
      </c>
      <c r="D872" s="9" t="s">
        <v>137</v>
      </c>
      <c r="E872" t="s">
        <v>138</v>
      </c>
      <c r="F872" s="9" t="s">
        <v>255</v>
      </c>
      <c r="G872" s="9"/>
      <c r="H872" s="9" t="s">
        <v>255</v>
      </c>
      <c r="I872" s="9" t="s">
        <v>38</v>
      </c>
      <c r="J872">
        <v>0.01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>
        <v>0</v>
      </c>
      <c r="AN872" s="9"/>
    </row>
    <row r="873" spans="1:40" hidden="1" x14ac:dyDescent="0.3">
      <c r="A873" s="1" t="s">
        <v>1</v>
      </c>
      <c r="B873" t="s">
        <v>134</v>
      </c>
      <c r="C873" s="9" t="s">
        <v>186</v>
      </c>
      <c r="D873" s="9" t="s">
        <v>137</v>
      </c>
      <c r="F873" s="9" t="s">
        <v>254</v>
      </c>
      <c r="G873" s="9"/>
      <c r="H873" s="9" t="s">
        <v>254</v>
      </c>
      <c r="I873" s="9" t="s">
        <v>38</v>
      </c>
      <c r="J873">
        <v>0.01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>
        <v>0</v>
      </c>
      <c r="AN873" s="9"/>
    </row>
    <row r="874" spans="1:40" hidden="1" x14ac:dyDescent="0.3">
      <c r="A874" s="1" t="s">
        <v>2</v>
      </c>
      <c r="B874" t="s">
        <v>134</v>
      </c>
      <c r="C874" s="9" t="s">
        <v>186</v>
      </c>
      <c r="D874" s="9" t="s">
        <v>137</v>
      </c>
      <c r="F874" s="9" t="s">
        <v>254</v>
      </c>
      <c r="G874" s="9"/>
      <c r="H874" s="9" t="s">
        <v>254</v>
      </c>
      <c r="I874" s="9" t="s">
        <v>38</v>
      </c>
      <c r="J874">
        <v>0.01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>
        <v>0</v>
      </c>
      <c r="AN874" s="9"/>
    </row>
    <row r="875" spans="1:40" hidden="1" x14ac:dyDescent="0.3">
      <c r="A875" s="1" t="s">
        <v>3</v>
      </c>
      <c r="B875" t="s">
        <v>134</v>
      </c>
      <c r="C875" s="9" t="s">
        <v>186</v>
      </c>
      <c r="D875" s="9" t="s">
        <v>137</v>
      </c>
      <c r="F875" s="9" t="s">
        <v>254</v>
      </c>
      <c r="G875" s="9"/>
      <c r="H875" s="9" t="s">
        <v>254</v>
      </c>
      <c r="I875" s="9" t="s">
        <v>38</v>
      </c>
      <c r="J875">
        <v>0.01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>
        <v>0</v>
      </c>
      <c r="AN875" s="9"/>
    </row>
    <row r="876" spans="1:40" hidden="1" x14ac:dyDescent="0.3">
      <c r="A876" s="1" t="s">
        <v>4</v>
      </c>
      <c r="B876" t="s">
        <v>134</v>
      </c>
      <c r="C876" s="9" t="s">
        <v>186</v>
      </c>
      <c r="D876" s="9" t="s">
        <v>137</v>
      </c>
      <c r="F876" s="9" t="s">
        <v>254</v>
      </c>
      <c r="G876" s="9"/>
      <c r="H876" s="9" t="s">
        <v>254</v>
      </c>
      <c r="I876" s="9" t="s">
        <v>38</v>
      </c>
      <c r="J876">
        <v>0.01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>
        <v>0</v>
      </c>
      <c r="AN876" s="9"/>
    </row>
    <row r="877" spans="1:40" hidden="1" x14ac:dyDescent="0.3">
      <c r="A877" s="1" t="s">
        <v>5</v>
      </c>
      <c r="B877" t="s">
        <v>134</v>
      </c>
      <c r="C877" s="9" t="s">
        <v>186</v>
      </c>
      <c r="D877" s="9" t="s">
        <v>137</v>
      </c>
      <c r="F877" s="9" t="s">
        <v>254</v>
      </c>
      <c r="G877" s="9"/>
      <c r="H877" s="9" t="s">
        <v>254</v>
      </c>
      <c r="I877" s="9" t="s">
        <v>38</v>
      </c>
      <c r="J877">
        <v>0.01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>
        <v>0</v>
      </c>
      <c r="AN877" s="9"/>
    </row>
    <row r="878" spans="1:40" hidden="1" x14ac:dyDescent="0.3">
      <c r="A878" s="1" t="s">
        <v>6</v>
      </c>
      <c r="B878" t="s">
        <v>134</v>
      </c>
      <c r="C878" s="9" t="s">
        <v>186</v>
      </c>
      <c r="D878" s="9" t="s">
        <v>137</v>
      </c>
      <c r="F878" s="9" t="s">
        <v>254</v>
      </c>
      <c r="G878" s="9"/>
      <c r="H878" s="9" t="s">
        <v>254</v>
      </c>
      <c r="I878" s="9" t="s">
        <v>38</v>
      </c>
      <c r="J878">
        <v>0.01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>
        <v>0</v>
      </c>
      <c r="AN878" s="9"/>
    </row>
    <row r="879" spans="1:40" hidden="1" x14ac:dyDescent="0.3">
      <c r="A879" s="1" t="s">
        <v>7</v>
      </c>
      <c r="B879" t="s">
        <v>134</v>
      </c>
      <c r="C879" s="9" t="s">
        <v>186</v>
      </c>
      <c r="D879" s="9" t="s">
        <v>137</v>
      </c>
      <c r="F879" s="9" t="s">
        <v>254</v>
      </c>
      <c r="G879" s="9"/>
      <c r="H879" s="9" t="s">
        <v>254</v>
      </c>
      <c r="I879" s="9" t="s">
        <v>38</v>
      </c>
      <c r="J879">
        <v>0.01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>
        <v>0</v>
      </c>
      <c r="AN879" s="9"/>
    </row>
    <row r="880" spans="1:40" hidden="1" x14ac:dyDescent="0.3">
      <c r="A880" s="1" t="s">
        <v>8</v>
      </c>
      <c r="B880" t="s">
        <v>134</v>
      </c>
      <c r="C880" s="9" t="s">
        <v>186</v>
      </c>
      <c r="D880" s="9" t="s">
        <v>137</v>
      </c>
      <c r="F880" s="9" t="s">
        <v>254</v>
      </c>
      <c r="G880" s="9"/>
      <c r="H880" s="9" t="s">
        <v>254</v>
      </c>
      <c r="I880" s="9" t="s">
        <v>38</v>
      </c>
      <c r="J880">
        <v>0.01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>
        <v>0</v>
      </c>
      <c r="AN880" s="9"/>
    </row>
    <row r="881" spans="1:40" hidden="1" x14ac:dyDescent="0.3">
      <c r="A881" s="1" t="s">
        <v>9</v>
      </c>
      <c r="B881" t="s">
        <v>134</v>
      </c>
      <c r="C881" s="9" t="s">
        <v>186</v>
      </c>
      <c r="D881" s="9" t="s">
        <v>137</v>
      </c>
      <c r="F881" s="9" t="s">
        <v>254</v>
      </c>
      <c r="G881" s="9"/>
      <c r="H881" s="9" t="s">
        <v>254</v>
      </c>
      <c r="I881" s="9" t="s">
        <v>38</v>
      </c>
      <c r="J881">
        <v>0.01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>
        <v>0</v>
      </c>
      <c r="AN881" s="9"/>
    </row>
    <row r="882" spans="1:40" hidden="1" x14ac:dyDescent="0.3">
      <c r="A882" s="1" t="s">
        <v>10</v>
      </c>
      <c r="B882" t="s">
        <v>134</v>
      </c>
      <c r="C882" s="9" t="s">
        <v>186</v>
      </c>
      <c r="D882" s="9" t="s">
        <v>137</v>
      </c>
      <c r="F882" s="9" t="s">
        <v>254</v>
      </c>
      <c r="G882" s="9"/>
      <c r="H882" s="9" t="s">
        <v>254</v>
      </c>
      <c r="I882" s="9" t="s">
        <v>38</v>
      </c>
      <c r="J882">
        <v>0.01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>
        <v>0</v>
      </c>
      <c r="AN882" s="9"/>
    </row>
    <row r="883" spans="1:40" hidden="1" x14ac:dyDescent="0.3">
      <c r="A883" s="1" t="s">
        <v>11</v>
      </c>
      <c r="B883" t="s">
        <v>134</v>
      </c>
      <c r="C883" s="9" t="s">
        <v>186</v>
      </c>
      <c r="D883" s="9" t="s">
        <v>137</v>
      </c>
      <c r="F883" s="9" t="s">
        <v>254</v>
      </c>
      <c r="G883" s="9"/>
      <c r="H883" s="9" t="s">
        <v>254</v>
      </c>
      <c r="I883" s="9" t="s">
        <v>38</v>
      </c>
      <c r="J883">
        <v>0.01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>
        <v>0</v>
      </c>
      <c r="AN883" s="9"/>
    </row>
    <row r="884" spans="1:40" hidden="1" x14ac:dyDescent="0.3">
      <c r="A884" s="1" t="s">
        <v>12</v>
      </c>
      <c r="B884" t="s">
        <v>134</v>
      </c>
      <c r="C884" s="9" t="s">
        <v>186</v>
      </c>
      <c r="D884" s="9" t="s">
        <v>137</v>
      </c>
      <c r="F884" s="9" t="s">
        <v>254</v>
      </c>
      <c r="G884" s="9"/>
      <c r="H884" s="9" t="s">
        <v>254</v>
      </c>
      <c r="I884" s="9" t="s">
        <v>38</v>
      </c>
      <c r="J884">
        <v>0.01</v>
      </c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>
        <v>0</v>
      </c>
      <c r="AN884" s="9"/>
    </row>
    <row r="885" spans="1:40" hidden="1" x14ac:dyDescent="0.3">
      <c r="A885" s="1" t="s">
        <v>13</v>
      </c>
      <c r="B885" t="s">
        <v>134</v>
      </c>
      <c r="C885" s="9" t="s">
        <v>186</v>
      </c>
      <c r="D885" s="9" t="s">
        <v>137</v>
      </c>
      <c r="F885" s="9" t="s">
        <v>254</v>
      </c>
      <c r="G885" s="9"/>
      <c r="H885" s="9" t="s">
        <v>254</v>
      </c>
      <c r="I885" s="9" t="s">
        <v>38</v>
      </c>
      <c r="J885">
        <v>0.01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>
        <v>0</v>
      </c>
      <c r="AN885" s="9"/>
    </row>
    <row r="886" spans="1:40" hidden="1" x14ac:dyDescent="0.3">
      <c r="A886" s="1" t="s">
        <v>14</v>
      </c>
      <c r="B886" t="s">
        <v>134</v>
      </c>
      <c r="C886" s="9" t="s">
        <v>186</v>
      </c>
      <c r="D886" s="9" t="s">
        <v>137</v>
      </c>
      <c r="F886" s="9" t="s">
        <v>254</v>
      </c>
      <c r="G886" s="9"/>
      <c r="H886" s="9" t="s">
        <v>254</v>
      </c>
      <c r="I886" s="9" t="s">
        <v>38</v>
      </c>
      <c r="J886">
        <v>0.01</v>
      </c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>
        <v>0</v>
      </c>
      <c r="AN886" s="9"/>
    </row>
    <row r="887" spans="1:40" hidden="1" x14ac:dyDescent="0.3">
      <c r="A887" s="1" t="s">
        <v>15</v>
      </c>
      <c r="B887" t="s">
        <v>134</v>
      </c>
      <c r="C887" s="9" t="s">
        <v>186</v>
      </c>
      <c r="D887" s="9" t="s">
        <v>137</v>
      </c>
      <c r="F887" s="9" t="s">
        <v>254</v>
      </c>
      <c r="G887" s="9"/>
      <c r="H887" s="9" t="s">
        <v>254</v>
      </c>
      <c r="I887" s="9" t="s">
        <v>38</v>
      </c>
      <c r="J887">
        <v>0.01</v>
      </c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>
        <v>0</v>
      </c>
      <c r="AN887" s="9"/>
    </row>
    <row r="888" spans="1:40" hidden="1" x14ac:dyDescent="0.3">
      <c r="A888" s="1" t="s">
        <v>16</v>
      </c>
      <c r="B888" t="s">
        <v>134</v>
      </c>
      <c r="C888" s="9" t="s">
        <v>186</v>
      </c>
      <c r="D888" s="9" t="s">
        <v>137</v>
      </c>
      <c r="F888" s="9" t="s">
        <v>254</v>
      </c>
      <c r="G888" s="9"/>
      <c r="H888" s="9" t="s">
        <v>254</v>
      </c>
      <c r="I888" s="9" t="s">
        <v>38</v>
      </c>
      <c r="J888">
        <v>0.01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>
        <v>0</v>
      </c>
      <c r="AN888" s="9"/>
    </row>
    <row r="889" spans="1:40" hidden="1" x14ac:dyDescent="0.3">
      <c r="A889" s="1" t="s">
        <v>17</v>
      </c>
      <c r="B889" t="s">
        <v>134</v>
      </c>
      <c r="C889" s="9" t="s">
        <v>186</v>
      </c>
      <c r="D889" s="9" t="s">
        <v>137</v>
      </c>
      <c r="F889" s="9" t="s">
        <v>254</v>
      </c>
      <c r="G889" s="9"/>
      <c r="H889" s="9" t="s">
        <v>254</v>
      </c>
      <c r="I889" s="9" t="s">
        <v>38</v>
      </c>
      <c r="J889">
        <v>0.01</v>
      </c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>
        <v>0</v>
      </c>
      <c r="AN889" s="9"/>
    </row>
    <row r="890" spans="1:40" hidden="1" x14ac:dyDescent="0.3">
      <c r="A890" s="1" t="s">
        <v>18</v>
      </c>
      <c r="B890" t="s">
        <v>134</v>
      </c>
      <c r="C890" s="9" t="s">
        <v>186</v>
      </c>
      <c r="D890" s="9" t="s">
        <v>137</v>
      </c>
      <c r="F890" s="9" t="s">
        <v>254</v>
      </c>
      <c r="G890" s="9"/>
      <c r="H890" s="9" t="s">
        <v>254</v>
      </c>
      <c r="I890" s="9" t="s">
        <v>38</v>
      </c>
      <c r="J890">
        <v>0.01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>
        <v>0</v>
      </c>
      <c r="AN890" s="9"/>
    </row>
    <row r="891" spans="1:40" hidden="1" x14ac:dyDescent="0.3">
      <c r="A891" s="1" t="s">
        <v>19</v>
      </c>
      <c r="B891" t="s">
        <v>134</v>
      </c>
      <c r="C891" s="9" t="s">
        <v>186</v>
      </c>
      <c r="D891" s="9" t="s">
        <v>137</v>
      </c>
      <c r="F891" s="9" t="s">
        <v>254</v>
      </c>
      <c r="G891" s="9"/>
      <c r="H891" s="9" t="s">
        <v>254</v>
      </c>
      <c r="I891" s="9" t="s">
        <v>38</v>
      </c>
      <c r="J891">
        <v>0.01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>
        <v>0</v>
      </c>
      <c r="AN891" s="9"/>
    </row>
    <row r="892" spans="1:40" hidden="1" x14ac:dyDescent="0.3">
      <c r="A892" s="1" t="s">
        <v>20</v>
      </c>
      <c r="B892" t="s">
        <v>134</v>
      </c>
      <c r="C892" s="9" t="s">
        <v>186</v>
      </c>
      <c r="D892" s="9" t="s">
        <v>137</v>
      </c>
      <c r="F892" s="9" t="s">
        <v>254</v>
      </c>
      <c r="G892" s="9"/>
      <c r="H892" s="9" t="s">
        <v>254</v>
      </c>
      <c r="I892" s="9" t="s">
        <v>38</v>
      </c>
      <c r="J892">
        <v>0.01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>
        <v>0</v>
      </c>
      <c r="AN892" s="9"/>
    </row>
    <row r="893" spans="1:40" hidden="1" x14ac:dyDescent="0.3">
      <c r="A893" s="1" t="s">
        <v>21</v>
      </c>
      <c r="B893" t="s">
        <v>134</v>
      </c>
      <c r="C893" s="9" t="s">
        <v>186</v>
      </c>
      <c r="D893" s="9" t="s">
        <v>137</v>
      </c>
      <c r="F893" s="9" t="s">
        <v>254</v>
      </c>
      <c r="G893" s="9"/>
      <c r="H893" s="9" t="s">
        <v>254</v>
      </c>
      <c r="I893" s="9" t="s">
        <v>38</v>
      </c>
      <c r="J893">
        <v>0.01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>
        <v>0</v>
      </c>
      <c r="AN893" s="9"/>
    </row>
    <row r="894" spans="1:40" hidden="1" x14ac:dyDescent="0.3">
      <c r="A894" s="1" t="s">
        <v>22</v>
      </c>
      <c r="B894" t="s">
        <v>134</v>
      </c>
      <c r="C894" s="9" t="s">
        <v>186</v>
      </c>
      <c r="D894" s="9" t="s">
        <v>137</v>
      </c>
      <c r="F894" s="9" t="s">
        <v>254</v>
      </c>
      <c r="G894" s="9"/>
      <c r="H894" s="9" t="s">
        <v>254</v>
      </c>
      <c r="I894" s="9" t="s">
        <v>38</v>
      </c>
      <c r="J894">
        <v>0.01</v>
      </c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>
        <v>0</v>
      </c>
      <c r="AN894" s="9"/>
    </row>
    <row r="895" spans="1:40" hidden="1" x14ac:dyDescent="0.3">
      <c r="A895" s="1" t="s">
        <v>23</v>
      </c>
      <c r="B895" t="s">
        <v>134</v>
      </c>
      <c r="C895" s="9" t="s">
        <v>186</v>
      </c>
      <c r="D895" s="9" t="s">
        <v>137</v>
      </c>
      <c r="F895" s="9" t="s">
        <v>254</v>
      </c>
      <c r="G895" s="9"/>
      <c r="H895" s="9" t="s">
        <v>254</v>
      </c>
      <c r="I895" s="9" t="s">
        <v>38</v>
      </c>
      <c r="J895">
        <v>0.01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>
        <v>0</v>
      </c>
      <c r="AN895" s="9"/>
    </row>
    <row r="896" spans="1:40" hidden="1" x14ac:dyDescent="0.3">
      <c r="A896" s="1" t="s">
        <v>24</v>
      </c>
      <c r="B896" t="s">
        <v>134</v>
      </c>
      <c r="C896" s="9" t="s">
        <v>186</v>
      </c>
      <c r="D896" s="9" t="s">
        <v>137</v>
      </c>
      <c r="F896" s="9" t="s">
        <v>254</v>
      </c>
      <c r="G896" s="9"/>
      <c r="H896" s="9" t="s">
        <v>254</v>
      </c>
      <c r="I896" s="9" t="s">
        <v>38</v>
      </c>
      <c r="J896">
        <v>0.01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>
        <v>0</v>
      </c>
      <c r="AN896" s="9"/>
    </row>
    <row r="897" spans="1:40" hidden="1" x14ac:dyDescent="0.3">
      <c r="A897" s="1" t="s">
        <v>25</v>
      </c>
      <c r="B897" t="s">
        <v>134</v>
      </c>
      <c r="C897" s="9" t="s">
        <v>186</v>
      </c>
      <c r="D897" s="9" t="s">
        <v>137</v>
      </c>
      <c r="F897" s="9" t="s">
        <v>254</v>
      </c>
      <c r="G897" s="9"/>
      <c r="H897" s="9" t="s">
        <v>254</v>
      </c>
      <c r="I897" s="9" t="s">
        <v>38</v>
      </c>
      <c r="J897">
        <v>0.01</v>
      </c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>
        <v>0</v>
      </c>
      <c r="AN897" s="9"/>
    </row>
    <row r="898" spans="1:40" hidden="1" x14ac:dyDescent="0.3">
      <c r="A898" s="1" t="s">
        <v>26</v>
      </c>
      <c r="B898" t="s">
        <v>134</v>
      </c>
      <c r="C898" s="9" t="s">
        <v>186</v>
      </c>
      <c r="D898" s="9" t="s">
        <v>137</v>
      </c>
      <c r="F898" s="9" t="s">
        <v>254</v>
      </c>
      <c r="G898" s="9"/>
      <c r="H898" s="9" t="s">
        <v>254</v>
      </c>
      <c r="I898" s="9" t="s">
        <v>38</v>
      </c>
      <c r="J898">
        <v>0.01</v>
      </c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>
        <v>0</v>
      </c>
      <c r="AN898" s="9"/>
    </row>
    <row r="899" spans="1:40" hidden="1" x14ac:dyDescent="0.3">
      <c r="A899" s="1" t="s">
        <v>27</v>
      </c>
      <c r="B899" t="s">
        <v>134</v>
      </c>
      <c r="C899" s="9" t="s">
        <v>186</v>
      </c>
      <c r="D899" s="9" t="s">
        <v>137</v>
      </c>
      <c r="F899" s="9" t="s">
        <v>254</v>
      </c>
      <c r="G899" s="9"/>
      <c r="H899" s="9" t="s">
        <v>254</v>
      </c>
      <c r="I899" s="9" t="s">
        <v>38</v>
      </c>
      <c r="J899">
        <v>0.01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>
        <v>0</v>
      </c>
      <c r="AN899" s="9"/>
    </row>
    <row r="900" spans="1:40" hidden="1" x14ac:dyDescent="0.3">
      <c r="A900" s="1" t="s">
        <v>28</v>
      </c>
      <c r="B900" t="s">
        <v>134</v>
      </c>
      <c r="C900" s="9" t="s">
        <v>186</v>
      </c>
      <c r="D900" s="9" t="s">
        <v>137</v>
      </c>
      <c r="F900" s="9" t="s">
        <v>254</v>
      </c>
      <c r="G900" s="9"/>
      <c r="H900" s="9" t="s">
        <v>254</v>
      </c>
      <c r="I900" s="9" t="s">
        <v>38</v>
      </c>
      <c r="J900">
        <v>0.01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>
        <v>0</v>
      </c>
      <c r="AN900" s="9"/>
    </row>
    <row r="901" spans="1:40" hidden="1" x14ac:dyDescent="0.3">
      <c r="A901" s="1" t="s">
        <v>29</v>
      </c>
      <c r="B901" t="s">
        <v>134</v>
      </c>
      <c r="C901" s="9" t="s">
        <v>186</v>
      </c>
      <c r="D901" s="9" t="s">
        <v>137</v>
      </c>
      <c r="F901" s="9" t="s">
        <v>254</v>
      </c>
      <c r="G901" s="9"/>
      <c r="H901" s="9" t="s">
        <v>254</v>
      </c>
      <c r="I901" s="9" t="s">
        <v>38</v>
      </c>
      <c r="J901">
        <v>0.01</v>
      </c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>
        <v>0</v>
      </c>
      <c r="AN901" s="9"/>
    </row>
    <row r="902" spans="1:40" hidden="1" x14ac:dyDescent="0.3">
      <c r="A902" s="1" t="s">
        <v>30</v>
      </c>
      <c r="B902" t="s">
        <v>134</v>
      </c>
      <c r="C902" s="9" t="s">
        <v>186</v>
      </c>
      <c r="D902" s="9" t="s">
        <v>137</v>
      </c>
      <c r="F902" s="9" t="s">
        <v>254</v>
      </c>
      <c r="G902" s="9"/>
      <c r="H902" s="9" t="s">
        <v>254</v>
      </c>
      <c r="I902" s="9" t="s">
        <v>38</v>
      </c>
      <c r="J902">
        <v>0.01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>
        <v>0</v>
      </c>
      <c r="AN902" s="9"/>
    </row>
    <row r="903" spans="1:40" hidden="1" x14ac:dyDescent="0.3">
      <c r="A903" s="1" t="s">
        <v>31</v>
      </c>
      <c r="B903" t="s">
        <v>134</v>
      </c>
      <c r="C903" s="9" t="s">
        <v>186</v>
      </c>
      <c r="D903" s="9" t="s">
        <v>137</v>
      </c>
      <c r="F903" s="9" t="s">
        <v>254</v>
      </c>
      <c r="G903" s="9"/>
      <c r="H903" s="9" t="s">
        <v>254</v>
      </c>
      <c r="I903" s="9" t="s">
        <v>38</v>
      </c>
      <c r="J903">
        <v>0.01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>
        <v>0</v>
      </c>
      <c r="AN903" s="9"/>
    </row>
    <row r="904" spans="1:40" hidden="1" x14ac:dyDescent="0.3">
      <c r="A904" s="1" t="s">
        <v>32</v>
      </c>
      <c r="B904" t="s">
        <v>134</v>
      </c>
      <c r="C904" s="9" t="s">
        <v>186</v>
      </c>
      <c r="D904" s="9" t="s">
        <v>137</v>
      </c>
      <c r="F904" s="9" t="s">
        <v>254</v>
      </c>
      <c r="G904" s="9"/>
      <c r="H904" s="9" t="s">
        <v>254</v>
      </c>
      <c r="I904" s="9" t="s">
        <v>38</v>
      </c>
      <c r="J904">
        <v>0.01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>
        <v>0</v>
      </c>
      <c r="AN904" s="9"/>
    </row>
    <row r="905" spans="1:40" hidden="1" x14ac:dyDescent="0.3">
      <c r="A905" s="1" t="s">
        <v>33</v>
      </c>
      <c r="B905" t="s">
        <v>134</v>
      </c>
      <c r="C905" s="9" t="s">
        <v>186</v>
      </c>
      <c r="D905" s="9" t="s">
        <v>137</v>
      </c>
      <c r="F905" s="9" t="s">
        <v>254</v>
      </c>
      <c r="G905" s="9"/>
      <c r="H905" s="9" t="s">
        <v>254</v>
      </c>
      <c r="I905" s="9" t="s">
        <v>38</v>
      </c>
      <c r="J905">
        <v>0.01</v>
      </c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>
        <v>0</v>
      </c>
      <c r="AN905" s="9"/>
    </row>
    <row r="906" spans="1:40" hidden="1" x14ac:dyDescent="0.3">
      <c r="A906" s="1" t="s">
        <v>34</v>
      </c>
      <c r="B906" t="s">
        <v>134</v>
      </c>
      <c r="C906" s="9" t="s">
        <v>186</v>
      </c>
      <c r="D906" s="9" t="s">
        <v>137</v>
      </c>
      <c r="F906" s="9" t="s">
        <v>254</v>
      </c>
      <c r="G906" s="9"/>
      <c r="H906" s="9" t="s">
        <v>254</v>
      </c>
      <c r="I906" s="9" t="s">
        <v>38</v>
      </c>
      <c r="J906">
        <v>0.01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>
        <v>0</v>
      </c>
      <c r="AN906" s="9"/>
    </row>
    <row r="907" spans="1:40" hidden="1" x14ac:dyDescent="0.3">
      <c r="A907" s="1" t="s">
        <v>35</v>
      </c>
      <c r="B907" t="s">
        <v>134</v>
      </c>
      <c r="C907" s="9" t="s">
        <v>186</v>
      </c>
      <c r="D907" s="9" t="s">
        <v>137</v>
      </c>
      <c r="F907" s="9" t="s">
        <v>254</v>
      </c>
      <c r="G907" s="9"/>
      <c r="H907" s="9" t="s">
        <v>254</v>
      </c>
      <c r="I907" s="9" t="s">
        <v>38</v>
      </c>
      <c r="J907">
        <v>0.01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>
        <v>0</v>
      </c>
      <c r="AN907" s="9"/>
    </row>
    <row r="908" spans="1:40" hidden="1" x14ac:dyDescent="0.3">
      <c r="A908" s="1" t="s">
        <v>36</v>
      </c>
      <c r="B908" t="s">
        <v>134</v>
      </c>
      <c r="C908" s="9" t="s">
        <v>186</v>
      </c>
      <c r="D908" s="9" t="s">
        <v>137</v>
      </c>
      <c r="F908" s="9" t="s">
        <v>254</v>
      </c>
      <c r="G908" s="9"/>
      <c r="H908" s="9" t="s">
        <v>254</v>
      </c>
      <c r="I908" s="9" t="s">
        <v>38</v>
      </c>
      <c r="J908">
        <v>0.01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>
        <v>0</v>
      </c>
      <c r="AN908" s="9"/>
    </row>
    <row r="909" spans="1:40" hidden="1" x14ac:dyDescent="0.3">
      <c r="A909" s="1" t="s">
        <v>1</v>
      </c>
      <c r="B909" t="s">
        <v>134</v>
      </c>
      <c r="C909" s="9" t="s">
        <v>186</v>
      </c>
      <c r="D909" s="9" t="s">
        <v>137</v>
      </c>
      <c r="F909" s="9" t="s">
        <v>255</v>
      </c>
      <c r="G909" s="9"/>
      <c r="H909" s="9" t="s">
        <v>255</v>
      </c>
      <c r="I909" s="9" t="s">
        <v>38</v>
      </c>
      <c r="J909">
        <v>0.01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>
        <v>0</v>
      </c>
      <c r="AN909" s="9"/>
    </row>
    <row r="910" spans="1:40" hidden="1" x14ac:dyDescent="0.3">
      <c r="A910" s="1" t="s">
        <v>2</v>
      </c>
      <c r="B910" t="s">
        <v>134</v>
      </c>
      <c r="C910" s="9" t="s">
        <v>186</v>
      </c>
      <c r="D910" s="9" t="s">
        <v>137</v>
      </c>
      <c r="F910" s="9" t="s">
        <v>255</v>
      </c>
      <c r="G910" s="9"/>
      <c r="H910" s="9" t="s">
        <v>255</v>
      </c>
      <c r="I910" s="9" t="s">
        <v>38</v>
      </c>
      <c r="J910">
        <v>0.01</v>
      </c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>
        <v>0</v>
      </c>
      <c r="AN910" s="9"/>
    </row>
    <row r="911" spans="1:40" hidden="1" x14ac:dyDescent="0.3">
      <c r="A911" s="1" t="s">
        <v>3</v>
      </c>
      <c r="B911" t="s">
        <v>134</v>
      </c>
      <c r="C911" s="9" t="s">
        <v>186</v>
      </c>
      <c r="D911" s="9" t="s">
        <v>137</v>
      </c>
      <c r="F911" s="9" t="s">
        <v>255</v>
      </c>
      <c r="G911" s="9"/>
      <c r="H911" s="9" t="s">
        <v>255</v>
      </c>
      <c r="I911" s="9" t="s">
        <v>38</v>
      </c>
      <c r="J911">
        <v>0.01</v>
      </c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>
        <v>0</v>
      </c>
      <c r="AN911" s="9"/>
    </row>
    <row r="912" spans="1:40" hidden="1" x14ac:dyDescent="0.3">
      <c r="A912" s="1" t="s">
        <v>4</v>
      </c>
      <c r="B912" t="s">
        <v>134</v>
      </c>
      <c r="C912" s="9" t="s">
        <v>186</v>
      </c>
      <c r="D912" s="9" t="s">
        <v>137</v>
      </c>
      <c r="F912" s="9" t="s">
        <v>255</v>
      </c>
      <c r="G912" s="9"/>
      <c r="H912" s="9" t="s">
        <v>255</v>
      </c>
      <c r="I912" s="9" t="s">
        <v>38</v>
      </c>
      <c r="J912">
        <v>0.01</v>
      </c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>
        <v>0</v>
      </c>
      <c r="AN912" s="9"/>
    </row>
    <row r="913" spans="1:40" hidden="1" x14ac:dyDescent="0.3">
      <c r="A913" s="1" t="s">
        <v>5</v>
      </c>
      <c r="B913" t="s">
        <v>134</v>
      </c>
      <c r="C913" s="9" t="s">
        <v>186</v>
      </c>
      <c r="D913" s="9" t="s">
        <v>137</v>
      </c>
      <c r="F913" s="9" t="s">
        <v>255</v>
      </c>
      <c r="G913" s="9"/>
      <c r="H913" s="9" t="s">
        <v>255</v>
      </c>
      <c r="I913" s="9" t="s">
        <v>38</v>
      </c>
      <c r="J913">
        <v>0.01</v>
      </c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>
        <v>0</v>
      </c>
      <c r="AN913" s="9"/>
    </row>
    <row r="914" spans="1:40" hidden="1" x14ac:dyDescent="0.3">
      <c r="A914" s="1" t="s">
        <v>6</v>
      </c>
      <c r="B914" t="s">
        <v>134</v>
      </c>
      <c r="C914" s="9" t="s">
        <v>186</v>
      </c>
      <c r="D914" s="9" t="s">
        <v>137</v>
      </c>
      <c r="F914" s="9" t="s">
        <v>255</v>
      </c>
      <c r="G914" s="9"/>
      <c r="H914" s="9" t="s">
        <v>255</v>
      </c>
      <c r="I914" s="9" t="s">
        <v>38</v>
      </c>
      <c r="J914">
        <v>0.01</v>
      </c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>
        <v>0</v>
      </c>
      <c r="AN914" s="9"/>
    </row>
    <row r="915" spans="1:40" hidden="1" x14ac:dyDescent="0.3">
      <c r="A915" s="1" t="s">
        <v>7</v>
      </c>
      <c r="B915" t="s">
        <v>134</v>
      </c>
      <c r="C915" s="9" t="s">
        <v>186</v>
      </c>
      <c r="D915" s="9" t="s">
        <v>137</v>
      </c>
      <c r="F915" s="9" t="s">
        <v>255</v>
      </c>
      <c r="G915" s="9"/>
      <c r="H915" s="9" t="s">
        <v>255</v>
      </c>
      <c r="I915" s="9" t="s">
        <v>38</v>
      </c>
      <c r="J915">
        <v>0.01</v>
      </c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>
        <v>0</v>
      </c>
      <c r="AN915" s="9"/>
    </row>
    <row r="916" spans="1:40" hidden="1" x14ac:dyDescent="0.3">
      <c r="A916" s="1" t="s">
        <v>8</v>
      </c>
      <c r="B916" t="s">
        <v>134</v>
      </c>
      <c r="C916" s="9" t="s">
        <v>186</v>
      </c>
      <c r="D916" s="9" t="s">
        <v>137</v>
      </c>
      <c r="F916" s="9" t="s">
        <v>255</v>
      </c>
      <c r="G916" s="9"/>
      <c r="H916" s="9" t="s">
        <v>255</v>
      </c>
      <c r="I916" s="9" t="s">
        <v>38</v>
      </c>
      <c r="J916">
        <v>0.01</v>
      </c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>
        <v>0</v>
      </c>
      <c r="AN916" s="9"/>
    </row>
    <row r="917" spans="1:40" hidden="1" x14ac:dyDescent="0.3">
      <c r="A917" s="1" t="s">
        <v>9</v>
      </c>
      <c r="B917" t="s">
        <v>134</v>
      </c>
      <c r="C917" s="9" t="s">
        <v>186</v>
      </c>
      <c r="D917" s="9" t="s">
        <v>137</v>
      </c>
      <c r="F917" s="9" t="s">
        <v>255</v>
      </c>
      <c r="G917" s="9"/>
      <c r="H917" s="9" t="s">
        <v>255</v>
      </c>
      <c r="I917" s="9" t="s">
        <v>38</v>
      </c>
      <c r="J917">
        <v>0.01</v>
      </c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>
        <v>0</v>
      </c>
      <c r="AN917" s="9"/>
    </row>
    <row r="918" spans="1:40" hidden="1" x14ac:dyDescent="0.3">
      <c r="A918" s="1" t="s">
        <v>10</v>
      </c>
      <c r="B918" t="s">
        <v>134</v>
      </c>
      <c r="C918" s="9" t="s">
        <v>186</v>
      </c>
      <c r="D918" s="9" t="s">
        <v>137</v>
      </c>
      <c r="F918" s="9" t="s">
        <v>255</v>
      </c>
      <c r="G918" s="9"/>
      <c r="H918" s="9" t="s">
        <v>255</v>
      </c>
      <c r="I918" s="9" t="s">
        <v>38</v>
      </c>
      <c r="J918">
        <v>0.01</v>
      </c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>
        <v>0</v>
      </c>
      <c r="AN918" s="9"/>
    </row>
    <row r="919" spans="1:40" hidden="1" x14ac:dyDescent="0.3">
      <c r="A919" s="1" t="s">
        <v>11</v>
      </c>
      <c r="B919" t="s">
        <v>134</v>
      </c>
      <c r="C919" s="9" t="s">
        <v>186</v>
      </c>
      <c r="D919" s="9" t="s">
        <v>137</v>
      </c>
      <c r="F919" s="9" t="s">
        <v>255</v>
      </c>
      <c r="G919" s="9"/>
      <c r="H919" s="9" t="s">
        <v>255</v>
      </c>
      <c r="I919" s="9" t="s">
        <v>38</v>
      </c>
      <c r="J919">
        <v>0.01</v>
      </c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>
        <v>0</v>
      </c>
      <c r="AN919" s="9"/>
    </row>
    <row r="920" spans="1:40" hidden="1" x14ac:dyDescent="0.3">
      <c r="A920" s="1" t="s">
        <v>12</v>
      </c>
      <c r="B920" t="s">
        <v>134</v>
      </c>
      <c r="C920" s="9" t="s">
        <v>186</v>
      </c>
      <c r="D920" s="9" t="s">
        <v>137</v>
      </c>
      <c r="F920" s="9" t="s">
        <v>255</v>
      </c>
      <c r="G920" s="9"/>
      <c r="H920" s="9" t="s">
        <v>255</v>
      </c>
      <c r="I920" s="9" t="s">
        <v>38</v>
      </c>
      <c r="J920">
        <v>0.01</v>
      </c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>
        <v>0</v>
      </c>
      <c r="AN920" s="9"/>
    </row>
    <row r="921" spans="1:40" hidden="1" x14ac:dyDescent="0.3">
      <c r="A921" s="1" t="s">
        <v>13</v>
      </c>
      <c r="B921" t="s">
        <v>134</v>
      </c>
      <c r="C921" s="9" t="s">
        <v>186</v>
      </c>
      <c r="D921" s="9" t="s">
        <v>137</v>
      </c>
      <c r="F921" s="9" t="s">
        <v>255</v>
      </c>
      <c r="G921" s="9"/>
      <c r="H921" s="9" t="s">
        <v>255</v>
      </c>
      <c r="I921" s="9" t="s">
        <v>38</v>
      </c>
      <c r="J921">
        <v>0.01</v>
      </c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>
        <v>0</v>
      </c>
      <c r="AN921" s="9"/>
    </row>
    <row r="922" spans="1:40" hidden="1" x14ac:dyDescent="0.3">
      <c r="A922" s="1" t="s">
        <v>14</v>
      </c>
      <c r="B922" t="s">
        <v>134</v>
      </c>
      <c r="C922" s="9" t="s">
        <v>186</v>
      </c>
      <c r="D922" s="9" t="s">
        <v>137</v>
      </c>
      <c r="F922" s="9" t="s">
        <v>255</v>
      </c>
      <c r="G922" s="9"/>
      <c r="H922" s="9" t="s">
        <v>255</v>
      </c>
      <c r="I922" s="9" t="s">
        <v>38</v>
      </c>
      <c r="J922">
        <v>0.01</v>
      </c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>
        <v>0</v>
      </c>
      <c r="AN922" s="9"/>
    </row>
    <row r="923" spans="1:40" hidden="1" x14ac:dyDescent="0.3">
      <c r="A923" s="1" t="s">
        <v>15</v>
      </c>
      <c r="B923" t="s">
        <v>134</v>
      </c>
      <c r="C923" s="9" t="s">
        <v>186</v>
      </c>
      <c r="D923" s="9" t="s">
        <v>137</v>
      </c>
      <c r="F923" s="9" t="s">
        <v>255</v>
      </c>
      <c r="G923" s="9"/>
      <c r="H923" s="9" t="s">
        <v>255</v>
      </c>
      <c r="I923" s="9" t="s">
        <v>38</v>
      </c>
      <c r="J923">
        <v>0.01</v>
      </c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>
        <v>0</v>
      </c>
      <c r="AN923" s="9"/>
    </row>
    <row r="924" spans="1:40" hidden="1" x14ac:dyDescent="0.3">
      <c r="A924" s="1" t="s">
        <v>16</v>
      </c>
      <c r="B924" t="s">
        <v>134</v>
      </c>
      <c r="C924" s="9" t="s">
        <v>186</v>
      </c>
      <c r="D924" s="9" t="s">
        <v>137</v>
      </c>
      <c r="F924" s="9" t="s">
        <v>255</v>
      </c>
      <c r="G924" s="9"/>
      <c r="H924" s="9" t="s">
        <v>255</v>
      </c>
      <c r="I924" s="9" t="s">
        <v>38</v>
      </c>
      <c r="J924">
        <v>0.01</v>
      </c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>
        <v>0</v>
      </c>
      <c r="AN924" s="9"/>
    </row>
    <row r="925" spans="1:40" hidden="1" x14ac:dyDescent="0.3">
      <c r="A925" s="1" t="s">
        <v>17</v>
      </c>
      <c r="B925" t="s">
        <v>134</v>
      </c>
      <c r="C925" s="9" t="s">
        <v>186</v>
      </c>
      <c r="D925" s="9" t="s">
        <v>137</v>
      </c>
      <c r="F925" s="9" t="s">
        <v>255</v>
      </c>
      <c r="G925" s="9"/>
      <c r="H925" s="9" t="s">
        <v>255</v>
      </c>
      <c r="I925" s="9" t="s">
        <v>38</v>
      </c>
      <c r="J925">
        <v>0.01</v>
      </c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>
        <v>0</v>
      </c>
      <c r="AN925" s="9"/>
    </row>
    <row r="926" spans="1:40" hidden="1" x14ac:dyDescent="0.3">
      <c r="A926" s="1" t="s">
        <v>18</v>
      </c>
      <c r="B926" t="s">
        <v>134</v>
      </c>
      <c r="C926" s="9" t="s">
        <v>186</v>
      </c>
      <c r="D926" s="9" t="s">
        <v>137</v>
      </c>
      <c r="F926" s="9" t="s">
        <v>255</v>
      </c>
      <c r="G926" s="9"/>
      <c r="H926" s="9" t="s">
        <v>255</v>
      </c>
      <c r="I926" s="9" t="s">
        <v>38</v>
      </c>
      <c r="J926">
        <v>0.01</v>
      </c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>
        <v>0</v>
      </c>
      <c r="AN926" s="9"/>
    </row>
    <row r="927" spans="1:40" hidden="1" x14ac:dyDescent="0.3">
      <c r="A927" s="1" t="s">
        <v>19</v>
      </c>
      <c r="B927" t="s">
        <v>134</v>
      </c>
      <c r="C927" s="9" t="s">
        <v>186</v>
      </c>
      <c r="D927" s="9" t="s">
        <v>137</v>
      </c>
      <c r="F927" s="9" t="s">
        <v>255</v>
      </c>
      <c r="G927" s="9"/>
      <c r="H927" s="9" t="s">
        <v>255</v>
      </c>
      <c r="I927" s="9" t="s">
        <v>38</v>
      </c>
      <c r="J927">
        <v>0.01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>
        <v>0</v>
      </c>
      <c r="AN927" s="9"/>
    </row>
    <row r="928" spans="1:40" hidden="1" x14ac:dyDescent="0.3">
      <c r="A928" s="1" t="s">
        <v>20</v>
      </c>
      <c r="B928" t="s">
        <v>134</v>
      </c>
      <c r="C928" s="9" t="s">
        <v>186</v>
      </c>
      <c r="D928" s="9" t="s">
        <v>137</v>
      </c>
      <c r="F928" s="9" t="s">
        <v>255</v>
      </c>
      <c r="G928" s="9"/>
      <c r="H928" s="9" t="s">
        <v>255</v>
      </c>
      <c r="I928" s="9" t="s">
        <v>38</v>
      </c>
      <c r="J928">
        <v>0.01</v>
      </c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>
        <v>0</v>
      </c>
      <c r="AN928" s="9"/>
    </row>
    <row r="929" spans="1:40" hidden="1" x14ac:dyDescent="0.3">
      <c r="A929" s="1" t="s">
        <v>21</v>
      </c>
      <c r="B929" t="s">
        <v>134</v>
      </c>
      <c r="C929" s="9" t="s">
        <v>186</v>
      </c>
      <c r="D929" s="9" t="s">
        <v>137</v>
      </c>
      <c r="F929" s="9" t="s">
        <v>255</v>
      </c>
      <c r="G929" s="9"/>
      <c r="H929" s="9" t="s">
        <v>255</v>
      </c>
      <c r="I929" s="9" t="s">
        <v>38</v>
      </c>
      <c r="J929">
        <v>0.01</v>
      </c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>
        <v>0</v>
      </c>
      <c r="AN929" s="9"/>
    </row>
    <row r="930" spans="1:40" hidden="1" x14ac:dyDescent="0.3">
      <c r="A930" s="1" t="s">
        <v>22</v>
      </c>
      <c r="B930" t="s">
        <v>134</v>
      </c>
      <c r="C930" s="9" t="s">
        <v>186</v>
      </c>
      <c r="D930" s="9" t="s">
        <v>137</v>
      </c>
      <c r="F930" s="9" t="s">
        <v>255</v>
      </c>
      <c r="G930" s="9"/>
      <c r="H930" s="9" t="s">
        <v>255</v>
      </c>
      <c r="I930" s="9" t="s">
        <v>38</v>
      </c>
      <c r="J930">
        <v>0.01</v>
      </c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>
        <v>0</v>
      </c>
      <c r="AN930" s="9"/>
    </row>
    <row r="931" spans="1:40" hidden="1" x14ac:dyDescent="0.3">
      <c r="A931" s="1" t="s">
        <v>23</v>
      </c>
      <c r="B931" t="s">
        <v>134</v>
      </c>
      <c r="C931" s="9" t="s">
        <v>186</v>
      </c>
      <c r="D931" s="9" t="s">
        <v>137</v>
      </c>
      <c r="F931" s="9" t="s">
        <v>255</v>
      </c>
      <c r="G931" s="9"/>
      <c r="H931" s="9" t="s">
        <v>255</v>
      </c>
      <c r="I931" s="9" t="s">
        <v>38</v>
      </c>
      <c r="J931">
        <v>0.01</v>
      </c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>
        <v>0</v>
      </c>
      <c r="AN931" s="9"/>
    </row>
    <row r="932" spans="1:40" hidden="1" x14ac:dyDescent="0.3">
      <c r="A932" s="1" t="s">
        <v>24</v>
      </c>
      <c r="B932" t="s">
        <v>134</v>
      </c>
      <c r="C932" s="9" t="s">
        <v>186</v>
      </c>
      <c r="D932" s="9" t="s">
        <v>137</v>
      </c>
      <c r="F932" s="9" t="s">
        <v>255</v>
      </c>
      <c r="G932" s="9"/>
      <c r="H932" s="9" t="s">
        <v>255</v>
      </c>
      <c r="I932" s="9" t="s">
        <v>38</v>
      </c>
      <c r="J932">
        <v>0.01</v>
      </c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>
        <v>0</v>
      </c>
      <c r="AN932" s="9"/>
    </row>
    <row r="933" spans="1:40" hidden="1" x14ac:dyDescent="0.3">
      <c r="A933" s="1" t="s">
        <v>25</v>
      </c>
      <c r="B933" t="s">
        <v>134</v>
      </c>
      <c r="C933" s="9" t="s">
        <v>186</v>
      </c>
      <c r="D933" s="9" t="s">
        <v>137</v>
      </c>
      <c r="F933" s="9" t="s">
        <v>255</v>
      </c>
      <c r="G933" s="9"/>
      <c r="H933" s="9" t="s">
        <v>255</v>
      </c>
      <c r="I933" s="9" t="s">
        <v>38</v>
      </c>
      <c r="J933">
        <v>0.01</v>
      </c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>
        <v>0</v>
      </c>
      <c r="AN933" s="9"/>
    </row>
    <row r="934" spans="1:40" hidden="1" x14ac:dyDescent="0.3">
      <c r="A934" s="1" t="s">
        <v>26</v>
      </c>
      <c r="B934" t="s">
        <v>134</v>
      </c>
      <c r="C934" s="9" t="s">
        <v>186</v>
      </c>
      <c r="D934" s="9" t="s">
        <v>137</v>
      </c>
      <c r="F934" s="9" t="s">
        <v>255</v>
      </c>
      <c r="G934" s="9"/>
      <c r="H934" s="9" t="s">
        <v>255</v>
      </c>
      <c r="I934" s="9" t="s">
        <v>38</v>
      </c>
      <c r="J934">
        <v>0.01</v>
      </c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>
        <v>0</v>
      </c>
      <c r="AN934" s="9"/>
    </row>
    <row r="935" spans="1:40" hidden="1" x14ac:dyDescent="0.3">
      <c r="A935" s="1" t="s">
        <v>27</v>
      </c>
      <c r="B935" t="s">
        <v>134</v>
      </c>
      <c r="C935" s="9" t="s">
        <v>186</v>
      </c>
      <c r="D935" s="9" t="s">
        <v>137</v>
      </c>
      <c r="F935" s="9" t="s">
        <v>255</v>
      </c>
      <c r="G935" s="9"/>
      <c r="H935" s="9" t="s">
        <v>255</v>
      </c>
      <c r="I935" s="9" t="s">
        <v>38</v>
      </c>
      <c r="J935">
        <v>0.01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>
        <v>0</v>
      </c>
      <c r="AN935" s="9"/>
    </row>
    <row r="936" spans="1:40" hidden="1" x14ac:dyDescent="0.3">
      <c r="A936" s="1" t="s">
        <v>28</v>
      </c>
      <c r="B936" t="s">
        <v>134</v>
      </c>
      <c r="C936" s="9" t="s">
        <v>186</v>
      </c>
      <c r="D936" s="9" t="s">
        <v>137</v>
      </c>
      <c r="F936" s="9" t="s">
        <v>255</v>
      </c>
      <c r="G936" s="9"/>
      <c r="H936" s="9" t="s">
        <v>255</v>
      </c>
      <c r="I936" s="9" t="s">
        <v>38</v>
      </c>
      <c r="J936">
        <v>0.01</v>
      </c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>
        <v>0</v>
      </c>
      <c r="AN936" s="9"/>
    </row>
    <row r="937" spans="1:40" hidden="1" x14ac:dyDescent="0.3">
      <c r="A937" s="1" t="s">
        <v>29</v>
      </c>
      <c r="B937" t="s">
        <v>134</v>
      </c>
      <c r="C937" s="9" t="s">
        <v>186</v>
      </c>
      <c r="D937" s="9" t="s">
        <v>137</v>
      </c>
      <c r="F937" s="9" t="s">
        <v>255</v>
      </c>
      <c r="G937" s="9"/>
      <c r="H937" s="9" t="s">
        <v>255</v>
      </c>
      <c r="I937" s="9" t="s">
        <v>38</v>
      </c>
      <c r="J937">
        <v>0.01</v>
      </c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>
        <v>0</v>
      </c>
      <c r="AN937" s="9"/>
    </row>
    <row r="938" spans="1:40" hidden="1" x14ac:dyDescent="0.3">
      <c r="A938" s="1" t="s">
        <v>30</v>
      </c>
      <c r="B938" t="s">
        <v>134</v>
      </c>
      <c r="C938" s="9" t="s">
        <v>186</v>
      </c>
      <c r="D938" s="9" t="s">
        <v>137</v>
      </c>
      <c r="F938" s="9" t="s">
        <v>255</v>
      </c>
      <c r="G938" s="9"/>
      <c r="H938" s="9" t="s">
        <v>255</v>
      </c>
      <c r="I938" s="9" t="s">
        <v>38</v>
      </c>
      <c r="J938">
        <v>0.01</v>
      </c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>
        <v>0</v>
      </c>
      <c r="AN938" s="9"/>
    </row>
    <row r="939" spans="1:40" hidden="1" x14ac:dyDescent="0.3">
      <c r="A939" s="1" t="s">
        <v>31</v>
      </c>
      <c r="B939" t="s">
        <v>134</v>
      </c>
      <c r="C939" s="9" t="s">
        <v>186</v>
      </c>
      <c r="D939" s="9" t="s">
        <v>137</v>
      </c>
      <c r="F939" s="9" t="s">
        <v>255</v>
      </c>
      <c r="G939" s="9"/>
      <c r="H939" s="9" t="s">
        <v>255</v>
      </c>
      <c r="I939" s="9" t="s">
        <v>38</v>
      </c>
      <c r="J939">
        <v>0.01</v>
      </c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>
        <v>0</v>
      </c>
      <c r="AN939" s="9"/>
    </row>
    <row r="940" spans="1:40" hidden="1" x14ac:dyDescent="0.3">
      <c r="A940" s="1" t="s">
        <v>32</v>
      </c>
      <c r="B940" t="s">
        <v>134</v>
      </c>
      <c r="C940" s="9" t="s">
        <v>186</v>
      </c>
      <c r="D940" s="9" t="s">
        <v>137</v>
      </c>
      <c r="F940" s="9" t="s">
        <v>255</v>
      </c>
      <c r="G940" s="9"/>
      <c r="H940" s="9" t="s">
        <v>255</v>
      </c>
      <c r="I940" s="9" t="s">
        <v>38</v>
      </c>
      <c r="J940">
        <v>0.01</v>
      </c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>
        <v>0</v>
      </c>
      <c r="AN940" s="9"/>
    </row>
    <row r="941" spans="1:40" hidden="1" x14ac:dyDescent="0.3">
      <c r="A941" s="1" t="s">
        <v>33</v>
      </c>
      <c r="B941" t="s">
        <v>134</v>
      </c>
      <c r="C941" s="9" t="s">
        <v>186</v>
      </c>
      <c r="D941" s="9" t="s">
        <v>137</v>
      </c>
      <c r="F941" s="9" t="s">
        <v>255</v>
      </c>
      <c r="G941" s="9"/>
      <c r="H941" s="9" t="s">
        <v>255</v>
      </c>
      <c r="I941" s="9" t="s">
        <v>38</v>
      </c>
      <c r="J941">
        <v>0.01</v>
      </c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>
        <v>0</v>
      </c>
      <c r="AN941" s="9"/>
    </row>
    <row r="942" spans="1:40" hidden="1" x14ac:dyDescent="0.3">
      <c r="A942" s="1" t="s">
        <v>34</v>
      </c>
      <c r="B942" t="s">
        <v>134</v>
      </c>
      <c r="C942" s="9" t="s">
        <v>186</v>
      </c>
      <c r="D942" s="9" t="s">
        <v>137</v>
      </c>
      <c r="F942" s="9" t="s">
        <v>255</v>
      </c>
      <c r="G942" s="9"/>
      <c r="H942" s="9" t="s">
        <v>255</v>
      </c>
      <c r="I942" s="9" t="s">
        <v>38</v>
      </c>
      <c r="J942">
        <v>0.01</v>
      </c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>
        <v>0</v>
      </c>
      <c r="AN942" s="9"/>
    </row>
    <row r="943" spans="1:40" hidden="1" x14ac:dyDescent="0.3">
      <c r="A943" s="1" t="s">
        <v>35</v>
      </c>
      <c r="B943" t="s">
        <v>134</v>
      </c>
      <c r="C943" s="9" t="s">
        <v>186</v>
      </c>
      <c r="D943" s="9" t="s">
        <v>137</v>
      </c>
      <c r="F943" s="9" t="s">
        <v>255</v>
      </c>
      <c r="G943" s="9"/>
      <c r="H943" s="9" t="s">
        <v>255</v>
      </c>
      <c r="I943" s="9" t="s">
        <v>38</v>
      </c>
      <c r="J943">
        <v>0.01</v>
      </c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>
        <v>0</v>
      </c>
      <c r="AN943" s="9"/>
    </row>
    <row r="944" spans="1:40" hidden="1" x14ac:dyDescent="0.3">
      <c r="A944" s="1" t="s">
        <v>36</v>
      </c>
      <c r="B944" t="s">
        <v>134</v>
      </c>
      <c r="C944" s="9" t="s">
        <v>186</v>
      </c>
      <c r="D944" s="9" t="s">
        <v>137</v>
      </c>
      <c r="F944" s="9" t="s">
        <v>255</v>
      </c>
      <c r="G944" s="9"/>
      <c r="H944" s="9" t="s">
        <v>255</v>
      </c>
      <c r="I944" s="9" t="s">
        <v>38</v>
      </c>
      <c r="J944">
        <v>0.01</v>
      </c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>
        <v>0</v>
      </c>
      <c r="AN944" s="9"/>
    </row>
    <row r="945" spans="1:45" hidden="1" x14ac:dyDescent="0.3">
      <c r="A945" s="29" t="s">
        <v>281</v>
      </c>
      <c r="B945" t="s">
        <v>134</v>
      </c>
      <c r="C945" s="9" t="s">
        <v>143</v>
      </c>
      <c r="D945" s="9" t="s">
        <v>282</v>
      </c>
      <c r="E945" t="s">
        <v>141</v>
      </c>
      <c r="F945" s="9" t="s">
        <v>254</v>
      </c>
      <c r="G945" s="9"/>
      <c r="H945" s="9" t="s">
        <v>284</v>
      </c>
      <c r="I945" s="9" t="s">
        <v>286</v>
      </c>
      <c r="J945" s="9">
        <f>1/10000000/3600</f>
        <v>2.7777777777777777E-11</v>
      </c>
      <c r="AM945" s="33">
        <f>0.6/2.17*AM949</f>
        <v>0.31994733377221862</v>
      </c>
      <c r="AS945" s="30" t="s">
        <v>39</v>
      </c>
    </row>
    <row r="946" spans="1:45" hidden="1" x14ac:dyDescent="0.3">
      <c r="A946" s="29" t="s">
        <v>281</v>
      </c>
      <c r="B946" t="s">
        <v>134</v>
      </c>
      <c r="C946" s="9" t="s">
        <v>143</v>
      </c>
      <c r="D946" s="9" t="s">
        <v>282</v>
      </c>
      <c r="E946" t="s">
        <v>141</v>
      </c>
      <c r="F946" s="9" t="s">
        <v>255</v>
      </c>
      <c r="G946" s="9"/>
      <c r="H946" s="9" t="s">
        <v>285</v>
      </c>
      <c r="I946" s="9" t="s">
        <v>286</v>
      </c>
      <c r="J946" s="9">
        <f t="shared" ref="J946:J970" si="4">1/10000000/3600</f>
        <v>2.7777777777777777E-11</v>
      </c>
      <c r="AM946" s="33">
        <f>1.05/2.17*AM949</f>
        <v>0.55990783410138256</v>
      </c>
      <c r="AS946" s="30" t="s">
        <v>39</v>
      </c>
    </row>
    <row r="947" spans="1:45" hidden="1" x14ac:dyDescent="0.3">
      <c r="A947" s="29" t="s">
        <v>281</v>
      </c>
      <c r="B947" t="s">
        <v>134</v>
      </c>
      <c r="C947" s="9" t="s">
        <v>143</v>
      </c>
      <c r="D947" s="9" t="s">
        <v>282</v>
      </c>
      <c r="E947" t="s">
        <v>141</v>
      </c>
      <c r="F947" s="9" t="s">
        <v>289</v>
      </c>
      <c r="G947" s="9"/>
      <c r="H947" s="9" t="s">
        <v>288</v>
      </c>
      <c r="I947" s="9" t="s">
        <v>286</v>
      </c>
      <c r="J947" s="9">
        <f t="shared" si="4"/>
        <v>2.7777777777777777E-11</v>
      </c>
      <c r="AM947" s="33">
        <f>1.78/2.17*AM949</f>
        <v>0.94917709019091512</v>
      </c>
      <c r="AS947" s="30" t="s">
        <v>39</v>
      </c>
    </row>
    <row r="948" spans="1:45" hidden="1" x14ac:dyDescent="0.3">
      <c r="A948" s="29" t="s">
        <v>281</v>
      </c>
      <c r="B948" t="s">
        <v>134</v>
      </c>
      <c r="C948" s="9" t="s">
        <v>143</v>
      </c>
      <c r="D948" s="9" t="s">
        <v>282</v>
      </c>
      <c r="E948" t="s">
        <v>141</v>
      </c>
      <c r="F948" s="9" t="s">
        <v>287</v>
      </c>
      <c r="G948" s="9"/>
      <c r="H948" s="9" t="s">
        <v>287</v>
      </c>
      <c r="I948" s="9" t="s">
        <v>286</v>
      </c>
      <c r="J948" s="9">
        <f t="shared" si="4"/>
        <v>2.7777777777777777E-11</v>
      </c>
      <c r="AM948" s="33">
        <f>1.94/2.17*AM949</f>
        <v>1.0344963791968402</v>
      </c>
      <c r="AS948" s="30" t="s">
        <v>39</v>
      </c>
    </row>
    <row r="949" spans="1:45" hidden="1" x14ac:dyDescent="0.3">
      <c r="A949" s="29" t="s">
        <v>281</v>
      </c>
      <c r="B949" t="s">
        <v>134</v>
      </c>
      <c r="C949" s="9" t="s">
        <v>143</v>
      </c>
      <c r="D949" s="9" t="s">
        <v>282</v>
      </c>
      <c r="E949" t="s">
        <v>141</v>
      </c>
      <c r="F949" s="9" t="s">
        <v>290</v>
      </c>
      <c r="G949" s="9"/>
      <c r="H949" s="9" t="s">
        <v>290</v>
      </c>
      <c r="I949" s="9" t="s">
        <v>286</v>
      </c>
      <c r="J949" s="9">
        <f t="shared" si="4"/>
        <v>2.7777777777777777E-11</v>
      </c>
      <c r="AM949" s="34">
        <f>1.62/Info!D147</f>
        <v>1.1571428571428573</v>
      </c>
      <c r="AS949" s="20" t="s">
        <v>320</v>
      </c>
    </row>
    <row r="950" spans="1:45" hidden="1" x14ac:dyDescent="0.3">
      <c r="A950" s="29" t="s">
        <v>281</v>
      </c>
      <c r="B950" t="s">
        <v>134</v>
      </c>
      <c r="C950" s="9" t="s">
        <v>143</v>
      </c>
      <c r="D950" s="9" t="s">
        <v>282</v>
      </c>
      <c r="E950" t="s">
        <v>142</v>
      </c>
      <c r="F950" s="9" t="s">
        <v>254</v>
      </c>
      <c r="G950" s="9"/>
      <c r="H950" s="9" t="s">
        <v>284</v>
      </c>
      <c r="I950" s="9" t="s">
        <v>286</v>
      </c>
      <c r="J950" s="9">
        <f t="shared" si="4"/>
        <v>2.7777777777777777E-11</v>
      </c>
      <c r="AM950" s="31">
        <f>AM945/AM946*AM951</f>
        <v>0.50721106554275941</v>
      </c>
      <c r="AS950" s="32" t="s">
        <v>321</v>
      </c>
    </row>
    <row r="951" spans="1:45" hidden="1" x14ac:dyDescent="0.3">
      <c r="A951" s="29" t="s">
        <v>281</v>
      </c>
      <c r="B951" t="s">
        <v>134</v>
      </c>
      <c r="C951" s="9" t="s">
        <v>143</v>
      </c>
      <c r="D951" s="9" t="s">
        <v>282</v>
      </c>
      <c r="E951" t="s">
        <v>142</v>
      </c>
      <c r="F951" s="9" t="s">
        <v>255</v>
      </c>
      <c r="G951" s="9"/>
      <c r="H951" s="9" t="s">
        <v>285</v>
      </c>
      <c r="I951" s="9" t="s">
        <v>286</v>
      </c>
      <c r="J951" s="9">
        <f t="shared" si="4"/>
        <v>2.7777777777777777E-11</v>
      </c>
      <c r="AM951" s="33">
        <f>14/13.6*AM952</f>
        <v>0.88761936469982894</v>
      </c>
      <c r="AS951" s="30" t="s">
        <v>39</v>
      </c>
    </row>
    <row r="952" spans="1:45" hidden="1" x14ac:dyDescent="0.3">
      <c r="A952" s="29" t="s">
        <v>281</v>
      </c>
      <c r="B952" t="s">
        <v>134</v>
      </c>
      <c r="C952" s="9" t="s">
        <v>143</v>
      </c>
      <c r="D952" s="9" t="s">
        <v>282</v>
      </c>
      <c r="E952" t="s">
        <v>142</v>
      </c>
      <c r="F952" s="9" t="s">
        <v>287</v>
      </c>
      <c r="G952" s="9"/>
      <c r="H952" s="9" t="s">
        <v>287</v>
      </c>
      <c r="I952" s="9" t="s">
        <v>286</v>
      </c>
      <c r="J952" s="9">
        <f t="shared" si="4"/>
        <v>2.7777777777777777E-11</v>
      </c>
      <c r="AM952">
        <f>(40+55)/2/100*Info!D152/(Info!D145*Info!D146)</f>
        <v>0.8622588114226909</v>
      </c>
      <c r="AS952" s="20" t="s">
        <v>322</v>
      </c>
    </row>
    <row r="953" spans="1:45" hidden="1" x14ac:dyDescent="0.3">
      <c r="A953" s="29" t="s">
        <v>281</v>
      </c>
      <c r="B953" t="s">
        <v>134</v>
      </c>
      <c r="C953" s="9" t="s">
        <v>143</v>
      </c>
      <c r="D953" s="9" t="s">
        <v>282</v>
      </c>
      <c r="E953" t="s">
        <v>138</v>
      </c>
      <c r="F953" s="9" t="s">
        <v>254</v>
      </c>
      <c r="G953" s="9"/>
      <c r="H953" s="9" t="s">
        <v>254</v>
      </c>
      <c r="I953" s="9" t="s">
        <v>286</v>
      </c>
      <c r="J953" s="9">
        <f t="shared" si="4"/>
        <v>2.7777777777777777E-11</v>
      </c>
      <c r="AM953" s="34">
        <f>0.034*3.6</f>
        <v>0.12240000000000001</v>
      </c>
      <c r="AS953" s="30" t="s">
        <v>323</v>
      </c>
    </row>
    <row r="954" spans="1:45" hidden="1" x14ac:dyDescent="0.3">
      <c r="A954" s="29" t="s">
        <v>281</v>
      </c>
      <c r="B954" t="s">
        <v>134</v>
      </c>
      <c r="C954" s="9" t="s">
        <v>143</v>
      </c>
      <c r="D954" s="9" t="s">
        <v>282</v>
      </c>
      <c r="E954" t="s">
        <v>138</v>
      </c>
      <c r="F954" s="9" t="s">
        <v>255</v>
      </c>
      <c r="G954" s="9"/>
      <c r="H954" s="9" t="s">
        <v>255</v>
      </c>
      <c r="I954" s="9" t="s">
        <v>286</v>
      </c>
      <c r="J954" s="9">
        <f t="shared" si="4"/>
        <v>2.7777777777777777E-11</v>
      </c>
      <c r="AM954" s="34">
        <f>AM953*21/13</f>
        <v>0.19772307692307695</v>
      </c>
      <c r="AS954" s="30" t="s">
        <v>39</v>
      </c>
    </row>
    <row r="955" spans="1:45" hidden="1" x14ac:dyDescent="0.3">
      <c r="A955" s="29" t="s">
        <v>281</v>
      </c>
      <c r="B955" t="s">
        <v>134</v>
      </c>
      <c r="C955" s="9" t="s">
        <v>143</v>
      </c>
      <c r="D955" s="9" t="s">
        <v>282</v>
      </c>
      <c r="E955" t="s">
        <v>138</v>
      </c>
      <c r="F955" s="9" t="s">
        <v>287</v>
      </c>
      <c r="G955" s="9"/>
      <c r="H955" s="9" t="s">
        <v>287</v>
      </c>
      <c r="I955" s="9" t="s">
        <v>286</v>
      </c>
      <c r="J955" s="9">
        <f t="shared" si="4"/>
        <v>2.7777777777777777E-11</v>
      </c>
      <c r="AM955" s="34">
        <f>AM953*35/13</f>
        <v>0.32953846153846161</v>
      </c>
      <c r="AS955" s="30" t="s">
        <v>39</v>
      </c>
    </row>
    <row r="956" spans="1:45" hidden="1" x14ac:dyDescent="0.3">
      <c r="A956" s="29" t="s">
        <v>281</v>
      </c>
      <c r="B956" t="s">
        <v>134</v>
      </c>
      <c r="C956" s="9" t="s">
        <v>186</v>
      </c>
      <c r="D956" s="9" t="s">
        <v>282</v>
      </c>
      <c r="F956" s="9" t="s">
        <v>255</v>
      </c>
      <c r="G956" s="9"/>
      <c r="H956" s="9" t="s">
        <v>255</v>
      </c>
      <c r="I956" s="9" t="s">
        <v>286</v>
      </c>
      <c r="J956" s="9">
        <f t="shared" si="4"/>
        <v>2.7777777777777777E-11</v>
      </c>
      <c r="AM956">
        <f>184/206*AM957</f>
        <v>1.6776512621359223</v>
      </c>
      <c r="AS956" s="20" t="s">
        <v>39</v>
      </c>
    </row>
    <row r="957" spans="1:45" hidden="1" x14ac:dyDescent="0.3">
      <c r="A957" s="29" t="s">
        <v>281</v>
      </c>
      <c r="B957" t="s">
        <v>134</v>
      </c>
      <c r="C957" s="9" t="s">
        <v>186</v>
      </c>
      <c r="D957" s="9" t="s">
        <v>282</v>
      </c>
      <c r="F957" s="9" t="s">
        <v>324</v>
      </c>
      <c r="G957" s="9"/>
      <c r="H957" s="9" t="s">
        <v>324</v>
      </c>
      <c r="I957" s="9" t="s">
        <v>286</v>
      </c>
      <c r="J957" s="9">
        <f t="shared" si="4"/>
        <v>2.7777777777777777E-11</v>
      </c>
      <c r="AM957">
        <f>5.46/100*34.4</f>
        <v>1.8782399999999999</v>
      </c>
      <c r="AS957" s="20" t="s">
        <v>325</v>
      </c>
    </row>
    <row r="958" spans="1:45" hidden="1" x14ac:dyDescent="0.3">
      <c r="A958" s="29" t="s">
        <v>281</v>
      </c>
      <c r="B958" t="s">
        <v>134</v>
      </c>
      <c r="C958" s="9" t="s">
        <v>135</v>
      </c>
      <c r="D958" s="9" t="s">
        <v>327</v>
      </c>
      <c r="E958" t="s">
        <v>136</v>
      </c>
      <c r="F958" s="9" t="s">
        <v>254</v>
      </c>
      <c r="G958" s="9"/>
      <c r="H958" s="9" t="s">
        <v>284</v>
      </c>
      <c r="I958" s="9" t="s">
        <v>326</v>
      </c>
      <c r="J958" s="9">
        <f t="shared" si="4"/>
        <v>2.7777777777777777E-11</v>
      </c>
      <c r="AM958" s="33">
        <f>AM961*0.6/1.94</f>
        <v>0.15712329896907218</v>
      </c>
      <c r="AS958" s="20" t="s">
        <v>365</v>
      </c>
    </row>
    <row r="959" spans="1:45" hidden="1" x14ac:dyDescent="0.3">
      <c r="A959" s="29" t="s">
        <v>281</v>
      </c>
      <c r="B959" t="s">
        <v>134</v>
      </c>
      <c r="C959" s="9" t="s">
        <v>135</v>
      </c>
      <c r="D959" s="9" t="s">
        <v>327</v>
      </c>
      <c r="E959" t="s">
        <v>136</v>
      </c>
      <c r="F959" s="9" t="s">
        <v>255</v>
      </c>
      <c r="G959" s="9"/>
      <c r="H959" s="9" t="s">
        <v>285</v>
      </c>
      <c r="I959" s="9" t="s">
        <v>326</v>
      </c>
      <c r="J959" s="9">
        <f t="shared" si="4"/>
        <v>2.7777777777777777E-11</v>
      </c>
      <c r="AM959" s="33">
        <f>7.2/10*AM961</f>
        <v>0.36578304</v>
      </c>
      <c r="AS959" s="20" t="s">
        <v>365</v>
      </c>
    </row>
    <row r="960" spans="1:45" hidden="1" x14ac:dyDescent="0.3">
      <c r="A960" s="29" t="s">
        <v>281</v>
      </c>
      <c r="B960" t="s">
        <v>134</v>
      </c>
      <c r="C960" s="9" t="s">
        <v>135</v>
      </c>
      <c r="D960" s="9" t="s">
        <v>327</v>
      </c>
      <c r="E960" t="s">
        <v>136</v>
      </c>
      <c r="F960" s="9" t="s">
        <v>289</v>
      </c>
      <c r="G960" s="9"/>
      <c r="H960" s="9" t="s">
        <v>288</v>
      </c>
      <c r="I960" s="9" t="s">
        <v>326</v>
      </c>
      <c r="J960" s="9">
        <f t="shared" si="4"/>
        <v>2.7777777777777777E-11</v>
      </c>
      <c r="AM960" s="33">
        <f>AM961*1.66/1.94</f>
        <v>0.43470779381443303</v>
      </c>
      <c r="AS960" s="20" t="s">
        <v>366</v>
      </c>
    </row>
    <row r="961" spans="1:45" hidden="1" x14ac:dyDescent="0.3">
      <c r="A961" s="29" t="s">
        <v>281</v>
      </c>
      <c r="B961" t="s">
        <v>134</v>
      </c>
      <c r="C961" s="9" t="s">
        <v>135</v>
      </c>
      <c r="D961" s="9" t="s">
        <v>327</v>
      </c>
      <c r="E961" t="s">
        <v>136</v>
      </c>
      <c r="F961" s="9" t="s">
        <v>287</v>
      </c>
      <c r="G961" s="9"/>
      <c r="H961" s="9" t="s">
        <v>287</v>
      </c>
      <c r="I961" s="9" t="s">
        <v>326</v>
      </c>
      <c r="J961" s="9">
        <f t="shared" si="4"/>
        <v>2.7777777777777777E-11</v>
      </c>
      <c r="AM961" s="33">
        <f>36/100/25*Info!D152</f>
        <v>0.50803200000000004</v>
      </c>
      <c r="AS961" s="20" t="s">
        <v>367</v>
      </c>
    </row>
    <row r="962" spans="1:45" hidden="1" x14ac:dyDescent="0.3">
      <c r="A962" s="29" t="s">
        <v>281</v>
      </c>
      <c r="B962" t="s">
        <v>134</v>
      </c>
      <c r="C962" s="9" t="s">
        <v>135</v>
      </c>
      <c r="D962" s="9" t="s">
        <v>327</v>
      </c>
      <c r="E962" t="s">
        <v>136</v>
      </c>
      <c r="F962" s="9" t="s">
        <v>290</v>
      </c>
      <c r="G962" s="9"/>
      <c r="H962" s="9" t="s">
        <v>290</v>
      </c>
      <c r="I962" s="9" t="s">
        <v>326</v>
      </c>
      <c r="J962" s="9">
        <f t="shared" si="4"/>
        <v>2.7777777777777777E-11</v>
      </c>
      <c r="AM962" s="33">
        <f>2.17/1.94*AM961</f>
        <v>0.56826259793814438</v>
      </c>
      <c r="AS962" s="20" t="s">
        <v>365</v>
      </c>
    </row>
    <row r="963" spans="1:45" hidden="1" x14ac:dyDescent="0.3">
      <c r="A963" s="29" t="s">
        <v>281</v>
      </c>
      <c r="B963" t="s">
        <v>134</v>
      </c>
      <c r="C963" s="9" t="s">
        <v>135</v>
      </c>
      <c r="D963" s="9" t="s">
        <v>327</v>
      </c>
      <c r="E963" t="s">
        <v>138</v>
      </c>
      <c r="F963" s="9" t="s">
        <v>254</v>
      </c>
      <c r="G963" s="9"/>
      <c r="H963" s="9" t="s">
        <v>254</v>
      </c>
      <c r="I963" s="9" t="s">
        <v>326</v>
      </c>
      <c r="J963" s="9">
        <f t="shared" si="4"/>
        <v>2.7777777777777777E-11</v>
      </c>
      <c r="AM963" s="33">
        <v>0.157</v>
      </c>
      <c r="AS963" s="20" t="s">
        <v>71</v>
      </c>
    </row>
    <row r="964" spans="1:45" hidden="1" x14ac:dyDescent="0.3">
      <c r="A964" s="29" t="s">
        <v>281</v>
      </c>
      <c r="B964" t="s">
        <v>134</v>
      </c>
      <c r="C964" s="9" t="s">
        <v>135</v>
      </c>
      <c r="D964" s="9" t="s">
        <v>327</v>
      </c>
      <c r="E964" t="s">
        <v>138</v>
      </c>
      <c r="F964" s="9" t="s">
        <v>255</v>
      </c>
      <c r="G964" s="9"/>
      <c r="H964" s="9" t="s">
        <v>255</v>
      </c>
      <c r="I964" s="9" t="s">
        <v>326</v>
      </c>
      <c r="J964" s="9">
        <f t="shared" si="4"/>
        <v>2.7777777777777777E-11</v>
      </c>
      <c r="AM964" s="33">
        <f>92/83*AM963</f>
        <v>0.17402409638554217</v>
      </c>
      <c r="AS964" s="20" t="s">
        <v>71</v>
      </c>
    </row>
    <row r="965" spans="1:45" hidden="1" x14ac:dyDescent="0.3">
      <c r="A965" s="29" t="s">
        <v>281</v>
      </c>
      <c r="B965" t="s">
        <v>134</v>
      </c>
      <c r="C965" s="9" t="s">
        <v>135</v>
      </c>
      <c r="D965" s="9" t="s">
        <v>327</v>
      </c>
      <c r="E965" t="s">
        <v>138</v>
      </c>
      <c r="F965" s="9" t="s">
        <v>287</v>
      </c>
      <c r="G965" s="9"/>
      <c r="H965" s="9" t="s">
        <v>287</v>
      </c>
      <c r="I965" s="9" t="s">
        <v>326</v>
      </c>
      <c r="J965" s="9">
        <f t="shared" si="4"/>
        <v>2.7777777777777777E-11</v>
      </c>
      <c r="AM965">
        <v>0.30599999999999999</v>
      </c>
      <c r="AS965" s="20" t="s">
        <v>368</v>
      </c>
    </row>
    <row r="966" spans="1:45" hidden="1" x14ac:dyDescent="0.3">
      <c r="A966" s="29" t="s">
        <v>281</v>
      </c>
      <c r="B966" t="s">
        <v>134</v>
      </c>
      <c r="C966" s="9" t="s">
        <v>135</v>
      </c>
      <c r="D966" s="9" t="s">
        <v>327</v>
      </c>
      <c r="E966" t="s">
        <v>139</v>
      </c>
      <c r="F966" s="9" t="s">
        <v>255</v>
      </c>
      <c r="G966" s="9"/>
      <c r="H966" s="9" t="s">
        <v>255</v>
      </c>
      <c r="I966" s="9" t="s">
        <v>326</v>
      </c>
      <c r="J966" s="9">
        <f t="shared" si="4"/>
        <v>2.7777777777777777E-11</v>
      </c>
      <c r="AM966">
        <f>AM967</f>
        <v>0.16</v>
      </c>
      <c r="AS966" s="20" t="s">
        <v>53</v>
      </c>
    </row>
    <row r="967" spans="1:45" hidden="1" x14ac:dyDescent="0.3">
      <c r="A967" s="29" t="s">
        <v>281</v>
      </c>
      <c r="B967" t="s">
        <v>134</v>
      </c>
      <c r="C967" s="9" t="s">
        <v>135</v>
      </c>
      <c r="D967" s="9" t="s">
        <v>327</v>
      </c>
      <c r="E967" t="s">
        <v>139</v>
      </c>
      <c r="F967" s="9" t="s">
        <v>324</v>
      </c>
      <c r="G967" s="9"/>
      <c r="H967" s="9" t="s">
        <v>324</v>
      </c>
      <c r="I967" s="9" t="s">
        <v>326</v>
      </c>
      <c r="J967" s="9">
        <f t="shared" si="4"/>
        <v>2.7777777777777777E-11</v>
      </c>
      <c r="AM967">
        <f>AM968</f>
        <v>0.16</v>
      </c>
      <c r="AS967" s="20" t="s">
        <v>53</v>
      </c>
    </row>
    <row r="968" spans="1:45" hidden="1" x14ac:dyDescent="0.3">
      <c r="A968" s="29" t="s">
        <v>281</v>
      </c>
      <c r="B968" t="s">
        <v>134</v>
      </c>
      <c r="C968" s="9" t="s">
        <v>135</v>
      </c>
      <c r="D968" s="9" t="s">
        <v>327</v>
      </c>
      <c r="E968" t="s">
        <v>139</v>
      </c>
      <c r="F968" s="9" t="s">
        <v>287</v>
      </c>
      <c r="G968" s="9"/>
      <c r="H968" s="9" t="s">
        <v>287</v>
      </c>
      <c r="I968" s="9" t="s">
        <v>326</v>
      </c>
      <c r="J968" s="9">
        <f t="shared" si="4"/>
        <v>2.7777777777777777E-11</v>
      </c>
      <c r="AM968">
        <f>4/1000*Info!D175</f>
        <v>0.16</v>
      </c>
      <c r="AS968" s="20" t="s">
        <v>369</v>
      </c>
    </row>
    <row r="969" spans="1:45" hidden="1" x14ac:dyDescent="0.3">
      <c r="A969" s="29" t="s">
        <v>281</v>
      </c>
      <c r="B969" t="s">
        <v>134</v>
      </c>
      <c r="C969" s="9" t="s">
        <v>140</v>
      </c>
      <c r="D969" s="9" t="s">
        <v>327</v>
      </c>
      <c r="F969" s="9" t="s">
        <v>255</v>
      </c>
      <c r="G969" s="9"/>
      <c r="H969" s="9" t="s">
        <v>255</v>
      </c>
      <c r="I969" s="9" t="s">
        <v>326</v>
      </c>
      <c r="J969" s="9">
        <f t="shared" si="4"/>
        <v>2.7777777777777777E-11</v>
      </c>
      <c r="AM969" s="33">
        <f>184/206*AM970</f>
        <v>8.7533980582524276</v>
      </c>
      <c r="AS969" s="20" t="s">
        <v>71</v>
      </c>
    </row>
    <row r="970" spans="1:45" hidden="1" x14ac:dyDescent="0.3">
      <c r="A970" s="29" t="s">
        <v>281</v>
      </c>
      <c r="B970" t="s">
        <v>134</v>
      </c>
      <c r="C970" s="9" t="s">
        <v>140</v>
      </c>
      <c r="D970" s="9" t="s">
        <v>327</v>
      </c>
      <c r="F970" s="9" t="s">
        <v>324</v>
      </c>
      <c r="G970" s="9"/>
      <c r="H970" s="9" t="s">
        <v>324</v>
      </c>
      <c r="I970" s="9" t="s">
        <v>326</v>
      </c>
      <c r="J970" s="9">
        <f t="shared" si="4"/>
        <v>2.7777777777777777E-11</v>
      </c>
      <c r="AM970">
        <v>9.8000000000000007</v>
      </c>
      <c r="AS970" s="20" t="s">
        <v>188</v>
      </c>
    </row>
    <row r="971" spans="1:45" hidden="1" x14ac:dyDescent="0.3">
      <c r="A971" t="s">
        <v>281</v>
      </c>
      <c r="B971" t="s">
        <v>134</v>
      </c>
      <c r="C971" t="s">
        <v>143</v>
      </c>
      <c r="D971" t="s">
        <v>379</v>
      </c>
      <c r="E971" t="s">
        <v>142</v>
      </c>
      <c r="G971" t="s">
        <v>372</v>
      </c>
      <c r="I971" t="s">
        <v>380</v>
      </c>
      <c r="J971">
        <v>1</v>
      </c>
      <c r="AM971">
        <v>1</v>
      </c>
      <c r="AS971" t="s">
        <v>83</v>
      </c>
    </row>
    <row r="972" spans="1:45" hidden="1" x14ac:dyDescent="0.3">
      <c r="A972" t="s">
        <v>281</v>
      </c>
      <c r="B972" t="s">
        <v>134</v>
      </c>
      <c r="C972" t="s">
        <v>143</v>
      </c>
      <c r="D972" t="s">
        <v>379</v>
      </c>
      <c r="E972" t="s">
        <v>142</v>
      </c>
      <c r="G972" t="s">
        <v>373</v>
      </c>
      <c r="I972" t="s">
        <v>380</v>
      </c>
      <c r="J972">
        <v>1</v>
      </c>
      <c r="AM972">
        <v>1</v>
      </c>
      <c r="AS972" t="s">
        <v>83</v>
      </c>
    </row>
    <row r="973" spans="1:45" hidden="1" x14ac:dyDescent="0.3">
      <c r="A973" t="s">
        <v>281</v>
      </c>
      <c r="B973" t="s">
        <v>134</v>
      </c>
      <c r="C973" t="s">
        <v>143</v>
      </c>
      <c r="D973" t="s">
        <v>379</v>
      </c>
      <c r="E973" t="s">
        <v>142</v>
      </c>
      <c r="G973" t="s">
        <v>374</v>
      </c>
      <c r="I973" t="s">
        <v>380</v>
      </c>
      <c r="J973">
        <v>1</v>
      </c>
      <c r="AM973">
        <v>1</v>
      </c>
      <c r="AS973" t="s">
        <v>83</v>
      </c>
    </row>
    <row r="974" spans="1:45" hidden="1" x14ac:dyDescent="0.3">
      <c r="A974" t="s">
        <v>281</v>
      </c>
      <c r="B974" t="s">
        <v>134</v>
      </c>
      <c r="C974" t="s">
        <v>135</v>
      </c>
      <c r="D974" t="s">
        <v>379</v>
      </c>
      <c r="E974" t="s">
        <v>136</v>
      </c>
      <c r="G974" t="s">
        <v>375</v>
      </c>
      <c r="I974" t="s">
        <v>380</v>
      </c>
      <c r="J974">
        <v>1</v>
      </c>
      <c r="AM974">
        <v>1</v>
      </c>
      <c r="AS974" t="s">
        <v>83</v>
      </c>
    </row>
    <row r="975" spans="1:45" hidden="1" x14ac:dyDescent="0.3">
      <c r="A975" t="s">
        <v>281</v>
      </c>
      <c r="B975" t="s">
        <v>134</v>
      </c>
      <c r="C975" t="s">
        <v>135</v>
      </c>
      <c r="D975" t="s">
        <v>379</v>
      </c>
      <c r="E975" t="s">
        <v>136</v>
      </c>
      <c r="G975" t="s">
        <v>376</v>
      </c>
      <c r="I975" t="s">
        <v>380</v>
      </c>
      <c r="J975">
        <v>1</v>
      </c>
      <c r="AM975">
        <v>1</v>
      </c>
      <c r="AS975" t="s">
        <v>83</v>
      </c>
    </row>
    <row r="976" spans="1:45" hidden="1" x14ac:dyDescent="0.3">
      <c r="A976" t="s">
        <v>281</v>
      </c>
      <c r="B976" t="s">
        <v>134</v>
      </c>
      <c r="C976" t="s">
        <v>135</v>
      </c>
      <c r="D976" t="s">
        <v>379</v>
      </c>
      <c r="E976" t="s">
        <v>136</v>
      </c>
      <c r="G976" t="s">
        <v>377</v>
      </c>
      <c r="I976" t="s">
        <v>380</v>
      </c>
      <c r="J976">
        <v>1</v>
      </c>
      <c r="AM976">
        <v>1</v>
      </c>
      <c r="AS976" t="s">
        <v>83</v>
      </c>
    </row>
    <row r="977" spans="1:45" hidden="1" x14ac:dyDescent="0.3">
      <c r="A977" t="s">
        <v>281</v>
      </c>
      <c r="B977" t="s">
        <v>134</v>
      </c>
      <c r="C977" t="s">
        <v>135</v>
      </c>
      <c r="D977" t="s">
        <v>379</v>
      </c>
      <c r="E977" t="s">
        <v>136</v>
      </c>
      <c r="G977" t="s">
        <v>378</v>
      </c>
      <c r="I977" t="s">
        <v>380</v>
      </c>
      <c r="J977">
        <v>1</v>
      </c>
      <c r="AM977">
        <v>1</v>
      </c>
      <c r="AS977" t="s">
        <v>83</v>
      </c>
    </row>
  </sheetData>
  <autoFilter ref="A1:AY977" xr:uid="{00000000-0001-0000-0700-000000000000}">
    <filterColumn colId="2">
      <filters>
        <filter val="PERSON_EARTH"/>
      </filters>
    </filterColumn>
    <filterColumn colId="3">
      <filters>
        <filter val="MODAL_SPLIT"/>
      </filters>
    </filterColumn>
  </autoFilter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"/>
  <sheetViews>
    <sheetView zoomScaleNormal="100" workbookViewId="0">
      <selection activeCell="A156" sqref="A156:XFD156"/>
    </sheetView>
  </sheetViews>
  <sheetFormatPr defaultColWidth="11.5546875" defaultRowHeight="14.4" x14ac:dyDescent="0.3"/>
  <cols>
    <col min="8" max="8" width="16.33203125" customWidth="1"/>
  </cols>
  <sheetData>
    <row r="1" spans="1:10" x14ac:dyDescent="0.3">
      <c r="A1" t="s">
        <v>148</v>
      </c>
    </row>
    <row r="2" spans="1:10" x14ac:dyDescent="0.3">
      <c r="A2" t="s">
        <v>126</v>
      </c>
      <c r="B2" t="s">
        <v>127</v>
      </c>
      <c r="C2">
        <v>2015</v>
      </c>
      <c r="D2">
        <v>2020</v>
      </c>
      <c r="E2">
        <v>2023</v>
      </c>
      <c r="H2" t="s">
        <v>79</v>
      </c>
    </row>
    <row r="3" spans="1:10" x14ac:dyDescent="0.3">
      <c r="A3" s="1" t="s">
        <v>1</v>
      </c>
      <c r="B3" s="9" t="s">
        <v>128</v>
      </c>
      <c r="D3" s="2"/>
      <c r="E3" s="4">
        <f>IF(elec_rail!B2&gt;=50, 100-((100-elec_rail!B2)*Info!$D$44), elec_rail!B2*Info!$D$45)</f>
        <v>97.560975609756099</v>
      </c>
      <c r="F3" s="2"/>
      <c r="G3" s="2"/>
      <c r="H3" t="s">
        <v>119</v>
      </c>
      <c r="I3" s="4"/>
    </row>
    <row r="4" spans="1:10" x14ac:dyDescent="0.3">
      <c r="A4" s="1" t="s">
        <v>2</v>
      </c>
      <c r="B4" s="9" t="s">
        <v>128</v>
      </c>
      <c r="C4" s="4">
        <f>IF(elec_rail!B3&gt;=50, 100-((100-elec_rail!B3)*Info!$D$44), elec_rail!B3*Info!$D$45)</f>
        <v>92.951219512195124</v>
      </c>
      <c r="D4" s="2"/>
      <c r="E4" s="2"/>
      <c r="F4" s="2"/>
      <c r="G4" s="2"/>
      <c r="H4" t="s">
        <v>119</v>
      </c>
      <c r="I4" s="4"/>
    </row>
    <row r="5" spans="1:10" x14ac:dyDescent="0.3">
      <c r="A5" s="1" t="s">
        <v>3</v>
      </c>
      <c r="B5" s="9" t="s">
        <v>128</v>
      </c>
      <c r="C5" s="4">
        <f>IF(elec_rail!B4&gt;=50, 100-((100-elec_rail!B4)*Info!$D$44), elec_rail!B4*Info!$D$45)</f>
        <v>51.864406779661017</v>
      </c>
      <c r="D5" s="2"/>
      <c r="E5" s="2"/>
      <c r="F5" s="2"/>
      <c r="G5" s="2"/>
      <c r="H5" t="s">
        <v>119</v>
      </c>
      <c r="I5" s="4"/>
      <c r="J5" s="3"/>
    </row>
    <row r="6" spans="1:10" x14ac:dyDescent="0.3">
      <c r="A6" s="1" t="s">
        <v>4</v>
      </c>
      <c r="B6" s="9" t="s">
        <v>128</v>
      </c>
      <c r="C6" s="4">
        <f>IF(elec_rail!B5&gt;=50, 100-((100-elec_rail!B5)*Info!$D$44), elec_rail!B5*Info!$D$45)</f>
        <v>44.389830508474567</v>
      </c>
      <c r="D6" s="2"/>
      <c r="E6" s="2"/>
      <c r="F6" s="2"/>
      <c r="G6" s="2"/>
      <c r="H6" t="s">
        <v>119</v>
      </c>
      <c r="I6" s="4"/>
    </row>
    <row r="7" spans="1:10" x14ac:dyDescent="0.3">
      <c r="A7" s="1" t="s">
        <v>5</v>
      </c>
      <c r="B7" s="9" t="s">
        <v>128</v>
      </c>
      <c r="C7" s="4">
        <f>IF(elec_rail!B6&gt;=50, 100-((100-elec_rail!B6)*Info!$D$44), elec_rail!B6*Info!$D$45)</f>
        <v>90.243902439024396</v>
      </c>
      <c r="D7" s="2"/>
      <c r="E7" s="2"/>
      <c r="F7" s="2"/>
      <c r="G7" s="2"/>
      <c r="H7" t="s">
        <v>119</v>
      </c>
      <c r="I7" s="4"/>
    </row>
    <row r="8" spans="1:10" x14ac:dyDescent="0.3">
      <c r="A8" s="1" t="s">
        <v>6</v>
      </c>
      <c r="B8" s="9" t="s">
        <v>128</v>
      </c>
      <c r="C8" s="4">
        <f>IF(elec_rail!B7&gt;=50, 100-((100-elec_rail!B7)*Info!$D$44), elec_rail!B7*Info!$D$45)</f>
        <v>25.474576271186443</v>
      </c>
      <c r="D8" s="2"/>
      <c r="E8" s="2"/>
      <c r="F8" s="2"/>
      <c r="G8" s="2"/>
      <c r="H8" t="s">
        <v>119</v>
      </c>
      <c r="I8" s="4"/>
    </row>
    <row r="9" spans="1:10" x14ac:dyDescent="0.3">
      <c r="A9" s="1" t="s">
        <v>7</v>
      </c>
      <c r="B9" s="9" t="s">
        <v>128</v>
      </c>
      <c r="C9" s="4">
        <f>IF(elec_rail!B8&gt;=50, 100-((100-elec_rail!B8)*Info!$D$44), elec_rail!B8*Info!$D$45)</f>
        <v>0</v>
      </c>
      <c r="D9" s="2"/>
      <c r="E9" s="2"/>
      <c r="F9" s="2"/>
      <c r="G9" s="2"/>
      <c r="H9" t="s">
        <v>53</v>
      </c>
      <c r="I9" s="4"/>
    </row>
    <row r="10" spans="1:10" x14ac:dyDescent="0.3">
      <c r="A10" s="1" t="s">
        <v>8</v>
      </c>
      <c r="B10" s="9" t="s">
        <v>128</v>
      </c>
      <c r="D10" s="4">
        <f>IF(elec_rail!B9&gt;=50, 100-((100-elec_rail!B9)*Info!$D$44), elec_rail!B9*Info!$D$45)</f>
        <v>35.694915254237294</v>
      </c>
      <c r="E10" s="2"/>
      <c r="F10" s="2"/>
      <c r="G10" s="2"/>
      <c r="H10" t="s">
        <v>119</v>
      </c>
      <c r="I10" s="4"/>
    </row>
    <row r="11" spans="1:10" x14ac:dyDescent="0.3">
      <c r="A11" s="1" t="s">
        <v>9</v>
      </c>
      <c r="B11" s="9" t="s">
        <v>128</v>
      </c>
      <c r="D11" s="4">
        <f>IF(elec_rail!B10&gt;=50, 100-((100-elec_rail!B10)*Info!$D$44), elec_rail!B10*Info!$D$45)</f>
        <v>91.219512195121951</v>
      </c>
      <c r="E11" s="2"/>
      <c r="F11" s="2"/>
      <c r="G11" s="2"/>
      <c r="H11" t="s">
        <v>119</v>
      </c>
      <c r="I11" s="4"/>
    </row>
    <row r="12" spans="1:10" x14ac:dyDescent="0.3">
      <c r="A12" s="1" t="s">
        <v>10</v>
      </c>
      <c r="B12" s="9" t="s">
        <v>128</v>
      </c>
      <c r="C12" s="4">
        <f>IF(elec_rail!B11&gt;=50, 100-((100-elec_rail!B11)*Info!$D$44), elec_rail!B11*Info!$D$45)</f>
        <v>88.609756097560975</v>
      </c>
      <c r="D12" s="2"/>
      <c r="E12" s="2"/>
      <c r="F12" s="2"/>
      <c r="G12" s="2"/>
      <c r="H12" t="s">
        <v>119</v>
      </c>
      <c r="I12" s="4"/>
    </row>
    <row r="13" spans="1:10" x14ac:dyDescent="0.3">
      <c r="A13" s="1" t="s">
        <v>11</v>
      </c>
      <c r="B13" s="9" t="s">
        <v>128</v>
      </c>
      <c r="D13" s="4">
        <f>IF(elec_rail!B12&gt;=50, 100-((100-elec_rail!B12)*Info!$D$44), elec_rail!B12*Info!$D$45)</f>
        <v>56.898305084745758</v>
      </c>
      <c r="E13" s="2"/>
      <c r="F13" s="2"/>
      <c r="G13" s="2"/>
      <c r="H13" t="s">
        <v>119</v>
      </c>
      <c r="I13" s="4"/>
    </row>
    <row r="14" spans="1:10" x14ac:dyDescent="0.3">
      <c r="A14" s="1" t="s">
        <v>12</v>
      </c>
      <c r="B14" s="9" t="s">
        <v>128</v>
      </c>
      <c r="C14" s="4">
        <f>IF(elec_rail!B13&gt;=50, 100-((100-elec_rail!B13)*Info!$D$44), elec_rail!B13*Info!$D$45)</f>
        <v>92.975609756097555</v>
      </c>
      <c r="D14" s="2"/>
      <c r="E14" s="2"/>
      <c r="F14" s="2"/>
      <c r="G14" s="2"/>
      <c r="H14" t="s">
        <v>119</v>
      </c>
      <c r="I14" s="4"/>
    </row>
    <row r="15" spans="1:10" x14ac:dyDescent="0.3">
      <c r="A15" s="1" t="s">
        <v>13</v>
      </c>
      <c r="B15" s="9" t="s">
        <v>128</v>
      </c>
      <c r="C15" s="4">
        <f>IF(elec_rail!B14&gt;=50, 100-((100-elec_rail!B14)*Info!$D$44), elec_rail!B14*Info!$D$45)</f>
        <v>100</v>
      </c>
      <c r="D15" s="2"/>
      <c r="E15" s="2"/>
      <c r="F15" s="2"/>
      <c r="G15" s="2"/>
      <c r="H15" t="s">
        <v>119</v>
      </c>
      <c r="I15" s="4"/>
    </row>
    <row r="16" spans="1:10" x14ac:dyDescent="0.3">
      <c r="A16" s="1" t="s">
        <v>14</v>
      </c>
      <c r="B16" s="9" t="s">
        <v>128</v>
      </c>
      <c r="C16" s="4">
        <f>IF(elec_rail!B15&gt;=50, 100-((100-elec_rail!B15)*Info!$D$44), elec_rail!B15*Info!$D$45)</f>
        <v>20.440677966101703</v>
      </c>
      <c r="D16" s="2"/>
      <c r="E16" s="2"/>
      <c r="F16" s="2"/>
      <c r="G16" s="2"/>
      <c r="H16" t="s">
        <v>119</v>
      </c>
      <c r="I16" s="4"/>
    </row>
    <row r="17" spans="1:9" x14ac:dyDescent="0.3">
      <c r="A17" s="1" t="s">
        <v>15</v>
      </c>
      <c r="B17" s="9" t="s">
        <v>128</v>
      </c>
      <c r="D17" s="4">
        <f>IF(elec_rail!B16&gt;=50, 100-((100-elec_rail!B16)*Info!$D$44), elec_rail!B16*Info!$D$45)</f>
        <v>9.9152542372881349</v>
      </c>
      <c r="E17" s="2"/>
      <c r="F17" s="2"/>
      <c r="G17" s="2"/>
      <c r="H17" t="s">
        <v>119</v>
      </c>
      <c r="I17" s="4"/>
    </row>
    <row r="18" spans="1:9" x14ac:dyDescent="0.3">
      <c r="A18" s="1" t="s">
        <v>16</v>
      </c>
      <c r="B18" s="9" t="s">
        <v>128</v>
      </c>
      <c r="C18" s="4">
        <f>IF(elec_rail!B17&gt;=50, 100-((100-elec_rail!B17)*Info!$D$44), elec_rail!B17*Info!$D$45)</f>
        <v>98.853658536585371</v>
      </c>
      <c r="D18" s="2"/>
      <c r="E18" s="2"/>
      <c r="F18" s="2"/>
      <c r="G18" s="2"/>
      <c r="H18" t="s">
        <v>119</v>
      </c>
      <c r="I18" s="4"/>
    </row>
    <row r="19" spans="1:9" x14ac:dyDescent="0.3">
      <c r="A19" s="1" t="s">
        <v>17</v>
      </c>
      <c r="B19" s="9" t="s">
        <v>128</v>
      </c>
      <c r="C19" s="4">
        <f>IF(elec_rail!B18&gt;=50, 100-((100-elec_rail!B18)*Info!$D$44), elec_rail!B18*Info!$D$45)</f>
        <v>59.49152542372881</v>
      </c>
      <c r="D19" s="2"/>
      <c r="E19" s="2"/>
      <c r="F19" s="2"/>
      <c r="G19" s="2"/>
      <c r="H19" t="s">
        <v>119</v>
      </c>
      <c r="I19" s="4"/>
    </row>
    <row r="20" spans="1:9" x14ac:dyDescent="0.3">
      <c r="A20" s="1" t="s">
        <v>18</v>
      </c>
      <c r="B20" s="9" t="s">
        <v>128</v>
      </c>
      <c r="D20" s="4">
        <f>IF(elec_rail!B19&gt;=50, 100-((100-elec_rail!B19)*Info!$D$44), elec_rail!B19*Info!$D$45)</f>
        <v>100</v>
      </c>
      <c r="E20" s="2"/>
      <c r="F20" s="2"/>
      <c r="G20" s="2"/>
      <c r="H20" t="s">
        <v>119</v>
      </c>
      <c r="I20" s="4"/>
    </row>
    <row r="21" spans="1:9" x14ac:dyDescent="0.3">
      <c r="A21" s="1" t="s">
        <v>19</v>
      </c>
      <c r="B21" s="9" t="s">
        <v>128</v>
      </c>
      <c r="D21" s="4">
        <f>IF(elec_rail!B20&gt;=50, 100-((100-elec_rail!B20)*Info!$D$44), elec_rail!B20*Info!$D$45)</f>
        <v>92.658536585365852</v>
      </c>
      <c r="E21" s="2"/>
      <c r="F21" s="2"/>
      <c r="G21" s="2"/>
      <c r="H21" t="s">
        <v>119</v>
      </c>
      <c r="I21" s="4"/>
    </row>
    <row r="22" spans="1:9" x14ac:dyDescent="0.3">
      <c r="A22" s="1" t="s">
        <v>20</v>
      </c>
      <c r="B22" s="9" t="s">
        <v>128</v>
      </c>
      <c r="D22" s="4">
        <f>IF(elec_rail!B21&gt;=50, 100-((100-elec_rail!B21)*Info!$D$44), elec_rail!B21*Info!$D$45)</f>
        <v>92.975609756097555</v>
      </c>
      <c r="E22" s="2"/>
      <c r="F22" s="2"/>
      <c r="G22" s="2"/>
      <c r="H22" t="s">
        <v>119</v>
      </c>
      <c r="I22" s="4"/>
    </row>
    <row r="23" spans="1:9" x14ac:dyDescent="0.3">
      <c r="A23" s="1" t="s">
        <v>21</v>
      </c>
      <c r="B23" s="9" t="s">
        <v>128</v>
      </c>
      <c r="C23" s="4">
        <f>IF(elec_rail!B22&gt;=50, 100-((100-elec_rail!B22)*Info!$D$44), elec_rail!B22*Info!$D$45)</f>
        <v>91.121951219512198</v>
      </c>
      <c r="D23" s="2"/>
      <c r="E23" s="2"/>
      <c r="F23" s="2"/>
      <c r="G23" s="2"/>
      <c r="H23" t="s">
        <v>119</v>
      </c>
      <c r="I23" s="4"/>
    </row>
    <row r="24" spans="1:9" x14ac:dyDescent="0.3">
      <c r="A24" s="1" t="s">
        <v>22</v>
      </c>
      <c r="B24" s="9" t="s">
        <v>128</v>
      </c>
      <c r="C24" s="4">
        <f>IF(elec_rail!B23&gt;=50, 100-((100-elec_rail!B23)*Info!$D$44), elec_rail!B23*Info!$D$45)</f>
        <v>91.463414634146346</v>
      </c>
      <c r="D24" s="2"/>
      <c r="E24" s="2"/>
      <c r="F24" s="2"/>
      <c r="G24" s="2"/>
      <c r="H24" t="s">
        <v>119</v>
      </c>
      <c r="I24" s="4"/>
    </row>
    <row r="25" spans="1:9" x14ac:dyDescent="0.3">
      <c r="A25" s="1" t="s">
        <v>23</v>
      </c>
      <c r="B25" s="9" t="s">
        <v>128</v>
      </c>
      <c r="C25" s="4">
        <f>IF(elec_rail!B24&gt;=50, 100-((100-elec_rail!B24)*Info!$D$44), elec_rail!B24*Info!$D$45)</f>
        <v>57.050847457627114</v>
      </c>
      <c r="D25" s="2"/>
      <c r="E25" s="2"/>
      <c r="F25" s="2"/>
      <c r="G25" s="2"/>
      <c r="H25" t="s">
        <v>119</v>
      </c>
      <c r="I25" s="4"/>
    </row>
    <row r="26" spans="1:9" x14ac:dyDescent="0.3">
      <c r="A26" s="1" t="s">
        <v>24</v>
      </c>
      <c r="B26" s="9" t="s">
        <v>128</v>
      </c>
      <c r="C26" s="4">
        <f>IF(elec_rail!B25&gt;=50, 100-((100-elec_rail!B25)*Info!$D$44), elec_rail!B25*Info!$D$45)</f>
        <v>63.152542372881349</v>
      </c>
      <c r="D26" s="2"/>
      <c r="E26" s="2"/>
      <c r="F26" s="2"/>
      <c r="G26" s="2"/>
      <c r="H26" t="s">
        <v>119</v>
      </c>
      <c r="I26" s="4"/>
    </row>
    <row r="27" spans="1:9" x14ac:dyDescent="0.3">
      <c r="A27" s="1" t="s">
        <v>25</v>
      </c>
      <c r="B27" s="9" t="s">
        <v>128</v>
      </c>
      <c r="C27" s="4">
        <f>IF(elec_rail!B26&gt;=50, 100-((100-elec_rail!B26)*Info!$D$44), elec_rail!B26*Info!$D$45)</f>
        <v>67.576271186440664</v>
      </c>
      <c r="D27" s="2"/>
      <c r="E27" s="2"/>
      <c r="F27" s="2"/>
      <c r="G27" s="2"/>
      <c r="H27" t="s">
        <v>119</v>
      </c>
      <c r="I27" s="4"/>
    </row>
    <row r="28" spans="1:9" x14ac:dyDescent="0.3">
      <c r="A28" s="1" t="s">
        <v>26</v>
      </c>
      <c r="B28" s="9" t="s">
        <v>128</v>
      </c>
      <c r="D28" s="4">
        <f>IF(elec_rail!B27&gt;=50, 100-((100-elec_rail!B27)*Info!$D$44), elec_rail!B27*Info!$D$45)</f>
        <v>89.048780487804876</v>
      </c>
      <c r="E28" s="2"/>
      <c r="F28" s="2"/>
      <c r="G28" s="2"/>
      <c r="H28" t="s">
        <v>119</v>
      </c>
      <c r="I28" s="4"/>
    </row>
    <row r="29" spans="1:9" x14ac:dyDescent="0.3">
      <c r="A29" s="1" t="s">
        <v>27</v>
      </c>
      <c r="B29" s="9" t="s">
        <v>128</v>
      </c>
      <c r="C29" s="4">
        <f>IF(elec_rail!B28&gt;=50, 100-((100-elec_rail!B28)*Info!$D$44), elec_rail!B28*Info!$D$45)</f>
        <v>96.024390243902445</v>
      </c>
      <c r="D29" s="2"/>
      <c r="E29" s="2"/>
      <c r="F29" s="2"/>
      <c r="G29" s="2"/>
      <c r="H29" t="s">
        <v>119</v>
      </c>
      <c r="I29" s="4"/>
    </row>
    <row r="30" spans="1:9" x14ac:dyDescent="0.3">
      <c r="A30" s="1" t="s">
        <v>28</v>
      </c>
      <c r="B30" s="9" t="s">
        <v>128</v>
      </c>
      <c r="C30" s="4">
        <f>IF(elec_rail!B29&gt;=50, 100-((100-elec_rail!B29)*Info!$D$44), elec_rail!B29*Info!$D$45)</f>
        <v>49.423728813559329</v>
      </c>
      <c r="D30" s="2"/>
      <c r="E30" s="2"/>
      <c r="F30" s="2"/>
      <c r="G30" s="2"/>
      <c r="H30" t="s">
        <v>119</v>
      </c>
      <c r="I30" s="4"/>
    </row>
    <row r="31" spans="1:9" x14ac:dyDescent="0.3">
      <c r="A31" s="1" t="s">
        <v>29</v>
      </c>
      <c r="B31" s="9" t="s">
        <v>128</v>
      </c>
      <c r="C31" s="4">
        <f>IF(elec_rail!B30&gt;=50, 100-((100-elec_rail!B30)*Info!$D$44), elec_rail!B30*Info!$D$45)</f>
        <v>100</v>
      </c>
      <c r="D31" s="2"/>
      <c r="E31" s="2"/>
      <c r="F31" s="2"/>
      <c r="G31" s="2"/>
      <c r="H31" t="s">
        <v>119</v>
      </c>
      <c r="I31" s="4"/>
    </row>
    <row r="32" spans="1:9" x14ac:dyDescent="0.3">
      <c r="A32" s="1" t="s">
        <v>30</v>
      </c>
      <c r="B32" s="9" t="s">
        <v>128</v>
      </c>
      <c r="D32" s="4">
        <f>IF(elec_rail!B31&gt;=50, 100-((100-elec_rail!B31)*Info!$D$44), elec_rail!B31*Info!$D$45)</f>
        <v>89.853658536585371</v>
      </c>
      <c r="E32" s="2"/>
      <c r="F32" s="2"/>
      <c r="G32" s="2"/>
      <c r="H32" t="s">
        <v>119</v>
      </c>
      <c r="I32" s="4"/>
    </row>
    <row r="33" spans="1:11" x14ac:dyDescent="0.3">
      <c r="A33" s="1" t="s">
        <v>31</v>
      </c>
      <c r="B33" s="9" t="s">
        <v>128</v>
      </c>
      <c r="C33" s="4">
        <f>IF(elec_rail!B32&gt;=50, 100-((100-elec_rail!B32)*Info!$D$44), elec_rail!B32*Info!$D$45)</f>
        <v>100</v>
      </c>
      <c r="D33" s="2"/>
      <c r="E33" s="2"/>
      <c r="F33" s="2"/>
      <c r="G33" s="2"/>
      <c r="H33" t="s">
        <v>119</v>
      </c>
      <c r="I33" s="4"/>
    </row>
    <row r="34" spans="1:11" x14ac:dyDescent="0.3">
      <c r="A34" s="1" t="s">
        <v>32</v>
      </c>
      <c r="B34" s="9" t="s">
        <v>128</v>
      </c>
      <c r="C34" s="4">
        <f>IF(elec_rail!B33&gt;=50, 100-((100-elec_rail!B33)*Info!$D$44), elec_rail!B33*Info!$D$45)</f>
        <v>97.439024390243901</v>
      </c>
      <c r="D34" s="2"/>
      <c r="E34" s="2"/>
      <c r="F34" s="2"/>
      <c r="G34" s="2"/>
      <c r="H34" t="s">
        <v>119</v>
      </c>
      <c r="I34" s="4"/>
    </row>
    <row r="35" spans="1:11" x14ac:dyDescent="0.3">
      <c r="A35" s="1" t="s">
        <v>33</v>
      </c>
      <c r="B35" s="9" t="s">
        <v>128</v>
      </c>
      <c r="C35" s="4">
        <f>IF(elec_rail!B34&gt;=50, 100-((100-elec_rail!B34)*Info!$D$44), elec_rail!B34*Info!$D$45)</f>
        <v>51.101694915254235</v>
      </c>
      <c r="D35" s="2"/>
      <c r="E35" s="2"/>
      <c r="F35" s="2"/>
      <c r="G35" s="2"/>
      <c r="H35" t="s">
        <v>119</v>
      </c>
      <c r="I35" s="4"/>
    </row>
    <row r="36" spans="1:11" x14ac:dyDescent="0.3">
      <c r="A36" s="1" t="s">
        <v>34</v>
      </c>
      <c r="B36" s="9" t="s">
        <v>128</v>
      </c>
      <c r="C36" s="4">
        <f>IF(elec_rail!B35&gt;=50, 100-((100-elec_rail!B35)*Info!$D$44), elec_rail!B35*Info!$D$45)</f>
        <v>51.101694915254235</v>
      </c>
      <c r="D36" s="2"/>
      <c r="E36" s="2"/>
      <c r="F36" s="2"/>
      <c r="G36" s="2"/>
      <c r="H36" t="s">
        <v>119</v>
      </c>
      <c r="I36" s="4"/>
    </row>
    <row r="37" spans="1:11" x14ac:dyDescent="0.3">
      <c r="A37" s="1" t="s">
        <v>35</v>
      </c>
      <c r="B37" s="9" t="s">
        <v>128</v>
      </c>
      <c r="C37" s="4">
        <f>IF(elec_rail!B36&gt;=50, 100-((100-elec_rail!B36)*Info!$D$44), elec_rail!B36*Info!$D$45)</f>
        <v>0</v>
      </c>
      <c r="D37" s="2"/>
      <c r="E37" s="2"/>
      <c r="F37" s="2"/>
      <c r="G37" s="2"/>
      <c r="H37" t="s">
        <v>119</v>
      </c>
      <c r="I37" s="4"/>
    </row>
    <row r="38" spans="1:11" x14ac:dyDescent="0.3">
      <c r="A38" s="1" t="s">
        <v>36</v>
      </c>
      <c r="B38" s="9" t="s">
        <v>128</v>
      </c>
      <c r="C38" s="4">
        <f>IF(elec_rail!B37&gt;=50, 100-((100-elec_rail!B37)*Info!$D$44), elec_rail!B37*Info!$D$45)</f>
        <v>93.902439024390247</v>
      </c>
      <c r="D38" s="2"/>
      <c r="E38" s="2"/>
      <c r="F38" s="2"/>
      <c r="G38" s="2"/>
      <c r="H38" t="s">
        <v>119</v>
      </c>
      <c r="I38" s="4"/>
    </row>
    <row r="40" spans="1:11" x14ac:dyDescent="0.3">
      <c r="A40" t="s">
        <v>50</v>
      </c>
      <c r="B40" t="s">
        <v>38</v>
      </c>
    </row>
    <row r="42" spans="1:11" x14ac:dyDescent="0.3">
      <c r="C42" t="s">
        <v>85</v>
      </c>
      <c r="D42" t="s">
        <v>86</v>
      </c>
      <c r="E42" t="s">
        <v>87</v>
      </c>
      <c r="F42" t="s">
        <v>88</v>
      </c>
      <c r="G42" t="s">
        <v>89</v>
      </c>
      <c r="H42" t="s">
        <v>90</v>
      </c>
      <c r="I42" t="s">
        <v>91</v>
      </c>
      <c r="J42" t="s">
        <v>47</v>
      </c>
      <c r="K42" t="s">
        <v>120</v>
      </c>
    </row>
    <row r="43" spans="1:11" x14ac:dyDescent="0.3">
      <c r="A43" t="s">
        <v>51</v>
      </c>
      <c r="B43" t="s">
        <v>39</v>
      </c>
      <c r="D43" t="s">
        <v>76</v>
      </c>
      <c r="E43" t="s">
        <v>44</v>
      </c>
      <c r="F43" t="s">
        <v>97</v>
      </c>
      <c r="G43" s="3" t="s">
        <v>45</v>
      </c>
      <c r="H43" t="s">
        <v>92</v>
      </c>
      <c r="I43" t="s">
        <v>98</v>
      </c>
      <c r="J43" t="s">
        <v>99</v>
      </c>
      <c r="K43" t="s">
        <v>121</v>
      </c>
    </row>
    <row r="44" spans="1:11" x14ac:dyDescent="0.3">
      <c r="C44" s="5" t="s">
        <v>74</v>
      </c>
      <c r="D44">
        <f>10/41</f>
        <v>0.24390243902439024</v>
      </c>
    </row>
    <row r="45" spans="1:11" x14ac:dyDescent="0.3">
      <c r="C45" s="5" t="s">
        <v>75</v>
      </c>
      <c r="D45">
        <f>90/59</f>
        <v>1.5254237288135593</v>
      </c>
    </row>
    <row r="47" spans="1:11" x14ac:dyDescent="0.3">
      <c r="A47" t="s">
        <v>77</v>
      </c>
      <c r="B47" t="s">
        <v>53</v>
      </c>
      <c r="C47" t="s">
        <v>78</v>
      </c>
    </row>
    <row r="48" spans="1:11" x14ac:dyDescent="0.3">
      <c r="B48" t="s">
        <v>64</v>
      </c>
      <c r="C48" t="s">
        <v>80</v>
      </c>
    </row>
    <row r="49" spans="1:16" x14ac:dyDescent="0.3">
      <c r="B49" t="s">
        <v>81</v>
      </c>
      <c r="C49" t="s">
        <v>83</v>
      </c>
      <c r="D49" s="6" t="s">
        <v>82</v>
      </c>
    </row>
    <row r="52" spans="1:16" x14ac:dyDescent="0.3">
      <c r="A52" t="s">
        <v>149</v>
      </c>
      <c r="B52" t="s">
        <v>190</v>
      </c>
    </row>
    <row r="53" spans="1:16" x14ac:dyDescent="0.3">
      <c r="A53" s="21" t="s">
        <v>151</v>
      </c>
      <c r="B53" s="9" t="s">
        <v>152</v>
      </c>
      <c r="C53" s="20"/>
      <c r="D53" s="11"/>
    </row>
    <row r="54" spans="1:16" x14ac:dyDescent="0.3">
      <c r="A54" s="21"/>
      <c r="B54" s="9"/>
      <c r="C54" s="20"/>
      <c r="D54" s="11"/>
    </row>
    <row r="55" spans="1:16" x14ac:dyDescent="0.3">
      <c r="A55" s="22"/>
      <c r="C55" t="s">
        <v>85</v>
      </c>
      <c r="D55" t="s">
        <v>87</v>
      </c>
      <c r="E55" t="s">
        <v>88</v>
      </c>
      <c r="F55" t="s">
        <v>89</v>
      </c>
      <c r="G55" t="s">
        <v>145</v>
      </c>
      <c r="H55" t="s">
        <v>146</v>
      </c>
      <c r="I55" t="s">
        <v>147</v>
      </c>
      <c r="J55" t="s">
        <v>47</v>
      </c>
      <c r="K55" t="s">
        <v>95</v>
      </c>
      <c r="L55" t="s">
        <v>153</v>
      </c>
      <c r="M55" t="s">
        <v>93</v>
      </c>
      <c r="N55" t="s">
        <v>154</v>
      </c>
      <c r="O55" t="s">
        <v>155</v>
      </c>
    </row>
    <row r="56" spans="1:16" s="7" customFormat="1" x14ac:dyDescent="0.3">
      <c r="A56" s="23" t="s">
        <v>51</v>
      </c>
      <c r="B56" s="7" t="s">
        <v>39</v>
      </c>
      <c r="D56" s="24" t="s">
        <v>156</v>
      </c>
      <c r="E56" s="7" t="s">
        <v>157</v>
      </c>
      <c r="F56" s="8" t="s">
        <v>158</v>
      </c>
      <c r="G56" s="8"/>
      <c r="H56" s="7" t="s">
        <v>92</v>
      </c>
      <c r="J56" s="7">
        <v>2020</v>
      </c>
      <c r="M56" s="7" t="s">
        <v>159</v>
      </c>
    </row>
    <row r="57" spans="1:16" s="7" customFormat="1" ht="14.4" customHeight="1" x14ac:dyDescent="0.3">
      <c r="A57" s="23"/>
      <c r="B57" s="7" t="s">
        <v>40</v>
      </c>
      <c r="C57" s="7" t="s">
        <v>160</v>
      </c>
      <c r="D57" s="7" t="s">
        <v>161</v>
      </c>
      <c r="E57" s="7" t="s">
        <v>162</v>
      </c>
      <c r="F57" s="8" t="s">
        <v>163</v>
      </c>
      <c r="G57" s="8" t="s">
        <v>164</v>
      </c>
      <c r="H57" s="7" t="s">
        <v>92</v>
      </c>
      <c r="J57" s="7">
        <v>2019</v>
      </c>
      <c r="K57" s="7" t="s">
        <v>165</v>
      </c>
      <c r="L57" s="7" t="s">
        <v>166</v>
      </c>
      <c r="M57" s="7" t="s">
        <v>167</v>
      </c>
      <c r="N57" s="7" t="s">
        <v>168</v>
      </c>
    </row>
    <row r="58" spans="1:16" s="7" customFormat="1" x14ac:dyDescent="0.3">
      <c r="A58" s="23"/>
      <c r="B58" s="7" t="s">
        <v>61</v>
      </c>
      <c r="D58" s="24" t="s">
        <v>169</v>
      </c>
      <c r="E58" s="7" t="s">
        <v>170</v>
      </c>
      <c r="F58" s="8" t="s">
        <v>171</v>
      </c>
      <c r="G58" s="8"/>
      <c r="H58" s="7" t="s">
        <v>172</v>
      </c>
      <c r="J58" s="7">
        <v>2023</v>
      </c>
      <c r="K58" s="7" t="s">
        <v>173</v>
      </c>
      <c r="O58" s="7" t="s">
        <v>174</v>
      </c>
    </row>
    <row r="59" spans="1:16" s="7" customFormat="1" x14ac:dyDescent="0.3">
      <c r="A59" s="23"/>
      <c r="B59" s="7" t="s">
        <v>62</v>
      </c>
      <c r="D59" s="7" t="s">
        <v>175</v>
      </c>
      <c r="E59" s="7" t="s">
        <v>176</v>
      </c>
      <c r="F59" s="8" t="s">
        <v>177</v>
      </c>
      <c r="H59" s="7" t="s">
        <v>92</v>
      </c>
      <c r="J59" s="7">
        <v>2016</v>
      </c>
      <c r="P59"/>
    </row>
    <row r="60" spans="1:16" x14ac:dyDescent="0.3">
      <c r="A60" s="22"/>
      <c r="C60" s="7"/>
      <c r="D60" s="11"/>
      <c r="E60" s="3"/>
    </row>
    <row r="61" spans="1:16" x14ac:dyDescent="0.3">
      <c r="A61" s="22" t="s">
        <v>178</v>
      </c>
      <c r="B61" t="s">
        <v>56</v>
      </c>
      <c r="C61" s="20"/>
      <c r="D61" s="11"/>
      <c r="E61" s="3" t="s">
        <v>179</v>
      </c>
    </row>
    <row r="62" spans="1:16" x14ac:dyDescent="0.3">
      <c r="A62" s="22"/>
      <c r="B62" t="s">
        <v>60</v>
      </c>
      <c r="C62" s="7" t="s">
        <v>180</v>
      </c>
      <c r="D62" s="11"/>
      <c r="E62" s="3" t="s">
        <v>181</v>
      </c>
    </row>
    <row r="63" spans="1:16" x14ac:dyDescent="0.3">
      <c r="A63" s="22"/>
      <c r="B63" t="s">
        <v>73</v>
      </c>
      <c r="C63" s="20"/>
      <c r="D63" s="11"/>
      <c r="E63" t="s">
        <v>182</v>
      </c>
    </row>
    <row r="64" spans="1:16" x14ac:dyDescent="0.3">
      <c r="A64" s="22"/>
      <c r="B64" t="s">
        <v>102</v>
      </c>
      <c r="C64" s="20"/>
      <c r="D64" s="11"/>
      <c r="E64" t="s">
        <v>183</v>
      </c>
    </row>
    <row r="65" spans="1:13" x14ac:dyDescent="0.3">
      <c r="A65" s="22"/>
      <c r="C65" s="20"/>
      <c r="D65" s="24" t="s">
        <v>169</v>
      </c>
      <c r="E65" s="7" t="s">
        <v>170</v>
      </c>
      <c r="F65" s="8" t="s">
        <v>171</v>
      </c>
      <c r="G65" s="8"/>
      <c r="H65" s="7" t="s">
        <v>172</v>
      </c>
      <c r="I65" s="7"/>
      <c r="J65" s="7"/>
      <c r="K65" s="7" t="s">
        <v>173</v>
      </c>
      <c r="L65" s="7"/>
      <c r="M65" s="7"/>
    </row>
    <row r="66" spans="1:13" x14ac:dyDescent="0.3">
      <c r="C66" s="20"/>
      <c r="D66" s="11"/>
    </row>
    <row r="67" spans="1:13" x14ac:dyDescent="0.3">
      <c r="C67" s="20"/>
      <c r="D67" s="11"/>
    </row>
    <row r="68" spans="1:13" x14ac:dyDescent="0.3">
      <c r="C68" s="20"/>
      <c r="D68" s="11" t="s">
        <v>161</v>
      </c>
    </row>
    <row r="70" spans="1:13" x14ac:dyDescent="0.3">
      <c r="A70" t="s">
        <v>189</v>
      </c>
    </row>
    <row r="71" spans="1:13" x14ac:dyDescent="0.3">
      <c r="A71" s="21" t="s">
        <v>151</v>
      </c>
      <c r="B71" s="9" t="s">
        <v>191</v>
      </c>
    </row>
    <row r="72" spans="1:13" x14ac:dyDescent="0.3">
      <c r="A72" s="22"/>
      <c r="C72" t="s">
        <v>85</v>
      </c>
      <c r="D72" t="s">
        <v>87</v>
      </c>
      <c r="E72" t="s">
        <v>88</v>
      </c>
      <c r="F72" t="s">
        <v>89</v>
      </c>
      <c r="G72" t="s">
        <v>146</v>
      </c>
      <c r="H72" t="s">
        <v>147</v>
      </c>
      <c r="I72" t="s">
        <v>47</v>
      </c>
      <c r="J72" t="s">
        <v>95</v>
      </c>
      <c r="K72" t="s">
        <v>122</v>
      </c>
      <c r="L72" t="s">
        <v>123</v>
      </c>
    </row>
    <row r="73" spans="1:13" x14ac:dyDescent="0.3">
      <c r="A73" s="22" t="s">
        <v>51</v>
      </c>
      <c r="B73" t="s">
        <v>39</v>
      </c>
      <c r="D73" t="s">
        <v>67</v>
      </c>
      <c r="E73" t="s">
        <v>192</v>
      </c>
      <c r="F73" s="3" t="s">
        <v>193</v>
      </c>
      <c r="G73" t="s">
        <v>194</v>
      </c>
      <c r="H73" t="s">
        <v>195</v>
      </c>
      <c r="J73" t="s">
        <v>196</v>
      </c>
      <c r="K73" t="s">
        <v>124</v>
      </c>
      <c r="L73" t="s">
        <v>125</v>
      </c>
    </row>
    <row r="74" spans="1:13" x14ac:dyDescent="0.3">
      <c r="A74" s="22"/>
    </row>
    <row r="75" spans="1:13" x14ac:dyDescent="0.3">
      <c r="A75" s="22" t="s">
        <v>197</v>
      </c>
      <c r="B75" t="s">
        <v>53</v>
      </c>
      <c r="C75" t="s">
        <v>198</v>
      </c>
    </row>
    <row r="76" spans="1:13" x14ac:dyDescent="0.3">
      <c r="A76" s="22"/>
    </row>
    <row r="77" spans="1:13" x14ac:dyDescent="0.3">
      <c r="A77" s="22" t="s">
        <v>178</v>
      </c>
      <c r="B77" t="s">
        <v>56</v>
      </c>
      <c r="C77" t="s">
        <v>199</v>
      </c>
      <c r="F77" s="3" t="s">
        <v>200</v>
      </c>
    </row>
    <row r="79" spans="1:13" x14ac:dyDescent="0.3">
      <c r="A79" t="s">
        <v>205</v>
      </c>
    </row>
    <row r="80" spans="1:13" x14ac:dyDescent="0.3">
      <c r="A80" s="21" t="s">
        <v>151</v>
      </c>
      <c r="B80" t="s">
        <v>206</v>
      </c>
    </row>
    <row r="81" spans="1:16" x14ac:dyDescent="0.3">
      <c r="A81" s="21" t="s">
        <v>207</v>
      </c>
      <c r="B81">
        <v>2018</v>
      </c>
    </row>
    <row r="82" spans="1:16" x14ac:dyDescent="0.3">
      <c r="A82" s="21"/>
    </row>
    <row r="83" spans="1:16" x14ac:dyDescent="0.3">
      <c r="A83" s="22"/>
      <c r="C83" t="s">
        <v>85</v>
      </c>
      <c r="D83" t="s">
        <v>87</v>
      </c>
      <c r="E83" t="s">
        <v>88</v>
      </c>
      <c r="F83" t="s">
        <v>89</v>
      </c>
      <c r="G83" t="s">
        <v>146</v>
      </c>
      <c r="H83" t="s">
        <v>147</v>
      </c>
      <c r="I83" t="s">
        <v>47</v>
      </c>
      <c r="J83" t="s">
        <v>95</v>
      </c>
      <c r="K83" t="s">
        <v>153</v>
      </c>
      <c r="L83" t="s">
        <v>96</v>
      </c>
      <c r="M83" t="s">
        <v>93</v>
      </c>
      <c r="N83" t="s">
        <v>155</v>
      </c>
      <c r="O83" t="s">
        <v>122</v>
      </c>
      <c r="P83" t="s">
        <v>123</v>
      </c>
    </row>
    <row r="84" spans="1:16" x14ac:dyDescent="0.3">
      <c r="A84" s="21" t="s">
        <v>51</v>
      </c>
      <c r="B84" t="s">
        <v>39</v>
      </c>
      <c r="D84" t="s">
        <v>67</v>
      </c>
      <c r="E84" t="s">
        <v>208</v>
      </c>
      <c r="F84" s="3" t="s">
        <v>209</v>
      </c>
      <c r="G84" t="s">
        <v>92</v>
      </c>
      <c r="H84" s="26" t="s">
        <v>210</v>
      </c>
      <c r="O84" t="s">
        <v>124</v>
      </c>
      <c r="P84" t="s">
        <v>125</v>
      </c>
    </row>
    <row r="85" spans="1:16" x14ac:dyDescent="0.3">
      <c r="B85" t="s">
        <v>40</v>
      </c>
      <c r="D85" t="s">
        <v>67</v>
      </c>
      <c r="E85" t="s">
        <v>211</v>
      </c>
      <c r="F85" s="3" t="s">
        <v>212</v>
      </c>
      <c r="J85" t="s">
        <v>213</v>
      </c>
      <c r="O85" t="s">
        <v>124</v>
      </c>
      <c r="P85" t="s">
        <v>125</v>
      </c>
    </row>
    <row r="86" spans="1:16" x14ac:dyDescent="0.3">
      <c r="B86" t="s">
        <v>61</v>
      </c>
      <c r="D86" t="s">
        <v>67</v>
      </c>
      <c r="E86" t="s">
        <v>214</v>
      </c>
      <c r="F86" s="3" t="s">
        <v>215</v>
      </c>
      <c r="G86" t="s">
        <v>92</v>
      </c>
      <c r="H86" t="s">
        <v>216</v>
      </c>
      <c r="I86">
        <v>2008</v>
      </c>
      <c r="J86" t="s">
        <v>217</v>
      </c>
      <c r="K86" t="s">
        <v>218</v>
      </c>
      <c r="L86" t="s">
        <v>219</v>
      </c>
      <c r="M86" t="s">
        <v>16</v>
      </c>
      <c r="O86" t="s">
        <v>124</v>
      </c>
      <c r="P86" t="s">
        <v>125</v>
      </c>
    </row>
    <row r="87" spans="1:16" x14ac:dyDescent="0.3">
      <c r="B87" t="s">
        <v>62</v>
      </c>
      <c r="D87" t="s">
        <v>169</v>
      </c>
      <c r="E87" t="s">
        <v>220</v>
      </c>
      <c r="F87" s="3" t="s">
        <v>221</v>
      </c>
      <c r="G87" t="s">
        <v>92</v>
      </c>
      <c r="I87">
        <v>2023</v>
      </c>
      <c r="N87" t="s">
        <v>222</v>
      </c>
      <c r="O87" t="s">
        <v>223</v>
      </c>
    </row>
    <row r="88" spans="1:16" x14ac:dyDescent="0.3">
      <c r="B88" t="s">
        <v>71</v>
      </c>
      <c r="D88" t="s">
        <v>224</v>
      </c>
      <c r="E88" t="s">
        <v>225</v>
      </c>
      <c r="F88" s="3" t="s">
        <v>226</v>
      </c>
      <c r="G88" t="s">
        <v>92</v>
      </c>
      <c r="I88">
        <v>2023</v>
      </c>
    </row>
    <row r="89" spans="1:16" x14ac:dyDescent="0.3">
      <c r="F89" s="3"/>
    </row>
    <row r="90" spans="1:16" x14ac:dyDescent="0.3">
      <c r="A90" t="s">
        <v>227</v>
      </c>
      <c r="B90" t="s">
        <v>53</v>
      </c>
      <c r="C90" t="s">
        <v>228</v>
      </c>
      <c r="D90" t="s">
        <v>229</v>
      </c>
      <c r="E90" s="3"/>
    </row>
    <row r="92" spans="1:16" x14ac:dyDescent="0.3">
      <c r="A92" s="22" t="s">
        <v>178</v>
      </c>
      <c r="B92" t="s">
        <v>56</v>
      </c>
      <c r="C92" t="s">
        <v>230</v>
      </c>
      <c r="F92" s="3" t="s">
        <v>179</v>
      </c>
    </row>
    <row r="94" spans="1:16" x14ac:dyDescent="0.3">
      <c r="A94" t="s">
        <v>231</v>
      </c>
    </row>
    <row r="95" spans="1:16" x14ac:dyDescent="0.3">
      <c r="A95" s="21" t="s">
        <v>151</v>
      </c>
      <c r="B95" t="s">
        <v>232</v>
      </c>
    </row>
    <row r="96" spans="1:16" x14ac:dyDescent="0.3">
      <c r="A96" s="21" t="s">
        <v>207</v>
      </c>
      <c r="B96">
        <v>2018</v>
      </c>
    </row>
    <row r="97" spans="1:11" x14ac:dyDescent="0.3">
      <c r="A97" s="21"/>
    </row>
    <row r="98" spans="1:11" x14ac:dyDescent="0.3">
      <c r="A98" s="22"/>
      <c r="C98" t="s">
        <v>85</v>
      </c>
      <c r="D98" t="s">
        <v>87</v>
      </c>
      <c r="E98" t="s">
        <v>88</v>
      </c>
      <c r="F98" t="s">
        <v>89</v>
      </c>
      <c r="G98" t="s">
        <v>146</v>
      </c>
      <c r="H98" t="s">
        <v>147</v>
      </c>
      <c r="I98" t="s">
        <v>47</v>
      </c>
      <c r="J98" t="s">
        <v>122</v>
      </c>
      <c r="K98" t="s">
        <v>123</v>
      </c>
    </row>
    <row r="99" spans="1:11" x14ac:dyDescent="0.3">
      <c r="A99" s="21" t="s">
        <v>51</v>
      </c>
      <c r="B99" t="s">
        <v>39</v>
      </c>
      <c r="C99" t="s">
        <v>233</v>
      </c>
      <c r="D99" t="s">
        <v>67</v>
      </c>
      <c r="E99" t="s">
        <v>234</v>
      </c>
      <c r="F99" s="3" t="s">
        <v>235</v>
      </c>
      <c r="G99" t="s">
        <v>194</v>
      </c>
      <c r="H99" t="s">
        <v>195</v>
      </c>
      <c r="J99" t="s">
        <v>124</v>
      </c>
      <c r="K99" t="s">
        <v>125</v>
      </c>
    </row>
    <row r="100" spans="1:11" x14ac:dyDescent="0.3">
      <c r="B100" t="s">
        <v>40</v>
      </c>
      <c r="C100" t="s">
        <v>236</v>
      </c>
      <c r="D100" t="s">
        <v>237</v>
      </c>
      <c r="E100" t="s">
        <v>238</v>
      </c>
      <c r="F100" s="3" t="s">
        <v>239</v>
      </c>
      <c r="G100" t="s">
        <v>92</v>
      </c>
      <c r="J100" t="s">
        <v>240</v>
      </c>
      <c r="K100" t="s">
        <v>125</v>
      </c>
    </row>
    <row r="101" spans="1:11" x14ac:dyDescent="0.3">
      <c r="A101" s="22"/>
      <c r="B101" t="s">
        <v>61</v>
      </c>
      <c r="C101" t="s">
        <v>241</v>
      </c>
      <c r="D101" t="s">
        <v>67</v>
      </c>
      <c r="E101" t="s">
        <v>242</v>
      </c>
      <c r="F101" s="27" t="s">
        <v>243</v>
      </c>
      <c r="G101" t="s">
        <v>92</v>
      </c>
      <c r="H101" t="s">
        <v>244</v>
      </c>
      <c r="J101" t="s">
        <v>124</v>
      </c>
      <c r="K101" t="s">
        <v>125</v>
      </c>
    </row>
    <row r="102" spans="1:11" x14ac:dyDescent="0.3">
      <c r="A102" s="22"/>
      <c r="B102" t="s">
        <v>62</v>
      </c>
      <c r="C102" t="s">
        <v>35</v>
      </c>
      <c r="D102" t="s">
        <v>245</v>
      </c>
      <c r="E102" t="s">
        <v>246</v>
      </c>
      <c r="F102" s="3" t="s">
        <v>247</v>
      </c>
      <c r="G102" t="s">
        <v>92</v>
      </c>
      <c r="I102">
        <v>2017</v>
      </c>
    </row>
    <row r="103" spans="1:11" x14ac:dyDescent="0.3">
      <c r="E103" s="3"/>
    </row>
    <row r="104" spans="1:11" x14ac:dyDescent="0.3">
      <c r="A104" s="22" t="s">
        <v>197</v>
      </c>
      <c r="B104" t="s">
        <v>53</v>
      </c>
      <c r="C104" t="s">
        <v>248</v>
      </c>
      <c r="E104" s="5">
        <v>500</v>
      </c>
    </row>
    <row r="106" spans="1:11" x14ac:dyDescent="0.3">
      <c r="A106" s="22" t="s">
        <v>178</v>
      </c>
      <c r="B106" t="s">
        <v>56</v>
      </c>
      <c r="C106" t="s">
        <v>29</v>
      </c>
      <c r="E106" s="3" t="s">
        <v>249</v>
      </c>
    </row>
    <row r="107" spans="1:11" x14ac:dyDescent="0.3">
      <c r="B107" t="s">
        <v>60</v>
      </c>
      <c r="C107" t="s">
        <v>32</v>
      </c>
      <c r="E107" t="s">
        <v>250</v>
      </c>
    </row>
    <row r="108" spans="1:11" x14ac:dyDescent="0.3">
      <c r="B108" t="s">
        <v>73</v>
      </c>
      <c r="C108" t="s">
        <v>32</v>
      </c>
      <c r="E108" t="s">
        <v>251</v>
      </c>
    </row>
    <row r="111" spans="1:11" x14ac:dyDescent="0.3">
      <c r="A111" t="s">
        <v>270</v>
      </c>
    </row>
    <row r="112" spans="1:11" x14ac:dyDescent="0.3">
      <c r="A112" s="21" t="s">
        <v>151</v>
      </c>
      <c r="B112" s="9" t="s">
        <v>38</v>
      </c>
    </row>
    <row r="113" spans="1:16" x14ac:dyDescent="0.3">
      <c r="A113" s="21"/>
      <c r="B113" s="9"/>
    </row>
    <row r="114" spans="1:16" x14ac:dyDescent="0.3">
      <c r="A114" s="22"/>
      <c r="C114" t="s">
        <v>85</v>
      </c>
      <c r="D114" t="s">
        <v>87</v>
      </c>
      <c r="E114" t="s">
        <v>88</v>
      </c>
      <c r="F114" t="s">
        <v>89</v>
      </c>
      <c r="G114" t="s">
        <v>146</v>
      </c>
      <c r="H114" t="s">
        <v>147</v>
      </c>
      <c r="I114" t="s">
        <v>47</v>
      </c>
      <c r="J114" t="s">
        <v>95</v>
      </c>
      <c r="K114" t="s">
        <v>153</v>
      </c>
      <c r="L114" t="s">
        <v>93</v>
      </c>
      <c r="M114" t="s">
        <v>154</v>
      </c>
      <c r="N114" t="s">
        <v>155</v>
      </c>
      <c r="O114" t="s">
        <v>122</v>
      </c>
      <c r="P114" t="s">
        <v>123</v>
      </c>
    </row>
    <row r="115" spans="1:16" x14ac:dyDescent="0.3">
      <c r="A115" s="22" t="s">
        <v>51</v>
      </c>
      <c r="B115" t="s">
        <v>39</v>
      </c>
      <c r="D115" s="7" t="s">
        <v>67</v>
      </c>
      <c r="E115" s="7" t="s">
        <v>68</v>
      </c>
      <c r="F115" s="8" t="s">
        <v>103</v>
      </c>
      <c r="G115" s="7" t="s">
        <v>104</v>
      </c>
      <c r="H115" s="7" t="s">
        <v>105</v>
      </c>
      <c r="I115" s="7"/>
      <c r="J115" s="7" t="s">
        <v>258</v>
      </c>
      <c r="K115" s="7"/>
      <c r="L115" s="7"/>
      <c r="M115" s="7"/>
      <c r="N115" s="7"/>
      <c r="O115" t="s">
        <v>124</v>
      </c>
      <c r="P115" t="s">
        <v>125</v>
      </c>
    </row>
    <row r="116" spans="1:16" x14ac:dyDescent="0.3">
      <c r="A116" s="22"/>
      <c r="B116" t="s">
        <v>40</v>
      </c>
      <c r="D116" s="7" t="s">
        <v>259</v>
      </c>
      <c r="E116" s="7" t="s">
        <v>260</v>
      </c>
      <c r="F116" s="8" t="s">
        <v>261</v>
      </c>
      <c r="G116" s="7" t="s">
        <v>92</v>
      </c>
      <c r="H116" s="7"/>
      <c r="I116" s="7">
        <v>2017</v>
      </c>
      <c r="J116" s="7" t="s">
        <v>262</v>
      </c>
      <c r="K116" s="7" t="s">
        <v>263</v>
      </c>
      <c r="L116" s="7"/>
      <c r="M116" s="7"/>
      <c r="N116" s="7" t="s">
        <v>264</v>
      </c>
      <c r="O116" t="s">
        <v>265</v>
      </c>
      <c r="P116" t="s">
        <v>125</v>
      </c>
    </row>
    <row r="117" spans="1:16" s="7" customFormat="1" x14ac:dyDescent="0.3">
      <c r="A117" s="23"/>
      <c r="B117" s="7" t="s">
        <v>61</v>
      </c>
      <c r="D117" s="24" t="s">
        <v>156</v>
      </c>
      <c r="E117" s="7" t="s">
        <v>157</v>
      </c>
      <c r="F117" s="8" t="s">
        <v>158</v>
      </c>
      <c r="G117" s="7" t="s">
        <v>92</v>
      </c>
      <c r="I117" s="7">
        <v>2020</v>
      </c>
      <c r="L117" s="7" t="s">
        <v>159</v>
      </c>
    </row>
    <row r="118" spans="1:16" x14ac:dyDescent="0.3">
      <c r="A118" s="22"/>
    </row>
    <row r="119" spans="1:16" x14ac:dyDescent="0.3">
      <c r="A119" s="22" t="s">
        <v>197</v>
      </c>
      <c r="B119" t="s">
        <v>53</v>
      </c>
      <c r="C119" t="s">
        <v>266</v>
      </c>
    </row>
    <row r="120" spans="1:16" x14ac:dyDescent="0.3">
      <c r="A120" s="22"/>
      <c r="B120" t="s">
        <v>64</v>
      </c>
      <c r="C120" t="s">
        <v>267</v>
      </c>
    </row>
    <row r="121" spans="1:16" x14ac:dyDescent="0.3">
      <c r="A121" s="22"/>
    </row>
    <row r="122" spans="1:16" x14ac:dyDescent="0.3">
      <c r="A122" s="22" t="s">
        <v>178</v>
      </c>
      <c r="B122" t="s">
        <v>56</v>
      </c>
      <c r="C122" t="s">
        <v>268</v>
      </c>
      <c r="F122" s="3" t="s">
        <v>269</v>
      </c>
    </row>
    <row r="124" spans="1:16" x14ac:dyDescent="0.3">
      <c r="A124" t="s">
        <v>271</v>
      </c>
    </row>
    <row r="125" spans="1:16" x14ac:dyDescent="0.3">
      <c r="A125" t="s">
        <v>151</v>
      </c>
      <c r="B125" t="s">
        <v>38</v>
      </c>
    </row>
    <row r="126" spans="1:16" x14ac:dyDescent="0.3">
      <c r="A126" s="22"/>
      <c r="C126" t="s">
        <v>85</v>
      </c>
      <c r="D126" t="s">
        <v>87</v>
      </c>
      <c r="E126" t="s">
        <v>88</v>
      </c>
      <c r="F126" t="s">
        <v>89</v>
      </c>
      <c r="G126" t="s">
        <v>145</v>
      </c>
      <c r="H126" t="s">
        <v>146</v>
      </c>
      <c r="I126" t="s">
        <v>147</v>
      </c>
      <c r="J126" t="s">
        <v>47</v>
      </c>
      <c r="K126" t="s">
        <v>95</v>
      </c>
      <c r="L126" t="s">
        <v>93</v>
      </c>
      <c r="M126" t="s">
        <v>122</v>
      </c>
      <c r="N126" t="s">
        <v>123</v>
      </c>
    </row>
    <row r="127" spans="1:16" x14ac:dyDescent="0.3">
      <c r="A127" t="s">
        <v>51</v>
      </c>
      <c r="B127" t="s">
        <v>39</v>
      </c>
      <c r="D127" t="s">
        <v>67</v>
      </c>
      <c r="E127" s="5" t="s">
        <v>272</v>
      </c>
      <c r="F127" s="3" t="s">
        <v>273</v>
      </c>
      <c r="G127" s="3"/>
      <c r="H127" t="s">
        <v>92</v>
      </c>
      <c r="M127" t="s">
        <v>124</v>
      </c>
      <c r="N127" t="s">
        <v>125</v>
      </c>
    </row>
    <row r="128" spans="1:16" x14ac:dyDescent="0.3">
      <c r="B128" t="s">
        <v>40</v>
      </c>
      <c r="C128" t="s">
        <v>274</v>
      </c>
      <c r="D128" t="s">
        <v>169</v>
      </c>
      <c r="E128" t="s">
        <v>220</v>
      </c>
      <c r="F128" s="3" t="s">
        <v>221</v>
      </c>
      <c r="G128" s="3"/>
      <c r="H128" t="s">
        <v>92</v>
      </c>
      <c r="K128" t="s">
        <v>275</v>
      </c>
      <c r="M128" t="s">
        <v>223</v>
      </c>
    </row>
    <row r="129" spans="1:12" x14ac:dyDescent="0.3">
      <c r="B129" t="s">
        <v>61</v>
      </c>
      <c r="C129" t="s">
        <v>29</v>
      </c>
      <c r="D129" t="s">
        <v>106</v>
      </c>
      <c r="E129" t="s">
        <v>107</v>
      </c>
      <c r="F129" s="3" t="s">
        <v>179</v>
      </c>
      <c r="G129" s="3" t="s">
        <v>63</v>
      </c>
      <c r="H129" t="s">
        <v>92</v>
      </c>
      <c r="J129">
        <v>2018</v>
      </c>
      <c r="K129" t="s">
        <v>84</v>
      </c>
      <c r="L129" t="s">
        <v>108</v>
      </c>
    </row>
    <row r="131" spans="1:12" x14ac:dyDescent="0.3">
      <c r="A131" t="s">
        <v>197</v>
      </c>
      <c r="B131" t="s">
        <v>53</v>
      </c>
      <c r="C131" t="s">
        <v>276</v>
      </c>
    </row>
    <row r="134" spans="1:12" x14ac:dyDescent="0.3">
      <c r="A134" t="s">
        <v>55</v>
      </c>
      <c r="B134" t="s">
        <v>56</v>
      </c>
      <c r="C134" t="s">
        <v>277</v>
      </c>
      <c r="E134" s="3" t="s">
        <v>179</v>
      </c>
    </row>
    <row r="135" spans="1:12" x14ac:dyDescent="0.3">
      <c r="B135" t="s">
        <v>60</v>
      </c>
      <c r="C135" t="s">
        <v>277</v>
      </c>
      <c r="E135" s="3" t="s">
        <v>158</v>
      </c>
    </row>
    <row r="136" spans="1:12" x14ac:dyDescent="0.3">
      <c r="B136" t="s">
        <v>73</v>
      </c>
      <c r="C136" t="s">
        <v>278</v>
      </c>
      <c r="E136" s="3" t="s">
        <v>261</v>
      </c>
    </row>
    <row r="137" spans="1:12" x14ac:dyDescent="0.3">
      <c r="B137" t="s">
        <v>102</v>
      </c>
      <c r="C137" t="s">
        <v>279</v>
      </c>
      <c r="E137" s="3" t="s">
        <v>158</v>
      </c>
    </row>
    <row r="138" spans="1:12" x14ac:dyDescent="0.3">
      <c r="B138" t="s">
        <v>280</v>
      </c>
      <c r="C138" t="s">
        <v>279</v>
      </c>
      <c r="E138" s="3" t="s">
        <v>179</v>
      </c>
    </row>
    <row r="140" spans="1:12" x14ac:dyDescent="0.3">
      <c r="A140" t="s">
        <v>291</v>
      </c>
    </row>
    <row r="141" spans="1:12" x14ac:dyDescent="0.3">
      <c r="A141" s="22" t="s">
        <v>151</v>
      </c>
      <c r="B141" t="s">
        <v>286</v>
      </c>
    </row>
    <row r="142" spans="1:12" x14ac:dyDescent="0.3">
      <c r="A142" s="22"/>
      <c r="C142" t="s">
        <v>85</v>
      </c>
      <c r="D142" t="s">
        <v>86</v>
      </c>
      <c r="E142" t="s">
        <v>87</v>
      </c>
      <c r="F142" t="s">
        <v>88</v>
      </c>
      <c r="G142" t="s">
        <v>89</v>
      </c>
      <c r="H142" t="s">
        <v>90</v>
      </c>
      <c r="I142" t="s">
        <v>47</v>
      </c>
      <c r="J142" t="s">
        <v>93</v>
      </c>
      <c r="K142" t="s">
        <v>94</v>
      </c>
      <c r="L142" t="s">
        <v>95</v>
      </c>
    </row>
    <row r="143" spans="1:12" x14ac:dyDescent="0.3">
      <c r="A143" s="22" t="s">
        <v>51</v>
      </c>
      <c r="B143" t="s">
        <v>39</v>
      </c>
      <c r="E143" t="s">
        <v>292</v>
      </c>
      <c r="F143" t="s">
        <v>293</v>
      </c>
      <c r="G143" s="3" t="s">
        <v>294</v>
      </c>
      <c r="H143" t="s">
        <v>92</v>
      </c>
      <c r="I143">
        <v>2016</v>
      </c>
      <c r="J143" t="s">
        <v>295</v>
      </c>
      <c r="K143" t="s">
        <v>296</v>
      </c>
    </row>
    <row r="144" spans="1:12" x14ac:dyDescent="0.3">
      <c r="A144" s="22"/>
      <c r="B144" t="s">
        <v>40</v>
      </c>
      <c r="C144" t="s">
        <v>297</v>
      </c>
      <c r="F144" t="s">
        <v>298</v>
      </c>
      <c r="G144" s="3" t="s">
        <v>299</v>
      </c>
      <c r="H144" t="s">
        <v>92</v>
      </c>
      <c r="I144">
        <v>2009</v>
      </c>
      <c r="J144" t="s">
        <v>300</v>
      </c>
      <c r="K144" t="s">
        <v>301</v>
      </c>
    </row>
    <row r="145" spans="1:15" x14ac:dyDescent="0.3">
      <c r="A145" s="22"/>
      <c r="B145" t="s">
        <v>61</v>
      </c>
      <c r="C145" t="s">
        <v>302</v>
      </c>
      <c r="D145">
        <f>(70+99)/2</f>
        <v>84.5</v>
      </c>
      <c r="F145" t="s">
        <v>303</v>
      </c>
      <c r="G145" s="3" t="s">
        <v>304</v>
      </c>
      <c r="H145" t="s">
        <v>92</v>
      </c>
      <c r="I145" t="s">
        <v>305</v>
      </c>
    </row>
    <row r="146" spans="1:15" x14ac:dyDescent="0.3">
      <c r="A146" s="22"/>
      <c r="B146" t="s">
        <v>62</v>
      </c>
      <c r="C146" t="s">
        <v>306</v>
      </c>
      <c r="D146">
        <v>0.23</v>
      </c>
      <c r="E146" t="s">
        <v>307</v>
      </c>
      <c r="F146" t="s">
        <v>308</v>
      </c>
      <c r="G146" s="3" t="s">
        <v>309</v>
      </c>
      <c r="H146" t="s">
        <v>92</v>
      </c>
      <c r="I146">
        <v>2017</v>
      </c>
      <c r="J146" t="s">
        <v>310</v>
      </c>
      <c r="K146" t="s">
        <v>311</v>
      </c>
      <c r="L146" t="s">
        <v>312</v>
      </c>
    </row>
    <row r="147" spans="1:15" x14ac:dyDescent="0.3">
      <c r="A147" s="22"/>
      <c r="C147" t="s">
        <v>313</v>
      </c>
      <c r="D147">
        <v>1.4</v>
      </c>
    </row>
    <row r="148" spans="1:15" x14ac:dyDescent="0.3">
      <c r="A148" s="22"/>
    </row>
    <row r="149" spans="1:15" x14ac:dyDescent="0.3">
      <c r="A149" s="22"/>
      <c r="K149" s="3"/>
    </row>
    <row r="150" spans="1:15" x14ac:dyDescent="0.3">
      <c r="A150" s="22" t="s">
        <v>197</v>
      </c>
      <c r="B150" t="s">
        <v>53</v>
      </c>
      <c r="C150" t="s">
        <v>314</v>
      </c>
    </row>
    <row r="151" spans="1:15" x14ac:dyDescent="0.3">
      <c r="A151" s="22"/>
      <c r="O151" s="3"/>
    </row>
    <row r="152" spans="1:15" x14ac:dyDescent="0.3">
      <c r="A152" s="22" t="s">
        <v>315</v>
      </c>
      <c r="B152" t="s">
        <v>316</v>
      </c>
      <c r="C152" t="s">
        <v>317</v>
      </c>
      <c r="D152">
        <f>9.8*3600/1000</f>
        <v>35.28</v>
      </c>
      <c r="G152" s="3" t="s">
        <v>318</v>
      </c>
    </row>
    <row r="153" spans="1:15" x14ac:dyDescent="0.3">
      <c r="A153" s="22"/>
      <c r="B153" t="s">
        <v>316</v>
      </c>
      <c r="C153" t="s">
        <v>328</v>
      </c>
      <c r="D153">
        <v>40</v>
      </c>
      <c r="G153" s="3" t="s">
        <v>329</v>
      </c>
    </row>
    <row r="154" spans="1:15" x14ac:dyDescent="0.3">
      <c r="A154" s="22"/>
    </row>
    <row r="155" spans="1:15" x14ac:dyDescent="0.3">
      <c r="A155" s="22" t="s">
        <v>178</v>
      </c>
      <c r="B155" t="s">
        <v>56</v>
      </c>
      <c r="G155" s="3" t="s">
        <v>319</v>
      </c>
    </row>
    <row r="156" spans="1:15" x14ac:dyDescent="0.3">
      <c r="A156" s="22"/>
      <c r="G156" s="3"/>
    </row>
    <row r="157" spans="1:15" x14ac:dyDescent="0.3">
      <c r="A157" s="22"/>
      <c r="G157" s="3"/>
    </row>
    <row r="158" spans="1:15" x14ac:dyDescent="0.3">
      <c r="A158" t="s">
        <v>364</v>
      </c>
    </row>
    <row r="159" spans="1:15" x14ac:dyDescent="0.3">
      <c r="A159" s="22" t="s">
        <v>151</v>
      </c>
      <c r="B159" t="s">
        <v>326</v>
      </c>
    </row>
    <row r="160" spans="1:15" x14ac:dyDescent="0.3">
      <c r="A160" s="22"/>
    </row>
    <row r="161" spans="1:15" x14ac:dyDescent="0.3">
      <c r="C161" t="s">
        <v>85</v>
      </c>
      <c r="D161" t="s">
        <v>86</v>
      </c>
      <c r="E161" t="s">
        <v>87</v>
      </c>
      <c r="F161" t="s">
        <v>88</v>
      </c>
      <c r="G161" t="s">
        <v>89</v>
      </c>
      <c r="H161" t="s">
        <v>90</v>
      </c>
      <c r="I161" t="s">
        <v>91</v>
      </c>
      <c r="J161" t="s">
        <v>47</v>
      </c>
      <c r="K161" t="s">
        <v>93</v>
      </c>
      <c r="L161" t="s">
        <v>94</v>
      </c>
      <c r="M161" t="s">
        <v>95</v>
      </c>
      <c r="N161" t="s">
        <v>96</v>
      </c>
      <c r="O161" t="s">
        <v>120</v>
      </c>
    </row>
    <row r="162" spans="1:15" x14ac:dyDescent="0.3">
      <c r="A162" s="22" t="s">
        <v>51</v>
      </c>
      <c r="B162" t="s">
        <v>39</v>
      </c>
      <c r="C162" t="s">
        <v>330</v>
      </c>
      <c r="D162" t="s">
        <v>331</v>
      </c>
      <c r="E162" t="s">
        <v>44</v>
      </c>
      <c r="F162" t="s">
        <v>332</v>
      </c>
      <c r="G162" s="3" t="s">
        <v>319</v>
      </c>
      <c r="H162" t="s">
        <v>92</v>
      </c>
      <c r="I162" t="s">
        <v>333</v>
      </c>
      <c r="J162" t="s">
        <v>334</v>
      </c>
      <c r="O162" t="s">
        <v>121</v>
      </c>
    </row>
    <row r="163" spans="1:15" x14ac:dyDescent="0.3">
      <c r="A163" s="22"/>
      <c r="C163" t="s">
        <v>335</v>
      </c>
      <c r="D163">
        <v>1.1499999999999999</v>
      </c>
    </row>
    <row r="164" spans="1:15" x14ac:dyDescent="0.3">
      <c r="A164" s="22"/>
      <c r="C164" t="s">
        <v>336</v>
      </c>
      <c r="D164">
        <v>0.35</v>
      </c>
    </row>
    <row r="165" spans="1:15" x14ac:dyDescent="0.3">
      <c r="A165" s="22"/>
      <c r="C165" t="s">
        <v>337</v>
      </c>
      <c r="D165">
        <v>9.8000000000000007</v>
      </c>
    </row>
    <row r="166" spans="1:15" x14ac:dyDescent="0.3">
      <c r="A166" s="22"/>
      <c r="B166" t="s">
        <v>40</v>
      </c>
      <c r="C166" t="s">
        <v>338</v>
      </c>
      <c r="E166" t="s">
        <v>339</v>
      </c>
      <c r="F166" t="s">
        <v>340</v>
      </c>
      <c r="G166" s="3" t="s">
        <v>341</v>
      </c>
      <c r="H166" t="s">
        <v>92</v>
      </c>
      <c r="J166">
        <v>2011</v>
      </c>
      <c r="K166" t="s">
        <v>342</v>
      </c>
      <c r="M166" t="s">
        <v>343</v>
      </c>
      <c r="N166" t="s">
        <v>344</v>
      </c>
    </row>
    <row r="167" spans="1:15" x14ac:dyDescent="0.3">
      <c r="A167" s="22"/>
      <c r="B167" t="s">
        <v>61</v>
      </c>
      <c r="C167" t="s">
        <v>345</v>
      </c>
      <c r="D167" t="s">
        <v>346</v>
      </c>
      <c r="F167" t="s">
        <v>347</v>
      </c>
      <c r="G167" s="3" t="s">
        <v>348</v>
      </c>
      <c r="H167" t="s">
        <v>92</v>
      </c>
      <c r="J167">
        <v>2013</v>
      </c>
      <c r="L167" t="s">
        <v>349</v>
      </c>
      <c r="M167" t="s">
        <v>350</v>
      </c>
    </row>
    <row r="168" spans="1:15" x14ac:dyDescent="0.3">
      <c r="A168" s="22"/>
      <c r="B168" t="s">
        <v>62</v>
      </c>
      <c r="C168" t="s">
        <v>351</v>
      </c>
      <c r="D168" t="s">
        <v>352</v>
      </c>
      <c r="E168" t="s">
        <v>353</v>
      </c>
      <c r="F168" t="s">
        <v>354</v>
      </c>
      <c r="G168" s="3" t="s">
        <v>355</v>
      </c>
      <c r="H168" t="s">
        <v>92</v>
      </c>
    </row>
    <row r="169" spans="1:15" x14ac:dyDescent="0.3">
      <c r="A169" s="22"/>
      <c r="B169" t="s">
        <v>71</v>
      </c>
      <c r="E169" t="s">
        <v>292</v>
      </c>
      <c r="F169" t="s">
        <v>293</v>
      </c>
      <c r="G169" s="3" t="s">
        <v>294</v>
      </c>
      <c r="H169" t="s">
        <v>92</v>
      </c>
      <c r="J169">
        <v>2016</v>
      </c>
      <c r="K169" t="s">
        <v>295</v>
      </c>
      <c r="L169" t="s">
        <v>296</v>
      </c>
      <c r="M169" t="s">
        <v>356</v>
      </c>
    </row>
    <row r="170" spans="1:15" x14ac:dyDescent="0.3">
      <c r="A170" s="22"/>
    </row>
    <row r="171" spans="1:15" x14ac:dyDescent="0.3">
      <c r="A171" s="22"/>
    </row>
    <row r="172" spans="1:15" x14ac:dyDescent="0.3">
      <c r="A172" s="22" t="s">
        <v>197</v>
      </c>
      <c r="B172" t="s">
        <v>53</v>
      </c>
      <c r="C172" t="s">
        <v>357</v>
      </c>
    </row>
    <row r="173" spans="1:15" x14ac:dyDescent="0.3">
      <c r="A173" s="22"/>
      <c r="B173" t="s">
        <v>64</v>
      </c>
      <c r="C173" t="s">
        <v>358</v>
      </c>
    </row>
    <row r="174" spans="1:15" x14ac:dyDescent="0.3">
      <c r="A174" s="22"/>
    </row>
    <row r="175" spans="1:15" x14ac:dyDescent="0.3">
      <c r="A175" s="22" t="s">
        <v>315</v>
      </c>
      <c r="B175" t="s">
        <v>316</v>
      </c>
      <c r="C175" t="s">
        <v>328</v>
      </c>
      <c r="D175">
        <v>40</v>
      </c>
      <c r="F175" s="3" t="s">
        <v>329</v>
      </c>
    </row>
    <row r="176" spans="1:15" x14ac:dyDescent="0.3">
      <c r="A176" s="22"/>
      <c r="B176" t="s">
        <v>359</v>
      </c>
      <c r="C176" t="s">
        <v>317</v>
      </c>
      <c r="D176">
        <f>9.8*3600/1000</f>
        <v>35.28</v>
      </c>
      <c r="F176" s="3" t="s">
        <v>318</v>
      </c>
    </row>
    <row r="177" spans="1:13" x14ac:dyDescent="0.3">
      <c r="A177" s="22"/>
    </row>
    <row r="178" spans="1:13" x14ac:dyDescent="0.3">
      <c r="A178" s="22"/>
    </row>
    <row r="179" spans="1:13" x14ac:dyDescent="0.3">
      <c r="A179" s="22" t="s">
        <v>178</v>
      </c>
      <c r="B179" t="s">
        <v>56</v>
      </c>
      <c r="C179" t="s">
        <v>360</v>
      </c>
      <c r="F179" s="3" t="s">
        <v>361</v>
      </c>
      <c r="M179" t="s">
        <v>84</v>
      </c>
    </row>
    <row r="180" spans="1:13" x14ac:dyDescent="0.3">
      <c r="B180" t="s">
        <v>60</v>
      </c>
      <c r="C180" t="s">
        <v>362</v>
      </c>
      <c r="D180">
        <f>1.8/100*$D$26</f>
        <v>0</v>
      </c>
      <c r="F180" s="3" t="s">
        <v>363</v>
      </c>
    </row>
  </sheetData>
  <phoneticPr fontId="3" type="noConversion"/>
  <hyperlinks>
    <hyperlink ref="G43" r:id="rId1" xr:uid="{A1C23AD9-032B-4A6A-A0D6-6CB0D46125CF}"/>
    <hyperlink ref="F56" r:id="rId2" xr:uid="{C49F1445-DD1B-4404-A557-34FFB5551980}"/>
    <hyperlink ref="E61" r:id="rId3" xr:uid="{6F269670-735B-48B1-9CE4-8D36AC7FF80F}"/>
    <hyperlink ref="E62" r:id="rId4" xr:uid="{530D57D5-56D3-43A3-99F8-5A9473A5B8D7}"/>
    <hyperlink ref="F58" r:id="rId5" xr:uid="{814FE8EB-0C69-4238-9C0F-F0B0D4606B3F}"/>
    <hyperlink ref="F57" r:id="rId6" xr:uid="{1A881C8D-86C0-456A-B0AC-F0A8E4DAFBFB}"/>
    <hyperlink ref="G57" r:id="rId7" location="personenverkehr" xr:uid="{0152A108-F1A0-4243-92C5-C20A837536B3}"/>
    <hyperlink ref="F59" r:id="rId8" xr:uid="{19D09B4D-7CE7-4238-9BAA-960CB91F4EF5}"/>
    <hyperlink ref="F65" r:id="rId9" xr:uid="{92517F55-F273-4C25-B8B5-41F2DFB760D6}"/>
    <hyperlink ref="F77" r:id="rId10" xr:uid="{E8E995C5-0346-4FAA-BB4A-B96B7AD4E518}"/>
    <hyperlink ref="F73" r:id="rId11" xr:uid="{C6F45490-151F-42FA-99CC-20D350332440}"/>
    <hyperlink ref="F85" r:id="rId12" xr:uid="{2B4BC20A-8927-4AED-9E35-01BC97A5A363}"/>
    <hyperlink ref="F86" r:id="rId13" xr:uid="{B7CAC01B-7497-4F3C-B100-402C9CCD7226}"/>
    <hyperlink ref="F92" r:id="rId14" xr:uid="{3A5ECBC1-E639-4C5B-8021-BB5C511F13EF}"/>
    <hyperlink ref="F87" r:id="rId15" xr:uid="{268A4174-1553-4FC5-949C-38DD19D1E9FB}"/>
    <hyperlink ref="F88" r:id="rId16" xr:uid="{AF1C6C58-8C0B-4958-A829-2F2A68C41179}"/>
    <hyperlink ref="F99" r:id="rId17" xr:uid="{7D363D5B-0802-403F-A05C-DEAD2DF3097D}"/>
    <hyperlink ref="E106" r:id="rId18" xr:uid="{F2DF6821-D51E-45F0-B567-577EE94A909C}"/>
    <hyperlink ref="F100" r:id="rId19" xr:uid="{91A03E76-3E4C-48BC-A0FD-9083ECFF6328}"/>
    <hyperlink ref="F101" r:id="rId20" xr:uid="{16C446FE-DA8B-4BC9-AB63-9DBA17A41EEB}"/>
    <hyperlink ref="F102" r:id="rId21" xr:uid="{D08608AE-C8A5-45BA-BA6A-BBF9BDF2F947}"/>
    <hyperlink ref="F122" r:id="rId22" xr:uid="{A6EB62EB-28C8-44AC-B158-CFED1A31E318}"/>
    <hyperlink ref="F115" r:id="rId23" xr:uid="{F546D2D3-8E27-41F4-98A1-104A82EF40FB}"/>
    <hyperlink ref="F116" r:id="rId24" xr:uid="{72142920-4D1C-43E9-A658-6E79EE5D9C87}"/>
    <hyperlink ref="F117" r:id="rId25" xr:uid="{862A34B9-0CB5-4F64-8CE5-00567E50BE1C}"/>
    <hyperlink ref="F127" r:id="rId26" xr:uid="{634A5CA6-6E4D-4915-9BC9-522B82CEF39B}"/>
    <hyperlink ref="E135" r:id="rId27" xr:uid="{90AFF020-05B8-45F7-A2C3-1DADA3BC0668}"/>
    <hyperlink ref="E134" r:id="rId28" xr:uid="{08AFFDDE-6CC3-48BA-842E-113F38121CFF}"/>
    <hyperlink ref="G129" r:id="rId29" xr:uid="{18CEF237-DE08-4236-BCA3-7F0551DADFDB}"/>
    <hyperlink ref="E136" r:id="rId30" xr:uid="{203559BF-51C9-4204-B0A9-C238F4690C83}"/>
    <hyperlink ref="E137" r:id="rId31" xr:uid="{5DDE9FDE-987B-4233-A495-217AECD37D89}"/>
    <hyperlink ref="E138" r:id="rId32" xr:uid="{96089F98-2CF5-45A4-8416-6698D268E389}"/>
    <hyperlink ref="F128" r:id="rId33" xr:uid="{91A03493-0F02-43B4-9136-DB4734CBAC49}"/>
    <hyperlink ref="F129" r:id="rId34" xr:uid="{14E04D6C-D4A8-4E60-AE92-398EC5BE8534}"/>
    <hyperlink ref="G155" r:id="rId35" xr:uid="{1305AB07-387F-483B-BD7C-35E72252C1BE}"/>
    <hyperlink ref="G152" r:id="rId36" xr:uid="{918DA3F3-8DE7-47AE-8655-A1B21D40B832}"/>
    <hyperlink ref="G145" r:id="rId37" xr:uid="{525468D6-FDAB-4BCE-8394-14AC1C177B9F}"/>
    <hyperlink ref="G144" r:id="rId38" xr:uid="{8D695589-4A4C-4DFA-A139-D33EDCBCDDB9}"/>
    <hyperlink ref="G143" r:id="rId39" xr:uid="{C788D46E-0393-4145-BE7E-FB0A97BCD020}"/>
    <hyperlink ref="G146" r:id="rId40" xr:uid="{BF950621-30D0-411D-9AAE-5ECB0B0C95E3}"/>
    <hyperlink ref="G153" r:id="rId41" xr:uid="{5AD03CB5-3DC3-45A7-AFA2-33EA785FA91E}"/>
    <hyperlink ref="G162" r:id="rId42" xr:uid="{7C9012BD-951D-4BD7-A9DE-6351CEBBAEA3}"/>
    <hyperlink ref="G166" r:id="rId43" xr:uid="{B26B547A-A676-469B-82E3-0505BF2EDE66}"/>
    <hyperlink ref="G167" r:id="rId44" xr:uid="{401E917D-EEBC-4230-96D8-62B79B606BFA}"/>
    <hyperlink ref="G168" r:id="rId45" xr:uid="{5D31CDA6-0256-4FCA-8FD4-5348AF8A4A64}"/>
    <hyperlink ref="F175" r:id="rId46" xr:uid="{CF286326-A12B-4E0F-8D4C-2B07CF392898}"/>
    <hyperlink ref="F176" r:id="rId47" xr:uid="{8206FE22-A9A5-4F38-AC82-76CD60132BB4}"/>
    <hyperlink ref="F179" r:id="rId48" xr:uid="{004B4EA3-5FDD-47A1-8E72-F0FA398F28E3}"/>
    <hyperlink ref="F180" r:id="rId49" xr:uid="{ED81D0F8-BC79-44BE-A878-56CD35B9D721}"/>
    <hyperlink ref="G169" r:id="rId50" xr:uid="{2E812AC9-0915-4AC7-81F0-677EDFE5495C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D19A-BAA1-4131-85B2-8134539C6D86}">
  <dimension ref="A1:P54"/>
  <sheetViews>
    <sheetView topLeftCell="A37" zoomScaleNormal="100" workbookViewId="0">
      <selection activeCell="C2" sqref="C2:C37"/>
    </sheetView>
  </sheetViews>
  <sheetFormatPr defaultColWidth="11.5546875" defaultRowHeight="14.4" x14ac:dyDescent="0.3"/>
  <cols>
    <col min="2" max="2" width="17" bestFit="1" customWidth="1"/>
    <col min="11" max="11" width="13" bestFit="1" customWidth="1"/>
    <col min="12" max="12" width="12.44140625" bestFit="1" customWidth="1"/>
    <col min="13" max="13" width="12.6640625" bestFit="1" customWidth="1"/>
    <col min="15" max="15" width="15.5546875" bestFit="1" customWidth="1"/>
    <col min="16" max="16" width="12" customWidth="1"/>
  </cols>
  <sheetData>
    <row r="1" spans="1:4" x14ac:dyDescent="0.3">
      <c r="A1" t="s">
        <v>0</v>
      </c>
      <c r="B1" t="s">
        <v>49</v>
      </c>
      <c r="C1" t="s">
        <v>47</v>
      </c>
      <c r="D1" t="s">
        <v>48</v>
      </c>
    </row>
    <row r="2" spans="1:4" x14ac:dyDescent="0.3">
      <c r="A2" s="1" t="s">
        <v>1</v>
      </c>
      <c r="B2">
        <v>90</v>
      </c>
      <c r="C2">
        <v>2023</v>
      </c>
      <c r="D2" t="s">
        <v>39</v>
      </c>
    </row>
    <row r="3" spans="1:4" x14ac:dyDescent="0.3">
      <c r="A3" s="1" t="s">
        <v>2</v>
      </c>
      <c r="B3">
        <f>100-28.9</f>
        <v>71.099999999999994</v>
      </c>
      <c r="C3">
        <v>2015</v>
      </c>
      <c r="D3" t="s">
        <v>58</v>
      </c>
    </row>
    <row r="4" spans="1:4" x14ac:dyDescent="0.3">
      <c r="A4" s="1" t="s">
        <v>3</v>
      </c>
      <c r="B4">
        <f>100-66</f>
        <v>34</v>
      </c>
      <c r="C4">
        <v>2015</v>
      </c>
      <c r="D4" t="s">
        <v>58</v>
      </c>
    </row>
    <row r="5" spans="1:4" x14ac:dyDescent="0.3">
      <c r="A5" s="1" t="s">
        <v>4</v>
      </c>
      <c r="B5">
        <f>100-70.9</f>
        <v>29.099999999999994</v>
      </c>
      <c r="C5" s="3">
        <v>2015</v>
      </c>
      <c r="D5" t="s">
        <v>58</v>
      </c>
    </row>
    <row r="6" spans="1:4" x14ac:dyDescent="0.3">
      <c r="A6" s="1" t="s">
        <v>5</v>
      </c>
      <c r="B6">
        <f>100-40</f>
        <v>60</v>
      </c>
      <c r="C6">
        <v>2020</v>
      </c>
      <c r="D6" t="s">
        <v>58</v>
      </c>
    </row>
    <row r="7" spans="1:4" x14ac:dyDescent="0.3">
      <c r="A7" s="1" t="s">
        <v>6</v>
      </c>
      <c r="B7">
        <f>100-83.3</f>
        <v>16.700000000000003</v>
      </c>
      <c r="C7">
        <v>2015</v>
      </c>
      <c r="D7" t="s">
        <v>58</v>
      </c>
    </row>
    <row r="8" spans="1:4" x14ac:dyDescent="0.3">
      <c r="A8" s="1" t="s">
        <v>7</v>
      </c>
      <c r="B8">
        <v>0</v>
      </c>
      <c r="D8" t="s">
        <v>71</v>
      </c>
    </row>
    <row r="9" spans="1:4" x14ac:dyDescent="0.3">
      <c r="A9" s="1" t="s">
        <v>8</v>
      </c>
      <c r="B9">
        <f>100-76.6</f>
        <v>23.400000000000006</v>
      </c>
      <c r="C9">
        <v>2015</v>
      </c>
      <c r="D9" t="s">
        <v>58</v>
      </c>
    </row>
    <row r="10" spans="1:4" x14ac:dyDescent="0.3">
      <c r="A10" s="1" t="s">
        <v>9</v>
      </c>
      <c r="B10">
        <f>100-36</f>
        <v>64</v>
      </c>
      <c r="C10">
        <v>2020</v>
      </c>
      <c r="D10" t="s">
        <v>58</v>
      </c>
    </row>
    <row r="11" spans="1:4" x14ac:dyDescent="0.3">
      <c r="A11" s="1" t="s">
        <v>10</v>
      </c>
      <c r="B11">
        <f>100-46.7</f>
        <v>53.3</v>
      </c>
      <c r="C11">
        <v>2020</v>
      </c>
      <c r="D11" t="s">
        <v>58</v>
      </c>
    </row>
    <row r="12" spans="1:4" x14ac:dyDescent="0.3">
      <c r="A12" s="1" t="s">
        <v>11</v>
      </c>
      <c r="B12">
        <f>100-62.7</f>
        <v>37.299999999999997</v>
      </c>
      <c r="C12">
        <v>2015</v>
      </c>
      <c r="D12" t="s">
        <v>58</v>
      </c>
    </row>
    <row r="13" spans="1:4" x14ac:dyDescent="0.3">
      <c r="A13" s="1" t="s">
        <v>12</v>
      </c>
      <c r="B13">
        <f>100-28.8</f>
        <v>71.2</v>
      </c>
      <c r="C13">
        <v>2020</v>
      </c>
      <c r="D13" t="s">
        <v>58</v>
      </c>
    </row>
    <row r="14" spans="1:4" x14ac:dyDescent="0.3">
      <c r="A14" s="1" t="s">
        <v>13</v>
      </c>
      <c r="B14">
        <v>100</v>
      </c>
      <c r="D14" t="s">
        <v>109</v>
      </c>
    </row>
    <row r="15" spans="1:4" x14ac:dyDescent="0.3">
      <c r="A15" s="1" t="s">
        <v>14</v>
      </c>
      <c r="B15">
        <f>100-86.6</f>
        <v>13.400000000000006</v>
      </c>
      <c r="C15">
        <v>2015</v>
      </c>
      <c r="D15" t="s">
        <v>58</v>
      </c>
    </row>
    <row r="16" spans="1:4" x14ac:dyDescent="0.3">
      <c r="A16" s="1" t="s">
        <v>15</v>
      </c>
      <c r="B16">
        <f>100-93.5</f>
        <v>6.5</v>
      </c>
      <c r="C16">
        <v>2015</v>
      </c>
      <c r="D16" t="s">
        <v>58</v>
      </c>
    </row>
    <row r="17" spans="1:4" x14ac:dyDescent="0.3">
      <c r="A17" s="1" t="s">
        <v>16</v>
      </c>
      <c r="B17">
        <f>100-4.7</f>
        <v>95.3</v>
      </c>
      <c r="C17">
        <v>2020</v>
      </c>
      <c r="D17" t="s">
        <v>58</v>
      </c>
    </row>
    <row r="18" spans="1:4" x14ac:dyDescent="0.3">
      <c r="A18" s="1" t="s">
        <v>17</v>
      </c>
      <c r="B18">
        <f>100-61</f>
        <v>39</v>
      </c>
      <c r="C18">
        <v>2015</v>
      </c>
      <c r="D18" t="s">
        <v>58</v>
      </c>
    </row>
    <row r="19" spans="1:4" x14ac:dyDescent="0.3">
      <c r="A19" s="1" t="s">
        <v>18</v>
      </c>
      <c r="B19">
        <v>100</v>
      </c>
      <c r="D19" t="s">
        <v>109</v>
      </c>
    </row>
    <row r="20" spans="1:4" x14ac:dyDescent="0.3">
      <c r="A20" s="1" t="s">
        <v>19</v>
      </c>
      <c r="B20">
        <f>100-30.1</f>
        <v>69.900000000000006</v>
      </c>
      <c r="C20">
        <v>2020</v>
      </c>
      <c r="D20" t="s">
        <v>58</v>
      </c>
    </row>
    <row r="21" spans="1:4" x14ac:dyDescent="0.3">
      <c r="A21" s="1" t="s">
        <v>20</v>
      </c>
      <c r="B21">
        <f>100-28.8</f>
        <v>71.2</v>
      </c>
      <c r="C21">
        <v>2020</v>
      </c>
      <c r="D21" t="s">
        <v>58</v>
      </c>
    </row>
    <row r="22" spans="1:4" x14ac:dyDescent="0.3">
      <c r="A22" s="1" t="s">
        <v>21</v>
      </c>
      <c r="B22">
        <f>100-36.4</f>
        <v>63.6</v>
      </c>
      <c r="C22">
        <v>2020</v>
      </c>
      <c r="D22" t="s">
        <v>58</v>
      </c>
    </row>
    <row r="23" spans="1:4" x14ac:dyDescent="0.3">
      <c r="A23" s="1" t="s">
        <v>22</v>
      </c>
      <c r="B23">
        <f>100-35</f>
        <v>65</v>
      </c>
      <c r="C23">
        <v>2015</v>
      </c>
      <c r="D23" t="s">
        <v>58</v>
      </c>
    </row>
    <row r="24" spans="1:4" x14ac:dyDescent="0.3">
      <c r="A24" s="1" t="s">
        <v>23</v>
      </c>
      <c r="B24">
        <f>100-62.6</f>
        <v>37.4</v>
      </c>
      <c r="C24">
        <v>2015</v>
      </c>
      <c r="D24" t="s">
        <v>58</v>
      </c>
    </row>
    <row r="25" spans="1:4" x14ac:dyDescent="0.3">
      <c r="A25" s="1" t="s">
        <v>24</v>
      </c>
      <c r="B25">
        <f>100-58.6</f>
        <v>41.4</v>
      </c>
      <c r="C25">
        <v>2015</v>
      </c>
      <c r="D25" t="s">
        <v>58</v>
      </c>
    </row>
    <row r="26" spans="1:4" x14ac:dyDescent="0.3">
      <c r="A26" s="1" t="s">
        <v>25</v>
      </c>
      <c r="B26">
        <f>100-55.7</f>
        <v>44.3</v>
      </c>
      <c r="C26">
        <v>2015</v>
      </c>
      <c r="D26" t="s">
        <v>58</v>
      </c>
    </row>
    <row r="27" spans="1:4" x14ac:dyDescent="0.3">
      <c r="A27" s="1" t="s">
        <v>26</v>
      </c>
      <c r="B27">
        <f>100-44.9</f>
        <v>55.1</v>
      </c>
      <c r="C27">
        <v>2015</v>
      </c>
      <c r="D27" t="s">
        <v>58</v>
      </c>
    </row>
    <row r="28" spans="1:4" x14ac:dyDescent="0.3">
      <c r="A28" s="1" t="s">
        <v>27</v>
      </c>
      <c r="B28">
        <f>100-16.3</f>
        <v>83.7</v>
      </c>
      <c r="C28">
        <v>2020</v>
      </c>
      <c r="D28" t="s">
        <v>58</v>
      </c>
    </row>
    <row r="29" spans="1:4" x14ac:dyDescent="0.3">
      <c r="A29" s="1" t="s">
        <v>28</v>
      </c>
      <c r="B29">
        <f>100-67.6</f>
        <v>32.400000000000006</v>
      </c>
      <c r="C29">
        <v>2015</v>
      </c>
      <c r="D29" t="s">
        <v>58</v>
      </c>
    </row>
    <row r="30" spans="1:4" x14ac:dyDescent="0.3">
      <c r="A30" s="1" t="s">
        <v>29</v>
      </c>
      <c r="B30">
        <v>100</v>
      </c>
      <c r="D30" t="s">
        <v>66</v>
      </c>
    </row>
    <row r="31" spans="1:4" x14ac:dyDescent="0.3">
      <c r="A31" s="1" t="s">
        <v>30</v>
      </c>
      <c r="B31">
        <f>100-41.6</f>
        <v>58.4</v>
      </c>
      <c r="C31">
        <v>2015</v>
      </c>
      <c r="D31" t="s">
        <v>58</v>
      </c>
    </row>
    <row r="32" spans="1:4" x14ac:dyDescent="0.3">
      <c r="A32" s="1" t="s">
        <v>31</v>
      </c>
      <c r="B32">
        <f>100-0</f>
        <v>100</v>
      </c>
      <c r="C32">
        <v>2020</v>
      </c>
      <c r="D32" t="s">
        <v>58</v>
      </c>
    </row>
    <row r="33" spans="1:16" x14ac:dyDescent="0.3">
      <c r="A33" s="1" t="s">
        <v>32</v>
      </c>
      <c r="B33">
        <f>100-10.5</f>
        <v>89.5</v>
      </c>
      <c r="C33">
        <v>2015</v>
      </c>
      <c r="D33" t="s">
        <v>58</v>
      </c>
    </row>
    <row r="34" spans="1:16" x14ac:dyDescent="0.3">
      <c r="A34" s="1" t="s">
        <v>33</v>
      </c>
      <c r="B34">
        <f>100-66.5</f>
        <v>33.5</v>
      </c>
      <c r="C34">
        <v>2015</v>
      </c>
      <c r="D34" t="s">
        <v>58</v>
      </c>
    </row>
    <row r="35" spans="1:16" x14ac:dyDescent="0.3">
      <c r="A35" s="1" t="s">
        <v>34</v>
      </c>
      <c r="B35">
        <f>100-66.5</f>
        <v>33.5</v>
      </c>
      <c r="C35">
        <v>2015</v>
      </c>
      <c r="D35" t="s">
        <v>58</v>
      </c>
    </row>
    <row r="36" spans="1:16" x14ac:dyDescent="0.3">
      <c r="A36" s="1" t="s">
        <v>35</v>
      </c>
      <c r="B36">
        <f>100-100</f>
        <v>0</v>
      </c>
      <c r="C36">
        <v>2015</v>
      </c>
      <c r="D36" t="s">
        <v>58</v>
      </c>
    </row>
    <row r="37" spans="1:16" x14ac:dyDescent="0.3">
      <c r="A37" s="1" t="s">
        <v>36</v>
      </c>
      <c r="B37">
        <f>100-25</f>
        <v>75</v>
      </c>
      <c r="C37">
        <v>2015</v>
      </c>
      <c r="D37" t="s">
        <v>58</v>
      </c>
    </row>
    <row r="39" spans="1:16" x14ac:dyDescent="0.3">
      <c r="A39" t="s">
        <v>50</v>
      </c>
      <c r="B39" t="s">
        <v>38</v>
      </c>
    </row>
    <row r="41" spans="1:16" x14ac:dyDescent="0.3">
      <c r="C41" t="s">
        <v>85</v>
      </c>
      <c r="D41" t="s">
        <v>87</v>
      </c>
      <c r="E41" t="s">
        <v>88</v>
      </c>
      <c r="F41" t="s">
        <v>89</v>
      </c>
      <c r="G41" t="s">
        <v>90</v>
      </c>
      <c r="H41" t="s">
        <v>91</v>
      </c>
      <c r="I41" t="s">
        <v>47</v>
      </c>
      <c r="J41" t="s">
        <v>93</v>
      </c>
      <c r="K41" t="s">
        <v>94</v>
      </c>
      <c r="L41" t="s">
        <v>95</v>
      </c>
      <c r="M41" t="s">
        <v>96</v>
      </c>
      <c r="N41" t="s">
        <v>120</v>
      </c>
      <c r="O41" t="s">
        <v>122</v>
      </c>
      <c r="P41" t="s">
        <v>123</v>
      </c>
    </row>
    <row r="42" spans="1:16" x14ac:dyDescent="0.3">
      <c r="A42" t="s">
        <v>51</v>
      </c>
      <c r="B42" t="s">
        <v>39</v>
      </c>
      <c r="D42" t="s">
        <v>113</v>
      </c>
      <c r="E42" t="s">
        <v>117</v>
      </c>
      <c r="F42" s="3" t="s">
        <v>114</v>
      </c>
      <c r="G42" t="s">
        <v>118</v>
      </c>
      <c r="I42" t="s">
        <v>115</v>
      </c>
      <c r="K42" t="s">
        <v>116</v>
      </c>
      <c r="M42" t="s">
        <v>113</v>
      </c>
    </row>
    <row r="43" spans="1:16" x14ac:dyDescent="0.3">
      <c r="B43" t="s">
        <v>40</v>
      </c>
      <c r="D43" t="s">
        <v>44</v>
      </c>
      <c r="E43" t="s">
        <v>97</v>
      </c>
      <c r="F43" s="3" t="s">
        <v>45</v>
      </c>
      <c r="G43" t="s">
        <v>92</v>
      </c>
      <c r="H43" t="s">
        <v>98</v>
      </c>
      <c r="I43" t="s">
        <v>99</v>
      </c>
      <c r="N43" t="s">
        <v>121</v>
      </c>
    </row>
    <row r="44" spans="1:16" x14ac:dyDescent="0.3">
      <c r="B44" t="s">
        <v>61</v>
      </c>
      <c r="C44" t="s">
        <v>69</v>
      </c>
      <c r="D44" t="s">
        <v>106</v>
      </c>
      <c r="E44" t="s">
        <v>107</v>
      </c>
      <c r="F44" s="3" t="s">
        <v>63</v>
      </c>
      <c r="G44" t="s">
        <v>92</v>
      </c>
      <c r="I44">
        <v>2018</v>
      </c>
      <c r="J44" t="s">
        <v>108</v>
      </c>
      <c r="L44" t="s">
        <v>84</v>
      </c>
    </row>
    <row r="45" spans="1:16" x14ac:dyDescent="0.3">
      <c r="B45" t="s">
        <v>62</v>
      </c>
      <c r="C45" t="s">
        <v>69</v>
      </c>
      <c r="D45" s="7" t="s">
        <v>67</v>
      </c>
      <c r="E45" s="7" t="s">
        <v>68</v>
      </c>
      <c r="F45" s="8" t="s">
        <v>103</v>
      </c>
      <c r="G45" s="7" t="s">
        <v>104</v>
      </c>
      <c r="H45" s="7" t="s">
        <v>105</v>
      </c>
      <c r="I45" s="7"/>
      <c r="J45" s="7"/>
      <c r="K45" s="7"/>
      <c r="L45" s="7"/>
      <c r="O45" t="s">
        <v>124</v>
      </c>
      <c r="P45" t="s">
        <v>125</v>
      </c>
    </row>
    <row r="46" spans="1:16" x14ac:dyDescent="0.3">
      <c r="B46" t="s">
        <v>71</v>
      </c>
      <c r="C46" t="s">
        <v>110</v>
      </c>
      <c r="D46" t="s">
        <v>112</v>
      </c>
      <c r="E46" t="s">
        <v>111</v>
      </c>
      <c r="F46" s="3" t="s">
        <v>70</v>
      </c>
      <c r="G46" s="7" t="s">
        <v>104</v>
      </c>
    </row>
    <row r="48" spans="1:16" x14ac:dyDescent="0.3">
      <c r="A48" t="s">
        <v>52</v>
      </c>
      <c r="B48" t="s">
        <v>53</v>
      </c>
      <c r="C48" t="s">
        <v>54</v>
      </c>
    </row>
    <row r="49" spans="1:9" x14ac:dyDescent="0.3">
      <c r="B49" t="s">
        <v>64</v>
      </c>
      <c r="C49" t="s">
        <v>65</v>
      </c>
    </row>
    <row r="51" spans="1:9" x14ac:dyDescent="0.3">
      <c r="A51" t="s">
        <v>55</v>
      </c>
      <c r="B51" t="s">
        <v>56</v>
      </c>
      <c r="C51" t="s">
        <v>57</v>
      </c>
      <c r="F51" s="3" t="s">
        <v>46</v>
      </c>
    </row>
    <row r="52" spans="1:9" x14ac:dyDescent="0.3">
      <c r="B52" t="s">
        <v>60</v>
      </c>
      <c r="C52" t="s">
        <v>59</v>
      </c>
      <c r="F52" s="3" t="s">
        <v>37</v>
      </c>
    </row>
    <row r="53" spans="1:9" x14ac:dyDescent="0.3">
      <c r="B53" t="s">
        <v>73</v>
      </c>
      <c r="C53" t="s">
        <v>72</v>
      </c>
      <c r="F53" s="3" t="s">
        <v>41</v>
      </c>
    </row>
    <row r="54" spans="1:9" x14ac:dyDescent="0.3">
      <c r="B54" t="s">
        <v>102</v>
      </c>
      <c r="D54" t="s">
        <v>42</v>
      </c>
      <c r="E54" t="s">
        <v>101</v>
      </c>
      <c r="F54" s="3" t="s">
        <v>43</v>
      </c>
      <c r="I54" t="s">
        <v>100</v>
      </c>
    </row>
  </sheetData>
  <phoneticPr fontId="3" type="noConversion"/>
  <hyperlinks>
    <hyperlink ref="F52" r:id="rId1" xr:uid="{6B046BD5-F8D6-45FE-B54C-BD6F7043A1BE}"/>
    <hyperlink ref="F51" r:id="rId2" xr:uid="{46CE62C3-5586-4A2C-8137-9C4DF461FD5E}"/>
    <hyperlink ref="F53" r:id="rId3" xr:uid="{3C7D8553-7722-4B15-89DB-3EC34D3B1A0B}"/>
    <hyperlink ref="F43" r:id="rId4" xr:uid="{FD984815-300E-4451-A872-DC18A4CDDC13}"/>
    <hyperlink ref="F54" r:id="rId5" xr:uid="{EAD30E72-FF15-415C-892E-9181BDD05703}"/>
    <hyperlink ref="F45" r:id="rId6" xr:uid="{D4E5BE32-FC85-40ED-99C0-69BA008E42B0}"/>
    <hyperlink ref="F44" r:id="rId7" xr:uid="{DBF6D71D-AE0A-43AE-B4B8-4941A8A4BC69}"/>
    <hyperlink ref="F46" r:id="rId8" xr:uid="{E8B92AA6-E1B5-4B2A-82B1-D3558874DBA0}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Info</vt:lpstr>
      <vt:lpstr>elec_rail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Amadu Epishev</cp:lastModifiedBy>
  <dcterms:created xsi:type="dcterms:W3CDTF">2021-01-05T12:57:24Z</dcterms:created>
  <dcterms:modified xsi:type="dcterms:W3CDTF">2025-01-19T20:23:16Z</dcterms:modified>
</cp:coreProperties>
</file>