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valuació_2" sheetId="1" r:id="rId3"/>
    <sheet state="visible" name="Avaluación_1_i_2" sheetId="2" r:id="rId4"/>
    <sheet state="visible" name="test_met_dec" sheetId="3" r:id="rId5"/>
    <sheet state="hidden" name="PyDevOps" sheetId="4" r:id="rId6"/>
    <sheet state="visible" name="refactorex" sheetId="5" r:id="rId7"/>
    <sheet state="visible" name="sneaker_raffle" sheetId="6" r:id="rId8"/>
    <sheet state="visible" name="Quarkus_JPA" sheetId="7" r:id="rId9"/>
  </sheets>
  <definedNames/>
  <calcPr/>
</workbook>
</file>

<file path=xl/sharedStrings.xml><?xml version="1.0" encoding="utf-8"?>
<sst xmlns="http://schemas.openxmlformats.org/spreadsheetml/2006/main" count="3598" uniqueCount="1218">
  <si>
    <t>Nombre</t>
  </si>
  <si>
    <t>propuesta idoneidad</t>
  </si>
  <si>
    <t>Experiencia</t>
  </si>
  <si>
    <t>DNI</t>
  </si>
  <si>
    <t>Diario de prácticas</t>
  </si>
  <si>
    <t>Dibujar diagrama de clases del Kata Interfaz Drawable</t>
  </si>
  <si>
    <t xml:space="preserve">Entrega en plazo JAXB </t>
  </si>
  <si>
    <t>Examen teòric test ED juny (ED_test_juny)</t>
  </si>
  <si>
    <t>Qualificació Examen teòric test ED juny (ED_test_juny)</t>
  </si>
  <si>
    <t>Adecuación al Diagrama de clases examen  junio</t>
  </si>
  <si>
    <t>Git examen junio</t>
  </si>
  <si>
    <t>GitHub examen  junio</t>
  </si>
  <si>
    <t>Qualificació ED 2n avaluació</t>
  </si>
  <si>
    <t>Qualificació ED 1a avaluació</t>
  </si>
  <si>
    <t>Qualificació ED 2a avaluació</t>
  </si>
  <si>
    <t>Qualificació final ED</t>
  </si>
  <si>
    <t>Examen pràctic programació (Juny_MrMeeseeks)</t>
  </si>
  <si>
    <t xml:space="preserve">Projecte </t>
  </si>
  <si>
    <t>Qualificació 2n avaluació</t>
  </si>
  <si>
    <t>Qualificació final Programació</t>
  </si>
  <si>
    <t>ED</t>
  </si>
  <si>
    <t>Programació</t>
  </si>
  <si>
    <t>Adrián Ponce Cano</t>
  </si>
  <si>
    <t>adrianponcecano@gmail.com</t>
  </si>
  <si>
    <t>Dome</t>
  </si>
  <si>
    <t>19 años. Grado medio, después de hacer la ESO.</t>
  </si>
  <si>
    <t>ok</t>
  </si>
  <si>
    <t>no és correcte</t>
  </si>
  <si>
    <t>no sigues el diseño del diagrama de clases</t>
  </si>
  <si>
    <t>OK</t>
  </si>
  <si>
    <t>Ivan Penev Kolev</t>
  </si>
  <si>
    <t>ivan.penev92@gmail.com</t>
  </si>
  <si>
    <t>Idonia Health.</t>
  </si>
  <si>
    <t xml:space="preserve"> Edad 22. Formación previa: Grado Medio de Informática y ESO..</t>
  </si>
  <si>
    <t>sense lliurar</t>
  </si>
  <si>
    <t>via upload; sin los commits,</t>
  </si>
  <si>
    <t>via upload; push fuera de plazo</t>
  </si>
  <si>
    <t>Juan Miguel Marí Sánchez</t>
  </si>
  <si>
    <t>juanmi.marisanchez@gmail.com</t>
  </si>
  <si>
    <t>Brújula</t>
  </si>
  <si>
    <t>25 años. Formación: FP superior ASIX, 2 años en la UOC</t>
  </si>
  <si>
    <t>sólo en local</t>
  </si>
  <si>
    <t>Adrián Galende Sánchez</t>
  </si>
  <si>
    <t>adriangalende@gmail.com</t>
  </si>
  <si>
    <t>28 años- FPGS Administración de Sistemas Informáticos en Red en Sant Josep Obrer</t>
  </si>
  <si>
    <t>Adrián Carmona Belmonte</t>
  </si>
  <si>
    <t>acarmonabelmonte@gmail.com</t>
  </si>
  <si>
    <t xml:space="preserve"> 24 Formación: Bachillerato Ciencias Sociales</t>
  </si>
  <si>
    <t>sayMessageOnCreate() no existe</t>
  </si>
  <si>
    <t xml:space="preserve">via upload; sin los commits, </t>
  </si>
  <si>
    <t>Daniel Juan Barbosa</t>
  </si>
  <si>
    <t>danieljuanbarbosa@gmail.com</t>
  </si>
  <si>
    <t>26 años. Los únicos estudios que tengo son los de bachillerato(aunque otros títulos que podrían contar son el grado elemental en flauta travesera en el conservatorio, monitor de tiempo libre y B2 de Alemán). Otros cursos que no he finalizado son el grado en filosofía, fp de grado medio en electricidad y cuidador de ancianos y panadero (estos dos últimos en Alemania).</t>
  </si>
  <si>
    <t xml:space="preserve">Ulises Bruno Suárez del Real Ferriol </t>
  </si>
  <si>
    <t>ulisesuarezdelreal@gmail.com</t>
  </si>
  <si>
    <t>C2C</t>
  </si>
  <si>
    <t xml:space="preserve">26. Acceso al ciclo vía Bachillerato Ciencias de la Salud y  Cientificotécnico- Otra formación: Licenciado en Biología, Master en Cognición y Evolución Humana, asignatura "programación 1" del ciclo de ingeniería informática
</t>
  </si>
  <si>
    <t>Berkan Beyhanov Raimov</t>
  </si>
  <si>
    <t>berkanraimov@gmail.com</t>
  </si>
  <si>
    <t xml:space="preserve">Edad: 20. Formación: 1er año de Ingeniería informática no acabada. Acceso a través de bachillerato. Título de poder ejercer como mecánico de oficial 3a en un taller de automoción. </t>
  </si>
  <si>
    <t xml:space="preserve"> Víctor Alfonso Gómez Tejada</t>
  </si>
  <si>
    <t>victor95_95@hotmail.com</t>
  </si>
  <si>
    <t>Edad: 21 años. Formación previa: 1. Bachiller Científico-Técnico  2. Grado superior en Automoción.</t>
  </si>
  <si>
    <t>el método sayMessageOnExplore() no existe en el diagrama</t>
  </si>
  <si>
    <t>via upload</t>
  </si>
  <si>
    <t>Raúl Fernando Avilés Saltos</t>
  </si>
  <si>
    <t>raul2040@outlook.es</t>
  </si>
  <si>
    <t>Título de Educación Secundaria Obligatoria IES Madina Mayurqa. Primer año de  grado medio de Gestión Administrativa IES Ses  Estacions. Carnet B  Ciclo formativo de nivel 3 del soib de marketing y comunicación   Curso en palma activa de iniciación a la programación      Diploma de vigilante de seguridad en Academia Mayo       Certificado básico de prevención de riesgos laborales (directivo de obra)       Prueba de acceso a grado superior</t>
  </si>
  <si>
    <t>KO</t>
  </si>
  <si>
    <t xml:space="preserve"> método saludoMeeseeks(MrMeeseeks mrMee) en la clase ProxyMrMeeseeks que no existe en el diagrama de clases </t>
  </si>
  <si>
    <t>Alex Patricio Olmos Ceron</t>
  </si>
  <si>
    <t>seshomarualex@gmail.com</t>
  </si>
  <si>
    <t>28   (26/08/1989) relacionados con informática ninguno. No termine el batx y entre por prueba de acceso a FP superior.</t>
  </si>
  <si>
    <t>Jordi Fuster Beltran</t>
  </si>
  <si>
    <t>jordifusbel@hotmail.com</t>
  </si>
  <si>
    <t>Grupo Piñero?</t>
  </si>
  <si>
    <t>Edad: 23 (1994) Formación: Batchiller. Creo que comenzó informática y luego cambió a empresas</t>
  </si>
  <si>
    <t>Una instancia de Mr Meeseeks se crea cuando creas una instancia de Box mediante la propiedad de instancia private MrMeeseeks mrMee = new MrMeeseeks(); Esto no es consistente con el comportamiento de la caja; no hay herencia entre las interfaces</t>
  </si>
  <si>
    <t>Cristina González Monserrar</t>
  </si>
  <si>
    <t>crisgonmon@gmail.com</t>
  </si>
  <si>
    <t>Edat: 19 Formació prèvia: batxillerat científic -&gt; primer semestre d'enginyeria informàtica a sa UIB (càlcul, matemàtica discreta, programació 1 [java amb netBeans, nota: 9], sistemes informàtics i empresa) -&gt; curs actual. Formació complementària relacionada amb informàtica: GIMP, maneig bàsic de Photoshop, Audacity, editors de vídeo (Principalment Sony Vegas), MMD (programa d'animació 3D), Paint Tool Sai, nocions bàsiques de Wordpress, creació i maneig de màquines virtuals amb Virtual Box, maneig bàsic de MySQL, nocions bàsiques de HTML (totalment desfasades i oxidades). Tot això aprés a ses assignatures d'imatge i expressió (3r ESO), informàtica (4rt ESO), TIC (1r batxillerat) i de forma autodidacta ja que pas i he passat una quantitat absurda de temps davant s'ordinador.</t>
  </si>
  <si>
    <t>¿?¿?</t>
  </si>
  <si>
    <t>no sigues el diseño del diagrama de clases: ArrayList&lt;MrMeeseeks&gt; MrMeeseeks en el clase ProxyMrMeeseeks ¿?</t>
  </si>
  <si>
    <t>OK local</t>
  </si>
  <si>
    <t>sin conectar; cuenta en github abandonada desde abril</t>
  </si>
  <si>
    <t>Valentí Diéguez Crespí</t>
  </si>
  <si>
    <t>valendieguez89@gmail.com</t>
  </si>
  <si>
    <t>XML Travle Gate</t>
  </si>
  <si>
    <t>Edad: 28 Formación Previa: Batxillerato Grado en Historia ( inacabado) Html5 y css por Codeacademy Iniciación al Java por Codeacademy</t>
  </si>
  <si>
    <t>los mensajes de los commits no informan sobre lo realizado en dicho commit</t>
  </si>
  <si>
    <t>José Miguel Puertollano Gomez</t>
  </si>
  <si>
    <t>granadero98@gmail.com</t>
  </si>
  <si>
    <t>Grupo Piñero</t>
  </si>
  <si>
    <t>Edad: 19 años  Formación previa: CFGM Sistemas microinformaticos y redes</t>
  </si>
  <si>
    <t>Juanan Pujals Echavarria</t>
  </si>
  <si>
    <t>juanan.pujals@gmail.com</t>
  </si>
  <si>
    <t>tengo 24 años y entre a este fp a través de mi nota de bachillerato, aunque tambien he realizado un fp grado superior en animacion sociocultural y turística o TASOCT.</t>
  </si>
  <si>
    <t>Andres Rivas Garcia</t>
  </si>
  <si>
    <t>andrivgar@gmail.com</t>
  </si>
  <si>
    <t>Zertifika</t>
  </si>
  <si>
    <t xml:space="preserve">Edad: 22
Formación previa: Bachillerato, Grado superior de Administración de Sistemas Informáticos en Red (ASIR). </t>
  </si>
  <si>
    <t>Maria Martorell Mas</t>
  </si>
  <si>
    <t>marietta.m.mas@gmail.com</t>
  </si>
  <si>
    <t>Edad: 23, Formación previa: Bachillerato y un par de años de ADE + Turismo, aprendizaje de informática autodidacta en general.</t>
  </si>
  <si>
    <t>via upload; sin los commits</t>
  </si>
  <si>
    <t>No respetas el diseño: heredas la clase Proxy de Mr Meeseeks</t>
  </si>
  <si>
    <t>uffff</t>
  </si>
  <si>
    <t>Avatar</t>
  </si>
  <si>
    <t>Manteniment del panell de tasques 17/11/2020</t>
  </si>
  <si>
    <t>Examen teòric test Programació Procedimental Desembre (test_prog_des)</t>
  </si>
  <si>
    <t>Exame teórico test metodoloxías decembro (test_met_dec)</t>
  </si>
  <si>
    <t>Qualificació exàmens test Programació =&gt; qualificació superior a 30% als exàmens per a fer mitjana</t>
  </si>
  <si>
    <t>Calificación exames test metodoloxías =&gt; calificación superior ao 30% nos exames pra facer a media</t>
  </si>
  <si>
    <t>Exame práctico contornos de desenvolvemento (refactorex): configuración</t>
  </si>
  <si>
    <t>Exame práctico contornos de desenvolvemento (refactorex): refactorización</t>
  </si>
  <si>
    <t>Codewars kyu</t>
  </si>
  <si>
    <t>Yatzy refactoring kata</t>
  </si>
  <si>
    <t>Bowling Game</t>
  </si>
  <si>
    <t>Exámenes Java resueltos en github</t>
  </si>
  <si>
    <t>Código exercicios curso publicado no teu github: bicipalma, refactorización en grupo scanner, refactorización Yatzy</t>
  </si>
  <si>
    <t>Número de proyectos en GitHub</t>
  </si>
  <si>
    <t>GitHub "vitalogy"</t>
  </si>
  <si>
    <t>Calificación módulo = 40% test + 55% práctico + 5% exercicios da avaluación</t>
  </si>
  <si>
    <t>Qualificació ED = 50% PyDevOps +  40% test programació + 10% github repos</t>
  </si>
  <si>
    <t>Calificación do módulo no boletín (só permite números enteiros)</t>
  </si>
  <si>
    <t>Observacións</t>
  </si>
  <si>
    <t>Examen teòric test POO febrer (test_POO_feb)</t>
  </si>
  <si>
    <t>Examen teòric test metodologies febrer (test_ED_feb)</t>
  </si>
  <si>
    <t>Examen pràctic programació (Febrer) (sneaker_raffle)</t>
  </si>
  <si>
    <t>Examen pràctic metodologies  (sneaker_raffle)</t>
  </si>
  <si>
    <t>Qualificació metodologies = 75% examens test + 25% pràctic</t>
  </si>
  <si>
    <t>Qualificació Programació = 60% sneaker_raffle +  40% test POO</t>
  </si>
  <si>
    <t>Qualificació ED = 60% sneaker_raffle +  40% test ED</t>
  </si>
  <si>
    <t>Qualificació al butlletí de notes Programació (aquesta variable és integer al gestib)</t>
  </si>
  <si>
    <t>Qualificació al butlletí de notes ED (aquesta variable és integer al gestib)</t>
  </si>
  <si>
    <t>Comentarios</t>
  </si>
  <si>
    <t>Examens test programació</t>
  </si>
  <si>
    <t>Examens test metodologies</t>
  </si>
  <si>
    <t>Examens pràctic suspesos: Galley Grub</t>
  </si>
  <si>
    <t>Expresiones reguleras</t>
  </si>
  <si>
    <t>Mollap Intercepting Filter</t>
  </si>
  <si>
    <t>Fastbreak truck</t>
  </si>
  <si>
    <t>Mordor command</t>
  </si>
  <si>
    <t>Quarkus-getting-started</t>
  </si>
  <si>
    <t>Ollivanders in a Docker</t>
  </si>
  <si>
    <t>Java in a Docker</t>
  </si>
  <si>
    <t>GitHub "vitalogy": cómo de sano ha estado tu GitHub de febrero a junio</t>
  </si>
  <si>
    <t>práctica semana I</t>
  </si>
  <si>
    <t>práctica semana II</t>
  </si>
  <si>
    <t>práctica semana 3</t>
  </si>
  <si>
    <t>práctica semana 4 Spring</t>
  </si>
  <si>
    <t>Examen teòric test Programació i metodologies Juny (test_prog_jun)</t>
  </si>
  <si>
    <t>Qualificació test Programació i metodologies Juny (test_prog_jun)</t>
  </si>
  <si>
    <t>Examen pràctic programació - Juny (Quarkus_JPA)</t>
  </si>
  <si>
    <t>Examen pràctic ED - Juny (Quarkus_JPA)</t>
  </si>
  <si>
    <t>Proyecto Ollivanders: API REST Flask + Mongo / SQL</t>
  </si>
  <si>
    <t>Qualificació test ED Juny (test_ed_jun)</t>
  </si>
  <si>
    <t>Qualificació provisional 2ª avaluació  per al butlletí de notes a l'espera de la correcció de l'examen Quarkus JPA</t>
  </si>
  <si>
    <t>Qualificació 3ª avaluació programació  = 35% Quarkus_JPA + 65% test_prog_jun</t>
  </si>
  <si>
    <t>Qualificació 3ª avaluació ED  = 50% Quarkus_JPA + 50% test_prog_jun</t>
  </si>
  <si>
    <t>Qualificació 1ª avaluació programació</t>
  </si>
  <si>
    <t>Qualificació 2ª avaluació programació</t>
  </si>
  <si>
    <t>Qualificació 3ª avaluació programació</t>
  </si>
  <si>
    <t>Treball Recuperació Juliol</t>
  </si>
  <si>
    <t>Termini lliurament treball de recuperació</t>
  </si>
  <si>
    <t>Tipus d'examen</t>
  </si>
  <si>
    <t>Informe tutor de empresa</t>
  </si>
  <si>
    <t>Qualificació 3ª avaluació  = 40% Quarkus_JPA + 30% test_prog_jun + 30% Flask_Ollivanders</t>
  </si>
  <si>
    <t>Qualificació final del mòdul programació</t>
  </si>
  <si>
    <t>Qualificació 1ª avaluació ED</t>
  </si>
  <si>
    <t>Qualificació 2ª avaluació ED</t>
  </si>
  <si>
    <t>Qualificació 3ª avaluació ED</t>
  </si>
  <si>
    <t>Qualificació final del mòdul ED</t>
  </si>
  <si>
    <t>Christmas special releases</t>
  </si>
  <si>
    <t>a recuperar en juny</t>
  </si>
  <si>
    <t>revisado 2 semanas después</t>
  </si>
  <si>
    <t>revisado 1 semana después</t>
  </si>
  <si>
    <t>revisado en jueves límite</t>
  </si>
  <si>
    <t>revisado tras jueves límite</t>
  </si>
  <si>
    <t>percentatge + 0,5</t>
  </si>
  <si>
    <t>Abel</t>
  </si>
  <si>
    <t>Mahón Cortés</t>
  </si>
  <si>
    <t>Plexus</t>
  </si>
  <si>
    <t>Curso de programación en Java organizado por Telefónica en el 19-20. Desarrollo de Aplicaciones Multiplataforma en el IES de Teis (no finalizado)</t>
  </si>
  <si>
    <t>39464067T</t>
  </si>
  <si>
    <t>Yatzy sin refactorizar</t>
  </si>
  <si>
    <t>FAIL</t>
  </si>
  <si>
    <t>NC</t>
  </si>
  <si>
    <t>NP</t>
  </si>
  <si>
    <t>Adrián</t>
  </si>
  <si>
    <t>García Bouzas</t>
  </si>
  <si>
    <t>En su día aprendí a programar mayormente en Java, si bien es verdad que también tocamos otros lenguajes en algún momento(C y sus malditos punteros, C#, un poquillo de Matlab y algún otro que ya ni recuerdo)</t>
  </si>
  <si>
    <t>44080194G</t>
  </si>
  <si>
    <t>Yatzy refactorizado, bicipalma, refactorización en grupo, código módulos ciclo</t>
  </si>
  <si>
    <t>PASS</t>
  </si>
  <si>
    <t>Andrea</t>
  </si>
  <si>
    <t>Collazo Cacho</t>
  </si>
  <si>
    <t>mi contacto con el desarrollo software es un curso del inem de programación de sistemas informáticos, el lenguaje que utilizamos es c# y programamos con visual studio, vimos algo de bases de datos (Mysql).</t>
  </si>
  <si>
    <t>39458826A</t>
  </si>
  <si>
    <t>Breogán</t>
  </si>
  <si>
    <t>Lodeiro Millán</t>
  </si>
  <si>
    <t>Conocimientos básicos de desarrollo web en HTML, PHP CSS y un algo de JavaScript. También he tocado algo de Python y con lo que más he trabajado ha sido con Bash Script</t>
  </si>
  <si>
    <t>54319193R</t>
  </si>
  <si>
    <t>Sin acabar la refactorización Yatzy</t>
  </si>
  <si>
    <t>Ningún examen tipo test aprobado; Proyecto no superado</t>
  </si>
  <si>
    <t>Daniel</t>
  </si>
  <si>
    <t>Pérez Martínez</t>
  </si>
  <si>
    <t>estudié en 42 Madrid, un campus de programación de la Fundación Telefónica, en el que se trabaja a través de proyectos y se fomenta mucho el trabajar en equipo y el aprender a buscar información por internet. He trabajado casi todo en C, aunque también he visto algo de Virtual Machines y SQL.</t>
  </si>
  <si>
    <t>54429671X</t>
  </si>
  <si>
    <t>Yatzy refactorizado, código módulos ciclo</t>
  </si>
  <si>
    <t>Sólo un test de ED superado; Proyecto no superado</t>
  </si>
  <si>
    <t>Armada González</t>
  </si>
  <si>
    <t>Soy principiante del todo en esto de la programación, no tengo ni idea, pero vengo con ganas.</t>
  </si>
  <si>
    <t>39466058J</t>
  </si>
  <si>
    <t>Sólo los test de Ed superados; Proyecto OK; repos OK</t>
  </si>
  <si>
    <t>Drive</t>
  </si>
  <si>
    <t>Joaquin</t>
  </si>
  <si>
    <t>Lafuente Espino</t>
  </si>
  <si>
    <t>Bootcamp de Programación Web Full Stack.</t>
  </si>
  <si>
    <t>35320303P</t>
  </si>
  <si>
    <t>Yatzy sin refactorizar, código módulos ciclo, bicipalma, refactorización en grupo</t>
  </si>
  <si>
    <t>Examen test de programación procedimental no superado</t>
  </si>
  <si>
    <t xml:space="preserve">Leonar </t>
  </si>
  <si>
    <t>Estupiñan Quiñonez</t>
  </si>
  <si>
    <t>El stack del bootcamp era MERN pero no con MongooDB si no con Mysql, pero si usamos Express, React y Node además de HTML y CSS, como herramientas: Figma, Github, Slack, Visual Studio Code, Workbrench, y la terminal. Trabajamos sobre el modelo vista controlador, creando y consumiendo APIs, también hicimos todo lo que implica el CRUD y el despliegue lo he aprendido por mí mismo, he hecho cursos en udemy intentando profundizar un poco más React con el tema del los HOOKS y de REDUX.</t>
  </si>
  <si>
    <t>Y5640683Q</t>
  </si>
  <si>
    <t>Lucía</t>
  </si>
  <si>
    <t>Sheila Santiago Carril</t>
  </si>
  <si>
    <t>Mi experiencia de programar es ninguna, tengo conceptos y he tocado por mi cuenta, ya que es algo que me ha gustado desde siempre, puesto que en mi entrevista no has estado te cuento que soy una gran friki la cual le ha interesado este campo desde siempre,</t>
  </si>
  <si>
    <t>77463567G</t>
  </si>
  <si>
    <t>Todos los exámenes tipo test aprobados. Enhorabuena!</t>
  </si>
  <si>
    <t>Óscar</t>
  </si>
  <si>
    <t>Barcia Vidal</t>
  </si>
  <si>
    <t>Mi experiencia es bastante poca, empecé un curso en udemy pero aún no avancé mucho. Curso de Java</t>
  </si>
  <si>
    <t>36149240W</t>
  </si>
  <si>
    <t>Yatzy sin acabar de refactorizar</t>
  </si>
  <si>
    <t>Sandra</t>
  </si>
  <si>
    <t>Eyo García</t>
  </si>
  <si>
    <t>Siempre me ha gustado el mundo de la informática en general, pero mi contacto con la programación es prácticamente nulo. Desde que salí admitida para esta fp estuve mirando algo de html y CSS y un poco por encima (muy por encima) JS en la pa página de freecodecamp</t>
  </si>
  <si>
    <t>77011784X</t>
  </si>
  <si>
    <t xml:space="preserve"> </t>
  </si>
  <si>
    <t>Yatzy refactorizado a medio completar</t>
  </si>
  <si>
    <t>Ningún examen tipo test aprobado; proyecto OK</t>
  </si>
  <si>
    <t>Yago</t>
  </si>
  <si>
    <t>Caballero</t>
  </si>
  <si>
    <t>Mi experiencia como programador es en el Ciclo Superior de Desarrollo de Aplicaciones Multiplataforma y las prácticas realizadas al acabarlo. En esas prácticas me tocó hacer desarrollo web por lo que tengo una mínima idea(en realidad casi escasa) de PHP, PHPMyAdmin,Drupal y WordPress.</t>
  </si>
  <si>
    <t>53610914F</t>
  </si>
  <si>
    <t>Achalandabaso Vidal</t>
  </si>
  <si>
    <t>53196836K</t>
  </si>
  <si>
    <t>No he encontrado tu github</t>
  </si>
  <si>
    <t>Frank Edgar</t>
  </si>
  <si>
    <t>Ruiz otero</t>
  </si>
  <si>
    <t>Te comento que tengo ya una idea básica de programación, y algo de conocimiento con bases de datos que aprendí en el ciclo de DAM. Aunque he aprendido las bases con java, en este momento estoy más orientado a la parte del frontend con react.</t>
  </si>
  <si>
    <t>39499520X</t>
  </si>
  <si>
    <t>-</t>
  </si>
  <si>
    <t>robert yassim</t>
  </si>
  <si>
    <t>da cunha viera</t>
  </si>
  <si>
    <t>78159407W</t>
  </si>
  <si>
    <t>Ejercicios programación, yatzy sin refactorizar</t>
  </si>
  <si>
    <t>Elena</t>
  </si>
  <si>
    <t>González Lago</t>
  </si>
  <si>
    <t>Contacto con la informática a nivel usuario, o sea nada útil para este ciclo. Experiencia previa laboral en Marketing, Admón y gestión empresarial.</t>
  </si>
  <si>
    <t>36088880V</t>
  </si>
  <si>
    <t>Sthefany</t>
  </si>
  <si>
    <t>Fandinho</t>
  </si>
  <si>
    <t>51297840C</t>
  </si>
  <si>
    <t>Código del módulo de programación, yatzy sin refactorizar</t>
  </si>
  <si>
    <t>Todos los test en el límite; Proyecto superado</t>
  </si>
  <si>
    <t>GABRIEL</t>
  </si>
  <si>
    <t>DOMINGUEZ</t>
  </si>
  <si>
    <t>Y9938839R</t>
  </si>
  <si>
    <t>Javier</t>
  </si>
  <si>
    <t>Morais</t>
  </si>
  <si>
    <t>53973564Q</t>
  </si>
  <si>
    <t>Ningún proyecto</t>
  </si>
  <si>
    <t>Proyecto superado: test ED de diciembre recuperado en febrero</t>
  </si>
  <si>
    <t>Brais</t>
  </si>
  <si>
    <t>Bea Mascato</t>
  </si>
  <si>
    <t>77461193E</t>
  </si>
  <si>
    <t>Ningún examen tipo test aprobado. salvo ultimo de ED; Proyecto no superado</t>
  </si>
  <si>
    <t>Todos los test superados</t>
  </si>
  <si>
    <t>Nombre y apellidos</t>
  </si>
  <si>
    <t>¿Cuál de estos es un comando adecuado para ejecutar una aplicación Java desde su jar?</t>
  </si>
  <si>
    <t>Indica qué sentencia es correcta:</t>
  </si>
  <si>
    <t>¿Qué código ejecuta la máquina virtual de Java?</t>
  </si>
  <si>
    <t>¿Qué nombre recibe el componente a partir de la cual se instancia un objeto?</t>
  </si>
  <si>
    <t>Un ADT (abstract data type) se define en términos de:</t>
  </si>
  <si>
    <t>Una clase es:</t>
  </si>
  <si>
    <t>¿Qué nombre recibe el acto de ocultar los detalles funcionales de una clase a los objetos que la usarán posteriormente?</t>
  </si>
  <si>
    <t xml:space="preserve">Dada la línea de código Java propuesta, ¿qué puedes deducir? </t>
  </si>
  <si>
    <t>¿Qué tipo de polimorfismo se utiliza en este código?</t>
  </si>
  <si>
    <t>¿Qué tipos de polimorfismo exhibe este código?</t>
  </si>
  <si>
    <t>¿Qué encontramos en un archivo jar de Java?</t>
  </si>
  <si>
    <t>¿Cuáles de las siguientes no forman parte del JRE de Java?</t>
  </si>
  <si>
    <t xml:space="preserve">¿Cuáles de las siguientes son motivos para refactorizar? </t>
  </si>
  <si>
    <t>¿Cuáles de las siguientes son refactorizaciones admisibles?</t>
  </si>
  <si>
    <t>¿Qué contiene el fichero POM.xml?</t>
  </si>
  <si>
    <t>¿Cuáles de las siguientes son características de la TDD?</t>
  </si>
  <si>
    <t xml:space="preserve"> La característica de un lenguaje de programación que permite manejar valores de diferentes tipos de datos a través de una interfaz unificada es:</t>
  </si>
  <si>
    <t>¿Cuándo finaliza un ciclo en la TDD?</t>
  </si>
  <si>
    <t>¿Cuáles de estas acciones pueden llevarse a cabo con Maven?</t>
  </si>
  <si>
    <t>Maven es:</t>
  </si>
  <si>
    <r>
      <t xml:space="preserve">¿Qué crees que significa la idea </t>
    </r>
    <r>
      <rPr>
        <i/>
      </rPr>
      <t>convention over configuration</t>
    </r>
    <r>
      <rPr/>
      <t xml:space="preserve"> o convención sobre la configuración, que está en el corazón de Maven?</t>
    </r>
  </si>
  <si>
    <t xml:space="preserve">¿Qué anotación indica que un método ha de ejecutarse antes de cada caso test? </t>
  </si>
  <si>
    <t xml:space="preserve">¿Qué objetivos persigue la refactorización del código? </t>
  </si>
  <si>
    <t xml:space="preserve">¿Por qué conviene declarar como final los atributos de un objeto que hagan referencia a otros objetos? </t>
  </si>
  <si>
    <t xml:space="preserve">Tienes que programar la actualización de la calidad de los items de un stock o inventario. Si tu código depende de sus tipos específicos en vez del tipo más general, ¿qué principio SOLID no se ha respetado?  </t>
  </si>
  <si>
    <t>Con independencia del IDE o gestor de proyecto Java que utilices, ¿cuál de estos ficheros deberías dejar sin seguimiento en git?</t>
  </si>
  <si>
    <t>Para iniciar un proyecto con Maven, ejecutas:</t>
  </si>
  <si>
    <t>¿Si utilizas Maven, cuál de estos directorios deberías dejar sin seguimiento en Git?</t>
  </si>
  <si>
    <t>¿Cuál de los principios SOLID asociarías con la sentencia "Un módulo debe ser responsable (de algo) ante un solo actor".</t>
  </si>
  <si>
    <t>¿Cuál de las siguientes ramas no forma parte de la propuesta gitflow?</t>
  </si>
  <si>
    <t>Si quieres listar las ramas remotas y las locales, ejecutas:</t>
  </si>
  <si>
    <t>¿Qué comando se ejecuta para poner en seguimiento con git el directorio actual?</t>
  </si>
  <si>
    <t xml:space="preserve">El directorio .git </t>
  </si>
  <si>
    <t>¿Cuáles de las siguientes no forman parte de la TDD?</t>
  </si>
  <si>
    <t>¿Qué significan las siglas TDD?</t>
  </si>
  <si>
    <t>¿Cuándo comienza el ciclo de la TDD?</t>
  </si>
  <si>
    <t>En TDD, ¿qué tipo de código se escribe en la fase roja?</t>
  </si>
  <si>
    <t>En TDD, en la fase verde:</t>
  </si>
  <si>
    <t>El principio O de SOLID hace referencia:</t>
  </si>
  <si>
    <r>
      <t xml:space="preserve">Si has añadido en los ficheros CSS de tu proyecto las </t>
    </r>
    <r>
      <rPr>
        <i/>
      </rPr>
      <t xml:space="preserve">media query </t>
    </r>
    <r>
      <rPr/>
      <t xml:space="preserve">para conseguir que tu sitio sea </t>
    </r>
    <r>
      <rPr>
        <i/>
      </rPr>
      <t>responsive,</t>
    </r>
    <r>
      <rPr/>
      <t xml:space="preserve"> ¿cuál sería el mensaje del </t>
    </r>
    <r>
      <rPr>
        <i/>
      </rPr>
      <t>commit</t>
    </r>
    <r>
      <rPr/>
      <t xml:space="preserve"> para respetar la convención </t>
    </r>
    <r>
      <rPr>
        <i/>
      </rPr>
      <t>conventional commits?</t>
    </r>
  </si>
  <si>
    <t>Para crear la rama spam en git ejecutas el comando:</t>
  </si>
  <si>
    <t>Para eliminar la rama spam en git ejecutas el comando:</t>
  </si>
  <si>
    <t>Para listar las ramas locales que existen en un proyecto, ejecutas:</t>
  </si>
  <si>
    <t>Si quieres obtener una copia de un repositorio remoto en un directorio local de tu máquina, ejecutas:</t>
  </si>
  <si>
    <t>Si quieres consultar la historia de commits de un repositorio git en tu máquina, ejecutas:</t>
  </si>
  <si>
    <t>¿La depuración se incluye en qué fase del ciclo de vida del software?</t>
  </si>
  <si>
    <r>
      <t xml:space="preserve">¿Cuáles de los siguientes mensajes de </t>
    </r>
    <r>
      <rPr>
        <i/>
      </rPr>
      <t>commit</t>
    </r>
    <r>
      <rPr/>
      <t xml:space="preserve"> respetan la convención </t>
    </r>
    <r>
      <rPr>
        <i/>
      </rPr>
      <t>conventional commit</t>
    </r>
    <r>
      <rPr/>
      <t>?</t>
    </r>
  </si>
  <si>
    <r>
      <t xml:space="preserve">Si quieres añadir al </t>
    </r>
    <r>
      <rPr>
        <i/>
      </rPr>
      <t>staging area</t>
    </r>
    <r>
      <rPr/>
      <t xml:space="preserve"> todos los archivos de un repositorio git, ejecutas el comando:</t>
    </r>
  </si>
  <si>
    <t>Para realizar una instantánea del estado de tu proyecto y guardarla en el historial de versiones, en git utilizas el comando:</t>
  </si>
  <si>
    <t>Es deseable una rutina con:</t>
  </si>
  <si>
    <t>¿Cuáles de los siguientes son principios clave en el diseño de un programa?</t>
  </si>
  <si>
    <t>¿Cuál o cuáles de las siguientes NO constituyen un nombre de rutina adecuado?</t>
  </si>
  <si>
    <t>¿Cuándo deberíamos definir una convención para los nombres de las variables?</t>
  </si>
  <si>
    <t>¿Cuál de los siguientes nombres usarías para nombrar a una rutina que calcula la media de puntos de los equipos de una liga en una determinada jornada?</t>
  </si>
  <si>
    <t>¿Cuál de los siguientes es un esquema de nombres adecuado para nombrar variables y rutinas, es decir, cuál de las siguientes expresiones utilizarías para nombrar variables y rutinas?</t>
  </si>
  <si>
    <t>¿Cuál de las siguientes características debería tener el nombre de una variable?</t>
  </si>
  <si>
    <t>¿Qué es testing / testear?</t>
  </si>
  <si>
    <t>¿Qué es debugging / depurar?</t>
  </si>
  <si>
    <t>¿Con qué otros dos conceptos va de la mano la cohesión?</t>
  </si>
  <si>
    <t>Si una rutina realiza una única operación, se dice que tiene:</t>
  </si>
  <si>
    <t>Si una rutina posee más de una responsabilidad, se dice que tiene:</t>
  </si>
  <si>
    <t>La sigla "S" en SOLID significa:</t>
  </si>
  <si>
    <r>
      <t xml:space="preserve">La instrucción </t>
    </r>
    <r>
      <rPr>
        <i/>
      </rPr>
      <t>pass</t>
    </r>
    <r>
      <rPr/>
      <t xml:space="preserve"> de Java en un </t>
    </r>
    <r>
      <rPr>
        <i/>
      </rPr>
      <t>else</t>
    </r>
    <r>
      <rPr/>
      <t>:</t>
    </r>
  </si>
  <si>
    <t>¿Cuándo has de usar un bucle for?</t>
  </si>
  <si>
    <t>Una sentencia break dentro de un bucle:</t>
  </si>
  <si>
    <t>Una rutina que devuelve un valor recibe el nombre de:</t>
  </si>
  <si>
    <t>Para ignorar el directorio target independientemente de dónde se encuentre situado en el sistema de archivos, incluyes en el fichero gitignore la línea:</t>
  </si>
  <si>
    <t>Para saber desde consola qué ficheros se ignoran en el seguimiento git y por qué motivo, ejecutas el comando:</t>
  </si>
  <si>
    <t>En una clase con casos test:</t>
  </si>
  <si>
    <t>Cuando ejecutas: mvn clean</t>
  </si>
  <si>
    <t>En las reuniones de pie o dailies (en Scrum), se persigue:</t>
  </si>
  <si>
    <t>¿De qué se habla en una reunión de pie o daily?</t>
  </si>
  <si>
    <t>Las reuniones de pie o dailies se celebran:</t>
  </si>
  <si>
    <t>¿Desde qué punto de vista se evalúa si una historia de usuario/a es valiosa?</t>
  </si>
  <si>
    <t>¿Para añadir una nueva librería al proyecto mediante Maven, en qué sección del POM.xml  has de añadir una nueva entrada?</t>
  </si>
  <si>
    <t>Indica qué deben cumplir los casos test:</t>
  </si>
  <si>
    <t>¿Cuáles de los siguientes son principios clave en el diseño de un programa mediante programación orientada a objetos?</t>
  </si>
  <si>
    <t>El principio SRP es sinónimo de:</t>
  </si>
  <si>
    <t>¿Por qué deberíamos usar convenciones para nombrar las variables de nuestro código?</t>
  </si>
  <si>
    <t>El concepto de inyección de dependencias, ¿con qué principio SOLID se confunde tradicionalmente y de manera errónea?</t>
  </si>
  <si>
    <t>La deuda técnica:</t>
  </si>
  <si>
    <t>Para crear una nueva rama en git y saltar a ella, en un solo paso, puedes utilizar el comando:</t>
  </si>
  <si>
    <t>Si una clase realiza varias operaciones poco relacionadas entre si, se dice que tiene:</t>
  </si>
  <si>
    <t>Si quieres añadir y hacer un commit de los cambios del directorio git al mismo tiempo, ejecutas el comando:</t>
  </si>
  <si>
    <t>Cuando trabajas con JUnit para escribir casos test, estás realizando:</t>
  </si>
  <si>
    <t xml:space="preserve">Cuando averiguas la causa de un error y modificas el código, has hecho:   </t>
  </si>
  <si>
    <t xml:space="preserve">Cuando en JUnit escribes los test que forman parte de la TDD para codificar una determinada clase que no involucra funcionalidades de otras clases, estás haciendo: </t>
  </si>
  <si>
    <t>La repetición de casos test previamente ejecutados con el propósito de encontrar defectos en el software que previamente había pasado los mismos casos test, se llama:</t>
  </si>
  <si>
    <t xml:space="preserve">¿Qué linea has de añadir al fichero .gitignore para evitar el seguimiento del directorio .vscode ? </t>
  </si>
  <si>
    <t>¿Dónde has de situar el fichero .gitignore?</t>
  </si>
  <si>
    <t>¿Qué es una infección?</t>
  </si>
  <si>
    <t>Penalización fallo</t>
  </si>
  <si>
    <t>Puntuación</t>
  </si>
  <si>
    <t>Respuesta correcta =&gt;</t>
  </si>
  <si>
    <t>java -jar target/refactorex-1.0-SNAPSHOT.jar</t>
  </si>
  <si>
    <t>Todas son correctas.</t>
  </si>
  <si>
    <t>Bytecode</t>
  </si>
  <si>
    <t>Clase</t>
  </si>
  <si>
    <t>Todas las propuestas.</t>
  </si>
  <si>
    <t>Encapsulación</t>
  </si>
  <si>
    <t>Que checkCartucho( ) es un método estático.</t>
  </si>
  <si>
    <t>Paramétrico (por genéricos).</t>
  </si>
  <si>
    <t>Overloading (por sobrecarga)</t>
  </si>
  <si>
    <t>Todos los propuestos</t>
  </si>
  <si>
    <t>JDK</t>
  </si>
  <si>
    <t>Todos los propuestos.</t>
  </si>
  <si>
    <t>Todas las propuestas</t>
  </si>
  <si>
    <t>Que el programador mantenga el código escrito bajo control.</t>
  </si>
  <si>
    <t>Polimorfismo</t>
  </si>
  <si>
    <t>Escribiendo código bien diseñado y bien escrito (eficiente y óptimo).</t>
  </si>
  <si>
    <t>Un software de administración de proyectos.</t>
  </si>
  <si>
    <t>@Before</t>
  </si>
  <si>
    <t>DI</t>
  </si>
  <si>
    <t>mvn archetype:generate</t>
  </si>
  <si>
    <t>target</t>
  </si>
  <si>
    <t>SRP</t>
  </si>
  <si>
    <t>test</t>
  </si>
  <si>
    <t>git branch -a</t>
  </si>
  <si>
    <t>git init</t>
  </si>
  <si>
    <t>Todas forman parte</t>
  </si>
  <si>
    <t>Test Driven Development</t>
  </si>
  <si>
    <t>Escribiendo código que pase el test, aunque no sea del todo eficiente y óptimo.</t>
  </si>
  <si>
    <t>Código que pase el test, aunque no sea del todo eficiente y óptimo.</t>
  </si>
  <si>
    <t>Se mejora el código ya escrito.</t>
  </si>
  <si>
    <t>A que los programas deben estar abiertos a la extensión y cerrados a la modificación.</t>
  </si>
  <si>
    <t>"feat(media.css): Incluir media query dispositivos moviles"</t>
  </si>
  <si>
    <t>git branch spam</t>
  </si>
  <si>
    <t>git branch -d spam</t>
  </si>
  <si>
    <t>git branch</t>
  </si>
  <si>
    <t>git clone &lt;URL del proyecto&gt;</t>
  </si>
  <si>
    <t>git log</t>
  </si>
  <si>
    <t>En todas las propuestas.</t>
  </si>
  <si>
    <t>Ninguno de los propuestos</t>
  </si>
  <si>
    <t>git add .</t>
  </si>
  <si>
    <t>git commit -m "comentario"</t>
  </si>
  <si>
    <t>Todas NO constituyen un nombre adecuado.</t>
  </si>
  <si>
    <t>Ninguna de las propuestas</t>
  </si>
  <si>
    <t>Poner de manifiesto los defectos de un programa.</t>
  </si>
  <si>
    <t>Identificar la cadena causa - efecto de un fallo.</t>
  </si>
  <si>
    <t>Con ambos</t>
  </si>
  <si>
    <t>Alta cohesión</t>
  </si>
  <si>
    <t>Baja cohesión</t>
  </si>
  <si>
    <t>Todas las propuestas son correctas</t>
  </si>
  <si>
    <t>No existe la palabra reservada pass en Java</t>
  </si>
  <si>
    <t>Ninguna de las propuestas.</t>
  </si>
  <si>
    <t>Función</t>
  </si>
  <si>
    <t>**/target/</t>
  </si>
  <si>
    <t>git status --ignored</t>
  </si>
  <si>
    <t>Todas las propuestas son correctas.</t>
  </si>
  <si>
    <t>Se elimina el directorio target</t>
  </si>
  <si>
    <t>De todas las propuestas.</t>
  </si>
  <si>
    <t>Desde el punto de vista del comprador del software.</t>
  </si>
  <si>
    <t>&lt;dependencies&gt;</t>
  </si>
  <si>
    <t>git checkout -b rama_nueva</t>
  </si>
  <si>
    <t>git commit -a -m 'terminado footer [ticket 112]'</t>
  </si>
  <si>
    <t>Pruebas de caja blanca.</t>
  </si>
  <si>
    <t>Debugging</t>
  </si>
  <si>
    <t>Unit testing.</t>
  </si>
  <si>
    <t>Test de regresión.</t>
  </si>
  <si>
    <t>.vscode/</t>
  </si>
  <si>
    <t>En el directorio raíz del proyecto que hayas puesto en seguimiento</t>
  </si>
  <si>
    <t>Un valor no válido de una de las variables del programa.</t>
  </si>
  <si>
    <t>Porcentaje dual teis</t>
  </si>
  <si>
    <t>Crap-&gt;Craft II 2023</t>
  </si>
  <si>
    <t>Crap-&gt;Craft I 2022</t>
  </si>
  <si>
    <t>2Teis 2023</t>
  </si>
  <si>
    <t>Poni&amp;Perro 2021</t>
  </si>
  <si>
    <t>Sandra Eyo García</t>
  </si>
  <si>
    <t>El "lema" de Java es "Write once, run anywhere".</t>
  </si>
  <si>
    <t>Ensamblador</t>
  </si>
  <si>
    <t>Una clase usa sólo una pequeña parte de las rutinas de la clase de la que hereda.</t>
  </si>
  <si>
    <t>Utilizar un return en cuanto sabes la respuesta, en vez de asignar el valor a una variable y devolverla más tarde.</t>
  </si>
  <si>
    <t>Escribiendo la verificación que ha de pasar el código.</t>
  </si>
  <si>
    <t>A que hay que mantener el código sin complejidades excesivas.</t>
  </si>
  <si>
    <t>"refactor(media.css): Incluir media query dispositivos 600px 700px 800px 1200px"</t>
  </si>
  <si>
    <t>imprimirMediaJornada(argumentos)</t>
  </si>
  <si>
    <t>Ser un mnemónico (técnica de memorización basada en la asociación mental de la información a memorizar con datos que ya sean parte de nuestra memoria).</t>
  </si>
  <si>
    <t>Cuando quieres recorrer una colección de objetos.</t>
  </si>
  <si>
    <t>Que todo el equipo observe y comprenda el estado del proyecto.</t>
  </si>
  <si>
    <t>Óscar Barcia Vidal</t>
  </si>
  <si>
    <t>El bytecode se ejecuta en una máquina virtual de Java que sí depende de la arquitectura donde se instala.</t>
  </si>
  <si>
    <t>Un conjunto de operaciones sobre los datos.</t>
  </si>
  <si>
    <t>Una colección de datos y operaciones que trabajan sobre esos datos.</t>
  </si>
  <si>
    <t>Abstracción</t>
  </si>
  <si>
    <t>El archivo Manifest.</t>
  </si>
  <si>
    <t>Contiene las dependencias del proyecto.</t>
  </si>
  <si>
    <t>Crear un fichero de distribución jar.</t>
  </si>
  <si>
    <t>@BeforeTest</t>
  </si>
  <si>
    <t>Para evitar que los objetos referenciados sean substituidos por otros una vez creado nuestro objeto.</t>
  </si>
  <si>
    <t>Es creado por el comando git init</t>
  </si>
  <si>
    <t>"style(media.css): Incluir media query dispositivos moviles"</t>
  </si>
  <si>
    <t>git status -s</t>
  </si>
  <si>
    <t>Pruebas</t>
  </si>
  <si>
    <t>git push</t>
  </si>
  <si>
    <t>clienteId</t>
  </si>
  <si>
    <t>Tener menos de 10 caracteres</t>
  </si>
  <si>
    <t>Ninguna de las propuestas es correcta.</t>
  </si>
  <si>
    <t>Con ninguno de los propuestos.</t>
  </si>
  <si>
    <t>Single Responsability</t>
  </si>
  <si>
    <t>Con ninguno de los propuestos</t>
  </si>
  <si>
    <t>Los test han de ser independientes.</t>
  </si>
  <si>
    <t>Cuáles son tus obstáculos?</t>
  </si>
  <si>
    <t>Han de cubrir todos los posibles casos.</t>
  </si>
  <si>
    <t>Es la acumulación continua de atajos, hacks, código duplicado y otras desgracias que cometemos pretendiendo agilizar la entrega el proyecto.</t>
  </si>
  <si>
    <t>Bajo acoplamiento</t>
  </si>
  <si>
    <t>git commit -m 'terminado footer [ticket 112]'</t>
  </si>
  <si>
    <t>Testing</t>
  </si>
  <si>
    <t>Test de rendimiemto.</t>
  </si>
  <si>
    <t># .vscode</t>
  </si>
  <si>
    <t>Un bug.</t>
  </si>
  <si>
    <t>Abel Mahón Cortés</t>
  </si>
  <si>
    <t>Una representación de los datos.</t>
  </si>
  <si>
    <t>Coercitivo (por conversión de tipos).</t>
  </si>
  <si>
    <t>Escribiendo código de producción.</t>
  </si>
  <si>
    <t>Refactorizar</t>
  </si>
  <si>
    <t>Se escribe código que añada nuevas funcionalidades.</t>
  </si>
  <si>
    <t>"fix(raiz_cuadrada): fixing bug coeficiente a nulo"</t>
  </si>
  <si>
    <t>imprimirMediaPuntos(argumentos)</t>
  </si>
  <si>
    <t>Alto acoplamiento</t>
  </si>
  <si>
    <t>Si conoces el número exacto de veces que se ejecutará el bucle.</t>
  </si>
  <si>
    <t>Método</t>
  </si>
  <si>
    <t>Desde el punto de vista del scrum master.</t>
  </si>
  <si>
    <t>Una sentencia del programa que contiene un defecto.</t>
  </si>
  <si>
    <t>Andrea Collazo Cacho</t>
  </si>
  <si>
    <t>Entidad</t>
  </si>
  <si>
    <t>git checkout</t>
  </si>
  <si>
    <t>delIndexList( ... )</t>
  </si>
  <si>
    <t>Romper la cadena  causa - efecto de un fallo.</t>
  </si>
  <si>
    <t>Para tomar una única decisión global y no múltiples locales.</t>
  </si>
  <si>
    <t>Daniel Pérez Martínez</t>
  </si>
  <si>
    <t>Java API</t>
  </si>
  <si>
    <t>Cualquiera de las propuestas.</t>
  </si>
  <si>
    <t>Puede escribirse tanto en los bucles while como for</t>
  </si>
  <si>
    <t>Robert da cunha viera</t>
  </si>
  <si>
    <t>Que Maven genera una estructura de directorios estándar para un proyecto Java y una ciclo de vida por defecto.</t>
  </si>
  <si>
    <t>.war</t>
  </si>
  <si>
    <t>mvn  install</t>
  </si>
  <si>
    <t>release</t>
  </si>
  <si>
    <t>Desde el punto de vista del equipo de desarrollo.</t>
  </si>
  <si>
    <t>.vscode *</t>
  </si>
  <si>
    <t>Daniel Armada González</t>
  </si>
  <si>
    <t>De inclusión (por herencia)</t>
  </si>
  <si>
    <t>Acoplamiento</t>
  </si>
  <si>
    <t>git checkout spam</t>
  </si>
  <si>
    <t>git checkout rama_nueva</t>
  </si>
  <si>
    <t>Test de estrés.</t>
  </si>
  <si>
    <t>frank edgar ruiz otero</t>
  </si>
  <si>
    <t>Instancia</t>
  </si>
  <si>
    <t>Se han usado variables globales.</t>
  </si>
  <si>
    <t>git branch -v</t>
  </si>
  <si>
    <t>Han de cubrir la mayor parte del código.</t>
  </si>
  <si>
    <t>Elena González Lago</t>
  </si>
  <si>
    <t>Un tipo abstracto de dato.</t>
  </si>
  <si>
    <t>Reemplazar condicionales con polimorfismo.</t>
  </si>
  <si>
    <t>Es un paradigma que intenta disminuir el número de decisiones que debe realizar el programador/a sin perder flexibilidad.</t>
  </si>
  <si>
    <t>git branch -r</t>
  </si>
  <si>
    <t>"testing(test_a_nulo): Añadir casos test coeficiente a nulo"</t>
  </si>
  <si>
    <t>Poner de manifiesto los fallos.</t>
  </si>
  <si>
    <t>Permite que el bucle sea tratado por el programador como una caja negra.</t>
  </si>
  <si>
    <t>Se elimina el directorio bin</t>
  </si>
  <si>
    <t>Dentro del directorio .git</t>
  </si>
  <si>
    <t>Breogán Lodeiro Millán</t>
  </si>
  <si>
    <t>.jar</t>
  </si>
  <si>
    <t>Con todas las propuestas</t>
  </si>
  <si>
    <t>git diff --staged</t>
  </si>
  <si>
    <t>ISP</t>
  </si>
  <si>
    <t>Pruebas de caja negra.</t>
  </si>
  <si>
    <t>Adrian Garcia Bouzas</t>
  </si>
  <si>
    <t>Se utilizan comentarios para explicar el código.</t>
  </si>
  <si>
    <t>Para garantizar que todos/as escriban código utilizando el mismo idioma.</t>
  </si>
  <si>
    <t>Stefie Fandiño</t>
  </si>
  <si>
    <t>Herencia</t>
  </si>
  <si>
    <t>"refactor(media.css): Incluir media query dispositivos moviles "</t>
  </si>
  <si>
    <t>Procedimiento</t>
  </si>
  <si>
    <t>Brais Bea Mascato</t>
  </si>
  <si>
    <t>La integración continua de código en el producto.</t>
  </si>
  <si>
    <t>La ejecución de un fallo.</t>
  </si>
  <si>
    <t>Adrian Achalandabaso Vidal</t>
  </si>
  <si>
    <t>mvn run</t>
  </si>
  <si>
    <t>Fuente</t>
  </si>
  <si>
    <t>Que Impresora tiene un constructor por defecto.</t>
  </si>
  <si>
    <t>La clase principal de la aplicación.</t>
  </si>
  <si>
    <t>mvn package</t>
  </si>
  <si>
    <t>hotfixes</t>
  </si>
  <si>
    <t>git status</t>
  </si>
  <si>
    <t>cambiarClaveValor( ... )</t>
  </si>
  <si>
    <t>Cuando trabajan múltiples programadores/as en el proyecto.</t>
  </si>
  <si>
    <t>imprimirMedia(argumentos)</t>
  </si>
  <si>
    <t>cliente.id</t>
  </si>
  <si>
    <t>Encapsulamiento</t>
  </si>
  <si>
    <t>Una rutina ha de tener un único motivo para cambiar</t>
  </si>
  <si>
    <t>!target</t>
  </si>
  <si>
    <t>Beta testing.</t>
  </si>
  <si>
    <t>Joaquín Lafuente Espino</t>
  </si>
  <si>
    <t>Class loader</t>
  </si>
  <si>
    <t>Ejecución</t>
  </si>
  <si>
    <t>Historias de usuario intentadas</t>
  </si>
  <si>
    <t>requisitos funcionales</t>
  </si>
  <si>
    <t>test unidad: porcentaje de código cubierto</t>
  </si>
  <si>
    <t>eficiencia de los casos test</t>
  </si>
  <si>
    <t>markers, pytest.ini</t>
  </si>
  <si>
    <t>coverage</t>
  </si>
  <si>
    <t>abstracción y legibilidad</t>
  </si>
  <si>
    <t xml:space="preserve">Adhesión a los estándares de código </t>
  </si>
  <si>
    <t>Ocultar la información</t>
  </si>
  <si>
    <t>reutilización</t>
  </si>
  <si>
    <t>Paquetes</t>
  </si>
  <si>
    <t>Modularidad</t>
  </si>
  <si>
    <t>OCP</t>
  </si>
  <si>
    <t>Colecciones / Estructura de datos</t>
  </si>
  <si>
    <t>loop</t>
  </si>
  <si>
    <t>acumuladores, otros recursos</t>
  </si>
  <si>
    <t>if - else</t>
  </si>
  <si>
    <t>Conexión Mongo</t>
  </si>
  <si>
    <t>acceso sistema de archivos</t>
  </si>
  <si>
    <t>Invocación git</t>
  </si>
  <si>
    <t>visibilidad métodos</t>
  </si>
  <si>
    <t>mutabilidad variables</t>
  </si>
  <si>
    <t>try except - Excepciones</t>
  </si>
  <si>
    <t>control de errores: barricadas en acceso a Mongo y al sistema de archivos</t>
  </si>
  <si>
    <t>dependencias entre módulos: bajo acoplamiento</t>
  </si>
  <si>
    <t>lógica de los métodos</t>
  </si>
  <si>
    <t>código óptimo y eficiente</t>
  </si>
  <si>
    <t>Historias de usuario</t>
  </si>
  <si>
    <t>Instrucciones de instalación</t>
  </si>
  <si>
    <t>Instrucciones de uso</t>
  </si>
  <si>
    <t>Completitud de la documentación</t>
  </si>
  <si>
    <t>Arquitectura de la app</t>
  </si>
  <si>
    <t>Diagrama componentes</t>
  </si>
  <si>
    <t>Metodología / TDD</t>
  </si>
  <si>
    <t>Clockify</t>
  </si>
  <si>
    <t>Dificultades y mejoras</t>
  </si>
  <si>
    <t>JAR y Manifest</t>
  </si>
  <si>
    <t>tox, requirements, setup</t>
  </si>
  <si>
    <t>.gitignore</t>
  </si>
  <si>
    <t>GIT y gitflow</t>
  </si>
  <si>
    <t>conventional commit</t>
  </si>
  <si>
    <t>Repo en GitHub</t>
  </si>
  <si>
    <t>Readme.md</t>
  </si>
  <si>
    <t>Typer</t>
  </si>
  <si>
    <t>Defensa del proyecto</t>
  </si>
  <si>
    <t>Calificación Programación</t>
  </si>
  <si>
    <t>Calificación metodologías</t>
  </si>
  <si>
    <t>Estado de tu GitHub</t>
  </si>
  <si>
    <t>total:  7 + 1 // aprobado == 4 primeras</t>
  </si>
  <si>
    <t>contenido mínimo exigible</t>
  </si>
  <si>
    <t>Interfaz y clase</t>
  </si>
  <si>
    <t>Métodos</t>
  </si>
  <si>
    <t>Item y Offer</t>
  </si>
  <si>
    <t>válido para evaluar metodologias</t>
  </si>
  <si>
    <t>49481746Y</t>
  </si>
  <si>
    <t>CRUD + push</t>
  </si>
  <si>
    <t>Objetivos del proyecto conseguidos</t>
  </si>
  <si>
    <t>constantes en minúscula</t>
  </si>
  <si>
    <t>Código HTML y CSS esparcido por variables locales en las funciones; debería estar situado en ficheros HTML y CSS y ser leído por la lógica Python</t>
  </si>
  <si>
    <t>listas y diccionarios</t>
  </si>
  <si>
    <t>ok, Keys por variable de entorno, mediante API</t>
  </si>
  <si>
    <t>no usais shlex: comandos como string en subprocess</t>
  </si>
  <si>
    <t>no usais shlex: comandos como string en subprocess; constantes en minúscula        Código HTML y CSS esparcido por variables locales en las funciones; debería estar situado en ficheros HTML y CSS y ser leído por la lógica Python; el código con la respuesta de la API de Mongo no se entiende del todo</t>
  </si>
  <si>
    <t>presentes, pero sin indicar tamaño, prioridad y resto de aspectos que vimos en clase</t>
  </si>
  <si>
    <t>no existen</t>
  </si>
  <si>
    <t>Correcta para diciembre; notación un poco confusa</t>
  </si>
  <si>
    <t>Los módulos para generar HTML y CSS no son la capa de presentación</t>
  </si>
  <si>
    <t>test pero no TDD</t>
  </si>
  <si>
    <t>escasas y nada significativas</t>
  </si>
  <si>
    <t>sólo requirements</t>
  </si>
  <si>
    <t>suficiente aunque no ideal</t>
  </si>
  <si>
    <t>ok aunque no siempre los mensajes respetan la convención: verbo en infinitivo</t>
  </si>
  <si>
    <t>Los comentarios utilizan vocabulario y enfoque poco técnico</t>
  </si>
  <si>
    <t>¿?</t>
  </si>
  <si>
    <t>Extensión excesiva de la presentación</t>
  </si>
  <si>
    <t>Proyecto PlayShuffle y codewars</t>
  </si>
  <si>
    <t>Y6201638R</t>
  </si>
  <si>
    <t>Gema Yuliana</t>
  </si>
  <si>
    <t>Tus commits se reducen a la configuración de los documentos HTML y CSS; ninguno a la lógica de Python; ver comentarios en la fila superior</t>
  </si>
  <si>
    <t>Ni un solo proyecto, ni la mínima configuración</t>
  </si>
  <si>
    <t>43235117Q</t>
  </si>
  <si>
    <t>CRUD + typer sin push</t>
  </si>
  <si>
    <t>Implementado typer antes que publicación en github</t>
  </si>
  <si>
    <t>muy escasos pero los has programado</t>
  </si>
  <si>
    <t>nada significativos</t>
  </si>
  <si>
    <t>las funciones no tienen el mismo nombre que el fichero y el código se vuelve complejo de seguir</t>
  </si>
  <si>
    <t>le has cambiado el nombre a la funciones al importarlas y el código se vuelve complejo de seguir;</t>
  </si>
  <si>
    <t>los componentes crearEntorno y verificarEntorno no están en su correspondiente paquete</t>
  </si>
  <si>
    <t>sin implementar</t>
  </si>
  <si>
    <t>importarDatos() devuelve una variable que nunca se usa. Tu app no pasa los datos de funcion a función sino que se usan los ficheros como repositorio de datos</t>
  </si>
  <si>
    <t>la importación de los módulos ha de hacerse al principio del módulo en el main</t>
  </si>
  <si>
    <t>NO he encontrado el proyecto asociado: no está linkado en el repo</t>
  </si>
  <si>
    <t>super</t>
  </si>
  <si>
    <t>has confundido las dependencias con el flujo de la información</t>
  </si>
  <si>
    <t>test escasos, no TDD</t>
  </si>
  <si>
    <t>nada significativas</t>
  </si>
  <si>
    <t>sin explicar; dos ramas</t>
  </si>
  <si>
    <t>los mensajes no siguen la convención: verbo en infiinitivo; el tipo de commit no puede ser siempre enhancement o bug</t>
  </si>
  <si>
    <t>La introducción es texto copiado y pegado del enunciado del proyecto. ELIMINALO.</t>
  </si>
  <si>
    <t>Un sólo repo significativo, el del proyecto; el perfil está cuidado</t>
  </si>
  <si>
    <t>45608961F</t>
  </si>
  <si>
    <t>Isaac</t>
  </si>
  <si>
    <t>CRUD con Tkinter +  push</t>
  </si>
  <si>
    <t>Interfaz con Tkinter</t>
  </si>
  <si>
    <t>ausencia de casos test significativos</t>
  </si>
  <si>
    <t>no son útiles en el desarrollo ni en testing y debugging</t>
  </si>
  <si>
    <t>si configurar comentarios de los markers</t>
  </si>
  <si>
    <t>hecho pero sin sentido por la ausencia de casos test significativos</t>
  </si>
  <si>
    <t>en la capa de lógica hay creación de ficheros HTML  y tkinter ¿? Eso no respeta SRP al nivel de la arquitectura</t>
  </si>
  <si>
    <t>ok, Keys por variable de entorno metida desde fichero, en texto plano!!!!</t>
  </si>
  <si>
    <t>buena idea el código de colores de las flechas</t>
  </si>
  <si>
    <t>ok; ojo a la inclusión de .idea</t>
  </si>
  <si>
    <t>escasas dos ramas</t>
  </si>
  <si>
    <t>los mensajes no siguen la convención: verbo en infiinitivo; faltan ( ) etc</t>
  </si>
  <si>
    <t>Tkinter</t>
  </si>
  <si>
    <t>Sin una línea clara ni coherente</t>
  </si>
  <si>
    <t>Un sólo repo, el del proyecto</t>
  </si>
  <si>
    <t>41573239A</t>
  </si>
  <si>
    <t>Manuel</t>
  </si>
  <si>
    <t>Tus aportes a la lógica Python son escasos; ver comentarios en la fila superior</t>
  </si>
  <si>
    <t>Ni un sólo repo con código sobre el módulo de programación</t>
  </si>
  <si>
    <t>43187839A</t>
  </si>
  <si>
    <t>Sebastián</t>
  </si>
  <si>
    <t>la sintaxis no respeta los estándares de código</t>
  </si>
  <si>
    <t>debería ser más fácil el acceso al main y cómo seguir la orquestación del código</t>
  </si>
  <si>
    <t>ok; creo que un poco compleja, a veces</t>
  </si>
  <si>
    <t>ok, Keys por variable de entorno metida desde fichero, en texto plano!!!!; los bucles tienen un aspecto demasiado complicado y quizás se podría encapsular y reutilizar; sintaxis sin respetar estándares de código; la orquestación de la ejecución de la función se hace desde los ficheros, no por paso de parámetros; código mediante clases fuera de control</t>
  </si>
  <si>
    <t>incompleta: mejoras</t>
  </si>
  <si>
    <t>ok; ojo a la inclusión de .vscode</t>
  </si>
  <si>
    <t>no está explicado en la documentación</t>
  </si>
  <si>
    <t>los mensajes no siguen la convención</t>
  </si>
  <si>
    <t>Ni un sólo repo con código sobre el módulo de programación, salvo el del proyecto</t>
  </si>
  <si>
    <t>43199091P</t>
  </si>
  <si>
    <t>Miguel</t>
  </si>
  <si>
    <t>ver comentarios en la fila superior</t>
  </si>
  <si>
    <t>45301872Z</t>
  </si>
  <si>
    <t>Amin</t>
  </si>
  <si>
    <t>El flujo no está orquestado: hay que completarlo a mano</t>
  </si>
  <si>
    <t>SRP y OCP no son metodologías</t>
  </si>
  <si>
    <t>la orquestación de la ejecución de la función se hace desde los ficheros, no por paso de parámetros;</t>
  </si>
  <si>
    <t>Tus aportes a la lógica Python son significativamente menos numerosos y cualitativos que tu compañero; ver comentarios en la fila superior</t>
  </si>
  <si>
    <t>43211434T</t>
  </si>
  <si>
    <t>Antonio</t>
  </si>
  <si>
    <t>Un proyecto: sudoku</t>
  </si>
  <si>
    <t>41622502T</t>
  </si>
  <si>
    <t>Francisco Javier</t>
  </si>
  <si>
    <t>CRUD sin push</t>
  </si>
  <si>
    <t>Los paquetes están fuera del directorio src</t>
  </si>
  <si>
    <t>a veces sí, a veces no</t>
  </si>
  <si>
    <t>No hay manera de identificar cuál es la función principal; la organización del código es tan compleja que es muy difícil leer el código y valorar estos apartados</t>
  </si>
  <si>
    <t xml:space="preserve">la orquestación de la ejecución de la función se hace desde los ficheros, no por paso de parámetros; No hay manera de identificar cuál es la función principal; la organización del código es tan compleja que es muy difícil leer el código </t>
  </si>
  <si>
    <t>presentes, pero el proyecto no está asociado al repo y no puedo leerlas</t>
  </si>
  <si>
    <t>faltan apartados y los presentes no están completos</t>
  </si>
  <si>
    <t>no es correcta</t>
  </si>
  <si>
    <t>no existe</t>
  </si>
  <si>
    <t>cómo está orquestado sin .gitignore?</t>
  </si>
  <si>
    <t>43205465B</t>
  </si>
  <si>
    <t>Antoni</t>
  </si>
  <si>
    <t>ver comentarios en la fila superior; no existe contribución al proyecto, no encuentro tu usuario entre mis followers</t>
  </si>
  <si>
    <t>43221731Q</t>
  </si>
  <si>
    <t>Jose Luis</t>
  </si>
  <si>
    <t>CR D no U no push</t>
  </si>
  <si>
    <t>Un paquete no debe recibir el nombre genérico "funciones" porque no describe cuál es su responsabilidad; has metido en dicho paquete un subpaquete para la base de datos mezclado con las funciones de construcción de HTML</t>
  </si>
  <si>
    <t>listas y diccionarios; sólo en bicisIndividuales</t>
  </si>
  <si>
    <t>apenas sin utilizar</t>
  </si>
  <si>
    <t>for i in datos: no respetas las convenciones de nombres de variables</t>
  </si>
  <si>
    <t>a Mongo si, al sistema de archivos no</t>
  </si>
  <si>
    <t>Demasiado cableado a la base de datos y al código html; la orquestación del CRUD no se realiza desde una función principal</t>
  </si>
  <si>
    <t>Demasiado cableado a la base de datos y al código html; la orquestación del CRUD no se realiza desde una función principal; los nombres de las variables y las funciones no respetan los estándares de código</t>
  </si>
  <si>
    <t>intentadas</t>
  </si>
  <si>
    <t>Codewars y proyecto; Sudoku una hora antes de corregir el proyecto ; El perfil está cuidado :)</t>
  </si>
  <si>
    <t>45185088R</t>
  </si>
  <si>
    <t>Juan</t>
  </si>
  <si>
    <t>Apenas hay contribuciones tuyas en los commits del proyecto y sólo relativas a CSS; ver comentarios en la fila superior</t>
  </si>
  <si>
    <t>54622121L</t>
  </si>
  <si>
    <t>Noa</t>
  </si>
  <si>
    <t>sin push en github; el proyecto se ejecuta en local, sin conexión a github pages</t>
  </si>
  <si>
    <t>sin reflejarlo en la documentación</t>
  </si>
  <si>
    <t>Los módulos para generar la estructura y ficheros HTML llaman a diversos módulos de la capa de acceso a datos sin ser orquestados a través de una interfaz común</t>
  </si>
  <si>
    <t>entiendo que cada función HTML invoca a la operación sobre BBDD; ok, Keys por variable de entorno, mediante API</t>
  </si>
  <si>
    <t>el código de las funciones para crear HTML tiene un aspecto demasiado complicado y quizás se podría encapsular y reutilizar; la orquestación de la ejecución de la función se hace desde los ficheros, no por paso de parámetros</t>
  </si>
  <si>
    <t>no refleja la realidad, y si la refleja es un caos</t>
  </si>
  <si>
    <t>test escasos, no TDD; confudís SRP y OCP con metodologías de desarrollo</t>
  </si>
  <si>
    <t>Proyecto y codewars</t>
  </si>
  <si>
    <t>49482728E</t>
  </si>
  <si>
    <t>Samuel Alexander</t>
  </si>
  <si>
    <t>Tus commits se reducen a la configuración de los documentos HTML y CSS y conexión a la BBDD; ninguno a la lógica de Python;ver comentarios en la fila superior</t>
  </si>
  <si>
    <t>46389099P</t>
  </si>
  <si>
    <t>Ana</t>
  </si>
  <si>
    <t>ausencia de casos test</t>
  </si>
  <si>
    <t>no he encontrado uso de listas</t>
  </si>
  <si>
    <t>mediante API</t>
  </si>
  <si>
    <t>sin usar</t>
  </si>
  <si>
    <t>Demasiado cableado a la base de datos y al código html;</t>
  </si>
  <si>
    <t>cñodigo demasiado cableado y sencillo para valorar muchos de los apartados de esta rúbrica</t>
  </si>
  <si>
    <t>una captura de pantalla del menú</t>
  </si>
  <si>
    <t>No entiendo por qué ha sido elegida la metodología DSDM, ni se incluye una descripción de cómo ha sido implementada en el proyecto</t>
  </si>
  <si>
    <t>no es funcional</t>
  </si>
  <si>
    <t>El proyecto falla en la defensa</t>
  </si>
  <si>
    <t>45693270K</t>
  </si>
  <si>
    <t>Juan Tur</t>
  </si>
  <si>
    <t>contenido mínimo exigible del módulo</t>
  </si>
  <si>
    <t>contenido mínimo exigible del módulo de programación</t>
  </si>
  <si>
    <t>Ejecución del main</t>
  </si>
  <si>
    <t>ejecución casos test</t>
  </si>
  <si>
    <t>ejecución jar</t>
  </si>
  <si>
    <t>Dependencia Junit 5</t>
  </si>
  <si>
    <t>Refactorización anotaciones a JUnit 5</t>
  </si>
  <si>
    <t>deshabilitar caso test</t>
  </si>
  <si>
    <t>abstracción y legibilidad: nombres variables y rutinas</t>
  </si>
  <si>
    <t>Encapsulamiento: this por get en acceso a la estructura de datos</t>
  </si>
  <si>
    <t>Enumerado</t>
  </si>
  <si>
    <t>@Override toString()</t>
  </si>
  <si>
    <t>Sobrecarga de métodos</t>
  </si>
  <si>
    <t>Lógica de item equals + hashcode</t>
  </si>
  <si>
    <t>Optional&lt;&gt;</t>
  </si>
  <si>
    <t>programación defensiva: inicializar las variables de instancia</t>
  </si>
  <si>
    <t>sustituir if - else por evaluación expresión lógica</t>
  </si>
  <si>
    <t>if - else por elvis</t>
  </si>
  <si>
    <t>Interfaces</t>
  </si>
  <si>
    <t>Clases abstractas</t>
  </si>
  <si>
    <t>Excepciones</t>
  </si>
  <si>
    <t>lógica de los métodos: pasar último caso test</t>
  </si>
  <si>
    <t>refactorizaciones pequeñas</t>
  </si>
  <si>
    <t>Proyecto Maven y POM valida</t>
  </si>
  <si>
    <t>Parámetros básicos configuración del proyecto</t>
  </si>
  <si>
    <t>dependencia ASCII table</t>
  </si>
  <si>
    <t>Plugin JAR</t>
  </si>
  <si>
    <t>Plugin JAR asembly</t>
  </si>
  <si>
    <t>JAR ejecutable</t>
  </si>
  <si>
    <t>Uso de ramas</t>
  </si>
  <si>
    <t>Dockerfile</t>
  </si>
  <si>
    <t>Calificación configuración</t>
  </si>
  <si>
    <t>Calificación refactorización</t>
  </si>
  <si>
    <t>artifact et al., url, compiler</t>
  </si>
  <si>
    <t>no compila por los errores de configuración</t>
  </si>
  <si>
    <t>no existe el plugin</t>
  </si>
  <si>
    <t>El código del proyecto está en la rama master, no en la main. POM.xml no contiene ningun tipo de configuración.</t>
  </si>
  <si>
    <t>sin implementar; mvn test no funciona</t>
  </si>
  <si>
    <t>sin refactorizar</t>
  </si>
  <si>
    <t>Valida</t>
  </si>
  <si>
    <t>sin configurar</t>
  </si>
  <si>
    <t>sin implementar; mvn package</t>
  </si>
  <si>
    <t>sólo con .vscode/, extremadamente incompleto y nada funcional; has tenido 3 semanas para encontrar un gitignore eficiente y utilizarlo en el examen</t>
  </si>
  <si>
    <t>1 único commit, sin usar el infinitivo o el verbo en el mensaje</t>
  </si>
  <si>
    <t>El código del proyecto está en la rama master, no en la main.</t>
  </si>
  <si>
    <t>El mío, no el tuyo</t>
  </si>
  <si>
    <t>Sin implementar</t>
  </si>
  <si>
    <t>sin refactorizar?</t>
  </si>
  <si>
    <t>sin refactorizar a isStrike, isSpare, etc; no cambias el nombre de ninguna variable ni rutina</t>
  </si>
  <si>
    <t xml:space="preserve">        return pins.indexOf(pin); =&gt; sin encapsulamiento</t>
  </si>
  <si>
    <t>detectado el defecto; sin corregir</t>
  </si>
  <si>
    <t>return (strike == STRIKE); paréntesis innecesarios para indicar precedencia</t>
  </si>
  <si>
    <t>sin usar el infinitivo o el verbo en el mensaje</t>
  </si>
  <si>
    <t>sólo una</t>
  </si>
  <si>
    <t>nombre</t>
  </si>
  <si>
    <t>No hay lógica / código en ninguna de las clases</t>
  </si>
  <si>
    <t>POM por defecto</t>
  </si>
  <si>
    <t>no usas conventional commit</t>
  </si>
  <si>
    <t>diversas en remoto, que no usas</t>
  </si>
  <si>
    <t>ok, no eliminas la dependencia a Junit 4</t>
  </si>
  <si>
    <t xml:space="preserve">Eliminas @test No usas anotación @disabled </t>
  </si>
  <si>
    <t>no inicializas las variables de instancia</t>
  </si>
  <si>
    <t>elvis para comenter el mismo error del código a refactorizar: if true return true</t>
  </si>
  <si>
    <t>sin final, sin constantes</t>
  </si>
  <si>
    <t>lee los comentarios anteriores</t>
  </si>
  <si>
    <t>java 1.8 !!!</t>
  </si>
  <si>
    <t>incompleto y nada funcional; incluyes al directorio target/ en el seguimiento; has tenido 3 semanas para encontrar un gitignore eficiente y utilizarlo en el examen</t>
  </si>
  <si>
    <t>sin usar el infinitivo en el mensaje</t>
  </si>
  <si>
    <t>intento main y refactor en origin, no en local</t>
  </si>
  <si>
    <t>refactorizados</t>
  </si>
  <si>
    <t>sin refactorizar a isStrike, isSpare, etc; no cambias el nombre de ninguna variable ni rutina, salvo las constantes</t>
  </si>
  <si>
    <t>develop y master</t>
  </si>
  <si>
    <t>Daniel Armada</t>
  </si>
  <si>
    <t>sólo desde VSCode</t>
  </si>
  <si>
    <t>mvn test</t>
  </si>
  <si>
    <t>sin manifest, no carga la clase principal</t>
  </si>
  <si>
    <t xml:space="preserve">        return pins.indexOf(pin);</t>
  </si>
  <si>
    <t xml:space="preserve">subes de private a package la visibilidad de las constantes </t>
  </si>
  <si>
    <t>ok final constantes y propiedades de instancia</t>
  </si>
  <si>
    <t>ok, salvo la de los casos test</t>
  </si>
  <si>
    <t>url de maven no de tu repo en github</t>
  </si>
  <si>
    <t>sin implementar; mvn package no funciona</t>
  </si>
  <si>
    <t>sólo con target/, extremadamente incompleto y nada funcional; has tenido 3 semanas para encontrar un gitignore eficiente y utilizarlo en el examen</t>
  </si>
  <si>
    <t>compila, error de ejecución</t>
  </si>
  <si>
    <t>mvn package no se ejecuta correctamente</t>
  </si>
  <si>
    <t>error de ejecución porque la dependencia ASCII TABLE no está incluida en el POM; gitignore, readme fuera de la raíz del proyecto; Clase App de Maven sin eliminar; clase test BeforeEach en test</t>
  </si>
  <si>
    <t>sin url; dependencia a params que no es necesaria</t>
  </si>
  <si>
    <t>no está incluida en el POM;</t>
  </si>
  <si>
    <t>main class no es App, es PinPals</t>
  </si>
  <si>
    <t>sin indicar el componente que presenta el cambio; a veces usas el infinitivo, otras no; usado de manera intermitente</t>
  </si>
  <si>
    <t>intento main y develop en origin, no en local</t>
  </si>
  <si>
    <t>sin contenido</t>
  </si>
  <si>
    <t>No hay lógica / código en ninguna de las clases; POM.xml mal formado =&gt; el proyecto no compila con mvn test</t>
  </si>
  <si>
    <t>ok, pero no puedes chequear si son correctas porque mvn test no puede funcionar con un POM mal formado</t>
  </si>
  <si>
    <t>POM mal formado</t>
  </si>
  <si>
    <t>con un POM mal formado no puedes chequear si la configuración es correcta</t>
  </si>
  <si>
    <t>sin indicar la clase principal</t>
  </si>
  <si>
    <t>sin indicar el componente que presenta el cambio;no usas el verbo en infinitivo</t>
  </si>
  <si>
    <t>código en release</t>
  </si>
  <si>
    <t>mvn test no selecciona ningún caso test</t>
  </si>
  <si>
    <t>sin deshabilitar</t>
  </si>
  <si>
    <t>ok; org.example no es un espacio de nombres adecuado pues es el que establece Maven por defecto</t>
  </si>
  <si>
    <t>org.example no es un espacio de nombres adecuado pues es el que establece Maven por defecto; no existe URL del proyecto</t>
  </si>
  <si>
    <t>main class no es org.example.Yatzy</t>
  </si>
  <si>
    <t>A veces usas la convención otras no. Hay que se consistente</t>
  </si>
  <si>
    <t>El código del proyecto está en la rama refactor, no en la main.</t>
  </si>
  <si>
    <t>las clases no pertenecen a ningún paquete; compila desde VSCode pero no desde maven</t>
  </si>
  <si>
    <t>casos test con errores</t>
  </si>
  <si>
    <t>mvn package crea un jar sin la clase principal adecuada</t>
  </si>
  <si>
    <t>no puedes chequear que la importación sea correcta pues no generas el jar ejecutable correctamente</t>
  </si>
  <si>
    <t>no consigues configurar correctamente el plugin</t>
  </si>
  <si>
    <t>mvn package no crea el jar de manera adecuada</t>
  </si>
  <si>
    <t>uso de ramas mal configurado</t>
  </si>
  <si>
    <t>mal configurada la rama main; el código está en feature y hotfix</t>
  </si>
  <si>
    <t>En el Readme no indicas ningún tipo de info personal que pueda indentificarte</t>
  </si>
  <si>
    <t>Las clases no pertenecen a ningún paquete</t>
  </si>
  <si>
    <t>sin ASCCI table</t>
  </si>
  <si>
    <t>Dependencia a Junit 4 sin cambiar</t>
  </si>
  <si>
    <t>URL de mi proyecto, no del tuyo; Java 11 ojo; semantic versioning ok</t>
  </si>
  <si>
    <t>main class no es App es PinPals</t>
  </si>
  <si>
    <t>intento main y feature-refactoring en origin, no en local</t>
  </si>
  <si>
    <t>POM.xml mal formado =&gt; el proyecto no compila con mvn test</t>
  </si>
  <si>
    <t>POM.xml mal formado =&gt; mvn package no funciona</t>
  </si>
  <si>
    <t xml:space="preserve">Al estar el POM.xm mal formado no puedes comilar, ni testear, ni refactorizar el código; Tampoco se ejecuta la aplicación principal desde VSCode porque ASCII Table no se importa; </t>
  </si>
  <si>
    <t>refactorizado su nombre</t>
  </si>
  <si>
    <t>ok, pero no puedes chequear si es correcto porque mvn test no puede funcionar con un POM mal formado</t>
  </si>
  <si>
    <t>POM mal formado: incluyes un elemento &lt;plugin&gt; fuera del elemento padre &lt;plugins&gt;</t>
  </si>
  <si>
    <t>java 1.7!!!!</t>
  </si>
  <si>
    <t>no puedes chequear que la importación sea correcta</t>
  </si>
  <si>
    <t>main y develop</t>
  </si>
  <si>
    <t>Al estar el POM.xm mal formado no puedes comilar, ni testear, ni refactorizar el código; no has podido ejecutar el código escrito</t>
  </si>
  <si>
    <t>no compila por los errores de configuración =&gt;</t>
  </si>
  <si>
    <t>No existe proyecto Maven; En el Readme (ni en tu perfil en github ) indicas ningún tipo de info personal que pueda indentificarte</t>
  </si>
  <si>
    <t>No existe proyecto Maven</t>
  </si>
  <si>
    <t>No existe</t>
  </si>
  <si>
    <t>fichero añadidos vía upload</t>
  </si>
  <si>
    <t>En el Readme (ni en tu perfil en github ) indicas ningún tipo de info personal que pueda indentificarte</t>
  </si>
  <si>
    <t>dependencia Jacoco</t>
  </si>
  <si>
    <t>Proyecto Maven y POM valida? / Gradle tasks</t>
  </si>
  <si>
    <t>GIT: coventional commit</t>
  </si>
  <si>
    <t>total:  7 // aprobado == tipo Enum, registry, listEntries, cancel</t>
  </si>
  <si>
    <t>contenido mínimo exigible del módulo de ED</t>
  </si>
  <si>
    <t>contenido mínimo exigible del módulo de programación y ED</t>
  </si>
  <si>
    <t>clases, GUI, sizes, registry, registry sobrecargado, cancel, list</t>
  </si>
  <si>
    <t>En la estructura de datos bucket sólo guardas el email y metodo de pago de usuario, por lo que se pierde el resto de información de la participación: talla, dirección, etc, impidiendo completar la lógica de una rifa; la entrada doble no está bien implementada aunque el resultado es correcto, ya que equals no debe usar un and, sino un or</t>
  </si>
  <si>
    <t>Los mínimos para chequear la lógica de doble entrada</t>
  </si>
  <si>
    <t>Uso de BeforeClass</t>
  </si>
  <si>
    <t>isDoubleEntry() y Add()en bucket redundantes</t>
  </si>
  <si>
    <t>resuelto por varargs</t>
  </si>
  <si>
    <t>mal implementada: exige un OR no AND; no empleas equals ni hascode</t>
  </si>
  <si>
    <t>El código de sizesRun muestra que no dominas la API de los tipos enumerados: EnumSet.range() que te hubiese evitado media hora de codificación de un algoritmo lleno de bugs</t>
  </si>
  <si>
    <t>La estructura de datos no almacena participaciones /entries sino sólo emails y método de pago: pierdes información por el camino; la estructura de datos no es adecuada</t>
  </si>
  <si>
    <t>La api de Map; keySet()</t>
  </si>
  <si>
    <t>for, no hay streams</t>
  </si>
  <si>
    <t>La condición se escribe en modo negativo, justo al revés de lo que indican los estándares de código de Code Complete que usamos en clase</t>
  </si>
  <si>
    <t>protected everywhere para qué?</t>
  </si>
  <si>
    <t>En la estructura de datos bucket sólo guardas el email y metodo de pago de usuario, por lo que se pierde el resto de información de la participación: talla, dirección, etc, impidiendo completar la lógica de una rifa; la entrada doble no está bien implementada aunque el resultado es correcto, ya que equals no debe usar un AND, sino un OR</t>
  </si>
  <si>
    <t>Tu implementación no respeta las especificaciones del diagrama de clases UML: bucket no es una colección de entries</t>
  </si>
  <si>
    <t>ok, mezclando castellano e inglés sin respetar el infinitivo del mensaje</t>
  </si>
  <si>
    <t>sólo master</t>
  </si>
  <si>
    <t>No hay nada</t>
  </si>
  <si>
    <t xml:space="preserve">La estructura de datos elegina no sólo no es adecuada sino que decides prescindir de los datos de la participación; la implementación no respeta la especificación de diseño proporcionada y eso es muy grave desde el punto de vista del arquitecto que te va a pagar un salario </t>
  </si>
  <si>
    <t>clases, GUI</t>
  </si>
  <si>
    <t>No hay lógica programada, ni en el tipo Enum</t>
  </si>
  <si>
    <t>Los casos test no testean ningún tipo de lógica</t>
  </si>
  <si>
    <t>Código redundante que se soluciona utilizando Before</t>
  </si>
  <si>
    <t>no existen estructuras de datos</t>
  </si>
  <si>
    <t>sin utilizar</t>
  </si>
  <si>
    <t>public no es necesario como modificador de acceso a los métodos</t>
  </si>
  <si>
    <t>abuso de public</t>
  </si>
  <si>
    <t>No has programado ningún método con lógica</t>
  </si>
  <si>
    <t>No has programado ningún método con lógica; no existe código para evaluar este apartado</t>
  </si>
  <si>
    <t>Tu implementación no respeta las especificaciones del diagrama de clases UML: bucket no existe</t>
  </si>
  <si>
    <t>Los casos test no pasan y mvn package no completa; pom sin url;</t>
  </si>
  <si>
    <t>el mío</t>
  </si>
  <si>
    <t>El código producido es demasiado escaso para el tiempo consumido</t>
  </si>
  <si>
    <t>clases, GUI, sizes, registry, registry sobrecargado cableado, list</t>
  </si>
  <si>
    <t>En la estructura de datos bucket sólo guardas el email y metodo de pago de usuario, por lo que se pierde el resto de información de la participación: talla, dirección, etc, impidiendo completar la lógica de una rifa; la entrada doble no está bien implementada aunque el resultado es correcto, ya que equals no debe usar un and, sino un or; registry sobrecargado está cableado</t>
  </si>
  <si>
    <t>las propiedades de instancia de la clase Test ¿por qué son package???</t>
  </si>
  <si>
    <t>Un único paquete: GUI debe estar en el suyo propio</t>
  </si>
  <si>
    <t>La implementación no respeta las especificaciones del diagrama de clases UML: bucket no existe</t>
  </si>
  <si>
    <t>formato de drawEntry() sin conseguir</t>
  </si>
  <si>
    <t xml:space="preserve">	public void register(Entry one, Entry two, Entry tree)  &gt; si te pasan 100 entradas, ¿defines una nueva versión sobrecargada del método con 100 argumentos?
</t>
  </si>
  <si>
    <t>La api de Map</t>
  </si>
  <si>
    <t>uso de streams; Usas un while dentro de un for ¿? ver el comentario en el apartado código óptimo y eficiente;</t>
  </si>
  <si>
    <t>sin implementar porque decides substituirlo por un while ¿?; operador OR bien utilizado</t>
  </si>
  <si>
    <t>draw() no ha de estar incluida en la interfaz;     void register(Entry birdman, Entry morty, Entry summer); una interfaz no puede hacer referencia a nombres de instancias particulares del dominio; el argumento de register ha de ser de tipo varargs</t>
  </si>
  <si>
    <t>las propiedades de instancia de la clase Entry ¿por qué son package???</t>
  </si>
  <si>
    <t>while (!(getRaffles().containsKey(entry.email) || getRaffles().containsValue(entry.payment))) {
            this.raffles.putIfAbsent(entry.email, entry.payment);
        }    Un while???!!!! para almacenar un único valor?</t>
  </si>
  <si>
    <t>funcionalidad(rifa): Construir funcionalidad y printarla "funcionalidad" no forma parte de convenional commit</t>
  </si>
  <si>
    <t>develop?</t>
  </si>
  <si>
    <t>Un intento</t>
  </si>
  <si>
    <t>La estructura de datos elegina no sólo no es adecuada sino que decides prescindir de los datos de la participación; la implementación no respeta la especificación de diseño proporcionada y eso es muy grave desde el punto de vista del arquitecto que te va a pagar un salario el código no es óptimo ni eficiente; la presencia de código cableado es preocupante</t>
  </si>
  <si>
    <t xml:space="preserve">        public void sizesRun(Sizes s1, Sizes s2)  printa por consola los valores; no es SRP;- la historia no está completa
</t>
  </si>
  <si>
    <t>Sólo dos casos test programados que no testean ningún tipo de lógica</t>
  </si>
  <si>
    <t>Los casos test de Entry no pasan</t>
  </si>
  <si>
    <t>el código entregado es demasiado escaso para evaluar el resto de apartados del examen</t>
  </si>
  <si>
    <t xml:space="preserve">    public void Sizes(String USsize,String EUsize)  constructor público!!!!???
</t>
  </si>
  <si>
    <t xml:space="preserve">        List&lt;String&gt; sizes = new ArrayList&lt;&gt;();
 sin sentido en SneakeR; no hay ninguna estructura de datos implementada ni siquiera declarada</t>
  </si>
  <si>
    <t xml:space="preserve">       No hay ninguna estructura de datos implementada ni siquiera declarada</t>
  </si>
  <si>
    <t>No has implementado el diseño</t>
  </si>
  <si>
    <t>Los casos test de Entry no pasan y mvn package no completa</t>
  </si>
  <si>
    <t>Lee los comentarios</t>
  </si>
  <si>
    <t>No compila</t>
  </si>
  <si>
    <t>no hay casos test (salvo los míos)</t>
  </si>
  <si>
    <t>no hay casos test</t>
  </si>
  <si>
    <t>no existe POM del proyecto</t>
  </si>
  <si>
    <t>sin indicar el componente que presenta el cambio(a veces sí, a veces no)</t>
  </si>
  <si>
    <t>es un warning</t>
  </si>
  <si>
    <t>La estructura del proyecto es incorrecta, no existe POM del proyecto, las clases no pertenecen a ningún paquete, no existe lógica, el código está sin identar</t>
  </si>
  <si>
    <t>clases, GUI, sizes, registry, registry sobrecargado, cancel, draw</t>
  </si>
  <si>
    <t>Registro de doble entrada es una casualidad que funcione porque equals de Entry está mal implementada</t>
  </si>
  <si>
    <t>No testean toda la lógica pero ayudan</t>
  </si>
  <si>
    <t>Before, etc</t>
  </si>
  <si>
    <t>implementada</t>
  </si>
  <si>
    <t>Constructor package</t>
  </si>
  <si>
    <t xml:space="preserve">    List&lt;Entry&gt; entryList = new ArrayList&lt;&gt;();
 no es la estructura más eficiente para garantizar un acceso rápido a los ganadores y gestionar las participaciones</t>
  </si>
  <si>
    <t>La api de List</t>
  </si>
  <si>
    <t>Utilizado pero sin completar un buen uso de él</t>
  </si>
  <si>
    <t>for, streams</t>
  </si>
  <si>
    <t>abuso de public; todas las estructuras de datos en visibilidad package ???!!</t>
  </si>
  <si>
    <t>lógica ok, pero la implementación ralla el error</t>
  </si>
  <si>
    <t>Todo el código está plagado de código poco eficiente y poco óptimo: lee los comentarios</t>
  </si>
  <si>
    <t>pom sin url; sin plugin jar</t>
  </si>
  <si>
    <t>Dos dependencias de dos versiones distintas de junit?</t>
  </si>
  <si>
    <t>sin indicar el componente que presenta el cambio</t>
  </si>
  <si>
    <t xml:space="preserve">Consigues completar las historias de usuario pero escribiendo código con poco eficiente y óptimo por el camino; el coche se va desmontando por el camino y cuando curzas la meta solo llevas las ruedas ;p  Este código no es mantenible y va a costarle un dineral a la empresa  </t>
  </si>
  <si>
    <t>No compila; corregido: clases, no Enum, GUi</t>
  </si>
  <si>
    <t>El código entregado no compila por esta línea en Size:         //size.stream().toList();
Corrijo, cambio el compilador en el POM y compila; ¿Cómo puedes publicar en github y entregar en un examen código que no compila?</t>
  </si>
  <si>
    <t>Test programados que no testean ningún tipo de lógica</t>
  </si>
  <si>
    <t xml:space="preserve">registerTest()  en SneakerTest no testea ningún componente
</t>
  </si>
  <si>
    <t>GUI no está en su propio paquete</t>
  </si>
  <si>
    <t>sin implementar, por tanto, todos los métodos del Set que chequeen identidad no van a funcionar, por ese motivo, los dos primeros intentos que son el mismo objeto sólo añaden un objeto, pero al crear un nuevo objeto doubleEntry sí se añade al Set aunque la participación repita  método de pago</t>
  </si>
  <si>
    <t xml:space="preserve">        EnumSet&lt;Sizes&gt; size = EnumSet.range(initial, end);
 usas este método de la api de los Enum que resuelve el problema para luego deshacerlo en el algortimo</t>
  </si>
  <si>
    <t>Set es adecuado, LinkedHashSet quizás no el más adecuado. Equals y hashcode están mal implementados, por lo que Set no funciona como esperas</t>
  </si>
  <si>
    <t>La api de Set básica, size, contains</t>
  </si>
  <si>
    <t>for, no hay streams, y mal utilizado</t>
  </si>
  <si>
    <t>ok, sin sobrecarga de métodos</t>
  </si>
  <si>
    <t xml:space="preserve">El único método con lógica es   getSizes() con un algoritmo incorrecto y mal implementado
</t>
  </si>
  <si>
    <t>pom sin url;</t>
  </si>
  <si>
    <t>mal organizado, incompleto: has tenido 3 meses para encontrar un gitignore eficiente y utilizarlo en el examen</t>
  </si>
  <si>
    <t>sin indicar el componente que presenta el cambio(a veces sí, a veces no);  sin respetar el infinitivo del mensaje</t>
  </si>
  <si>
    <t>He de eliminar las líneas con errores de sintaxis para que el proyecto compile. No es aceptable realizar commits y entregar código que no funciona, sobretodo en la empresa. Se trata de entrega continua, código que funcione.</t>
  </si>
  <si>
    <t>Ninguna historia de usuario conseguida; las clases están construidas sin poder ejecutarlas ni contra el main de la App ni contra los casos test</t>
  </si>
  <si>
    <t>Incluyes casos test sin implementar</t>
  </si>
  <si>
    <t>Con el código entregado no se pueden evaluar estos apartados del examen</t>
  </si>
  <si>
    <t>mal implementada</t>
  </si>
  <si>
    <t>Sin testear ni ejecutar</t>
  </si>
  <si>
    <t xml:space="preserve">    private List&lt;String&gt; lEntry = new ArrayList&lt;&gt;();  EL tipo de List ha de ser Entry
</t>
  </si>
  <si>
    <t>No has podido testear ni contra la App ni contra los casos test el funcionamiento de ningún método de la clase Bucket</t>
  </si>
  <si>
    <t xml:space="preserve">    Optional&lt;Entry&gt; nextExtra = Optional.ofNullable(null);
   copiado y pegado de GalleyG&gt;rub ¿?¿?¿?¿?</t>
  </si>
  <si>
    <t>No has podido testear ni contra la App ni contra los casos test el funcionamiento de ninguno de estos recursos;</t>
  </si>
  <si>
    <t>&lt;== Sneaker no implementa todos los métodos de la interfaz; Incluyes public en la declaración de los métodos en la interfaz</t>
  </si>
  <si>
    <t>No has programado ningún método con lógica, ni siquiera sizesRun</t>
  </si>
  <si>
    <t>las clases están construidas sin poder ejecutarlas ni contra el main de la App ni contra los casos test</t>
  </si>
  <si>
    <t>mvn package no funciona</t>
  </si>
  <si>
    <t>No has programado ningún método con lógica, ni siquiera sizesRun: El problema principal y preocupante es que las clases están construidas sin poder ejecutarlas ni contra el main de la App ni contra los casos test. No hay manera de demostrar que tu código funciona y no podrías defenferlo ni entregarlo en un proyecto</t>
  </si>
  <si>
    <t>clases, GUI, sizes, registry simple, doble entrada no del todo correcta</t>
  </si>
  <si>
    <t>La implementación de la doble entrada está mal implementada: el nombre del usuario no es una clave adecuada para calcular la identidad de una persona. La salida de suquanchy out da 1 porque la tercera entrada tiene name = null y el Map no permite esa entrada.</t>
  </si>
  <si>
    <t>Testeas doble entrada</t>
  </si>
  <si>
    <t>Before</t>
  </si>
  <si>
    <t>sneakerMap static???!!</t>
  </si>
  <si>
    <t>intentado pero sin implementar</t>
  </si>
  <si>
    <t>mal implementada y luego no usada</t>
  </si>
  <si>
    <t xml:space="preserve">Map&lt;String, Entry&gt; sneakerMap = new HashMap&lt;String, Entry&gt;();  no iba mal encaminado pero la key no puede ser el nombre del usuario/a
</t>
  </si>
  <si>
    <t>La api de Map básica, putIfAbsent, size()</t>
  </si>
  <si>
    <t>ok; ojo que public no es necesario como modificador de acceso a los métodos; sin sobrecarga de métodos</t>
  </si>
  <si>
    <t>La lógica implementada es muy sencilla yno está plenamente conseguida</t>
  </si>
  <si>
    <t xml:space="preserve">sneakerMap static???!! </t>
  </si>
  <si>
    <t>pom sin clase principal en el plugin jar, ni url;</t>
  </si>
  <si>
    <t>has invertido tiempo del examen en traducir el texto del README??</t>
  </si>
  <si>
    <t>Con los casos test demuestras que manejas los mínimos conocimientos exigidos en el módulo, aunque hay fallos en los conocimientos Java que es necesario solucionar ya</t>
  </si>
  <si>
    <t>ninguna conseguida; dos clases construidas, una con errores</t>
  </si>
  <si>
    <t>pom sin clase principal ni url;</t>
  </si>
  <si>
    <t>pom sin clase principal ni url; configuración copia tal cual de fastbreaktruck</t>
  </si>
  <si>
    <t>es un hola mundo</t>
  </si>
  <si>
    <t>Sneaker no implementa la interfaz; intentas instanciar el tipo enumerado Sizes como si fuese una clase mediante su constructor privado; no compila, no test, pom sin clase principal ni url; el cuarto commit incluye la mayoría del código del examen pasando de cero a todo !!!!!</t>
  </si>
  <si>
    <t>clases, GUI, sizes, registry simple, no listas entradas, no cancel</t>
  </si>
  <si>
    <t>cableado a tres parámetros</t>
  </si>
  <si>
    <t xml:space="preserve">    private Set&lt;Entry&gt; entries = new HashSet&lt;Entry&gt;();  Estructura mas adecuada. Enhorabuena!!
</t>
  </si>
  <si>
    <t>La api de Set</t>
  </si>
  <si>
    <t>streams</t>
  </si>
  <si>
    <t>ok, and</t>
  </si>
  <si>
    <t>Si hubieses implementado hashcode y equals en Entry quizás el algoritmo para detectar doble entrada hubiese sido más sencillo</t>
  </si>
  <si>
    <t>conforme</t>
  </si>
  <si>
    <t>ok; hay que usar el verbo en infinitivo para redacatr el objetivo del commit</t>
  </si>
  <si>
    <t>Alive</t>
  </si>
  <si>
    <t>La estructura de datos elegida es la que efectivamente permite implementar los algoritmos de la manera más sencilla. Aunque no has conseguido muchas historias de usuario, el código entregado es mantenible.  Enhorabuena!!</t>
  </si>
  <si>
    <t>contenido mínimo exigible del módulo de programación POO</t>
  </si>
  <si>
    <t>Conexión a BBDD</t>
  </si>
  <si>
    <t>contenido mínimo exigible del módulo de programación: estructuras Alan Turing</t>
  </si>
  <si>
    <t>contenido mínimo exigible del módulo de programación: COLECCIONES</t>
  </si>
  <si>
    <t>POO</t>
  </si>
  <si>
    <t>Sube nota una vez recuperada la de febrero y superada la conexión a BBDD : Patrones, MVC, API REST</t>
  </si>
  <si>
    <t>modularidad</t>
  </si>
  <si>
    <t>Constructores clases y propiedades</t>
  </si>
  <si>
    <t>visibilidad de los atributos, métodos y clases</t>
  </si>
  <si>
    <t>mutabilidad</t>
  </si>
  <si>
    <t>@Override Equals HashCode</t>
  </si>
  <si>
    <t>Tipo Enum</t>
  </si>
  <si>
    <t>application.properties</t>
  </si>
  <si>
    <t>Mapping a BBDD</t>
  </si>
  <si>
    <t>Read BBDD</t>
  </si>
  <si>
    <t>Create BDD @transactional</t>
  </si>
  <si>
    <t>@onetoone @manytoone</t>
  </si>
  <si>
    <t>dependencias entre servicio y repo</t>
  </si>
  <si>
    <t>if - else / elvis  == operador ternario</t>
  </si>
  <si>
    <t>operadores lógicos AND, OR</t>
  </si>
  <si>
    <t>loop / streams</t>
  </si>
  <si>
    <t>Colecciones / Estructura de datos: Interfaz y clase</t>
  </si>
  <si>
    <t>Colecciones / Estructura de datos: Métodos</t>
  </si>
  <si>
    <t>Lógica de item equals / placeOrder</t>
  </si>
  <si>
    <t>Optional</t>
  </si>
  <si>
    <t>Interfaz PanacheRepository&lt;T&gt;, PanacheEntityBase</t>
  </si>
  <si>
    <t>Definición y uso de Interfaces</t>
  </si>
  <si>
    <t>código óptimo y eficiente: Optional, streams, elvis</t>
  </si>
  <si>
    <t>dependencias entre clases: MVC</t>
  </si>
  <si>
    <t>Inyección dependencias</t>
  </si>
  <si>
    <t xml:space="preserve">Uso de Service y Repo desde Controller  </t>
  </si>
  <si>
    <t>Controlador web: API REST GET</t>
  </si>
  <si>
    <t>Controlador web: API REST POST</t>
  </si>
  <si>
    <t>Response HTTP</t>
  </si>
  <si>
    <t>Diagrama de clases UML</t>
  </si>
  <si>
    <t>Dockerignore</t>
  </si>
  <si>
    <t>Imagen en dockerhub</t>
  </si>
  <si>
    <t>Contenedor OK</t>
  </si>
  <si>
    <t>Calificación ED: nota práctica módulo ED</t>
  </si>
  <si>
    <t>13 repo + 7 resources = 20</t>
  </si>
  <si>
    <t>test mapping_MagicalItem(), test_mapping_wizard(), test_mapping_order()</t>
  </si>
  <si>
    <t>test_load_item(), load_items(), load_items_equal()</t>
  </si>
  <si>
    <t>test_create_item(), test_delete_item()</t>
  </si>
  <si>
    <t>test_mapping_order()</t>
  </si>
  <si>
    <t>ResourceTest</t>
  </si>
  <si>
    <t>load_items_equal() test_pedido()</t>
  </si>
  <si>
    <t>test_create_items()</t>
  </si>
  <si>
    <t>transversal a los test</t>
  </si>
  <si>
    <t>test_load_item()</t>
  </si>
  <si>
    <t>test_inyeccion()</t>
  </si>
  <si>
    <t>test_get_item(), test_get_items(), test_post_item_ok(); test_post_item_ko()</t>
  </si>
  <si>
    <t>test_get_item(), test_get_items()</t>
  </si>
  <si>
    <t>test_post_ok(); test_post_ko()</t>
  </si>
  <si>
    <t>transversal</t>
  </si>
  <si>
    <t xml:space="preserve">válido para evaluar metodologias							</t>
  </si>
  <si>
    <t>José Luis De Jesús Ramón</t>
  </si>
  <si>
    <t>8 + 0</t>
  </si>
  <si>
    <t>@ManyToOne
 en orden mal mapeada , lógica de placeOrder sin implementar, delete y create sin implementar</t>
  </si>
  <si>
    <t>la lógica de placeOrder sin implementar; lógica de loadItems sin comparar type;delete y create sin implementar</t>
  </si>
  <si>
    <t>sin posibilidad de usarla por falta de lógica y código</t>
  </si>
  <si>
    <t>no hay service ni resources</t>
  </si>
  <si>
    <t>no hay equals ni hashCode</t>
  </si>
  <si>
    <t>ok; para qué escribes el constructor privado</t>
  </si>
  <si>
    <t>delete ko</t>
  </si>
  <si>
    <t xml:space="preserve">@ManyToOne
 en orden mal mapeada </t>
  </si>
  <si>
    <t>sin implementar servicio</t>
  </si>
  <si>
    <t>ok if-else</t>
  </si>
  <si>
    <t>for ok; no hay streams</t>
  </si>
  <si>
    <t>List usada, sin utilizar sus métodos porque no hay lógica</t>
  </si>
  <si>
    <t>sin comparar type</t>
  </si>
  <si>
    <t>Active Record</t>
  </si>
  <si>
    <t>No hay uso de interfaces</t>
  </si>
  <si>
    <t>java 17</t>
  </si>
  <si>
    <t>pass</t>
  </si>
  <si>
    <t>sin el módulo afectado; no usas el verbo en infinitivo; COMO EN MARZO</t>
  </si>
  <si>
    <t>el de quarkus</t>
  </si>
  <si>
    <t>Demasiado poco código para el tiempo empleado.  Mejoría demostrada respecto al examen de marzo, aunque sigues yendo muy justo. Enhorabuena por esta progresión.</t>
  </si>
  <si>
    <t>Abel Casas García</t>
  </si>
  <si>
    <t>13 + 5</t>
  </si>
  <si>
    <t>@ManyToOne
 en orden mal mapeada</t>
  </si>
  <si>
    <t>reutilizas loadItem() y loadWizard() en placeOrder()</t>
  </si>
  <si>
    <t>resources y service en el mismo paquete</t>
  </si>
  <si>
    <t>ok if-else elvis</t>
  </si>
  <si>
    <t>List bien empleada</t>
  </si>
  <si>
    <t>compleja; la de item equals sustituida por una query</t>
  </si>
  <si>
    <t>la lógica de placeOrder es demasiado compleja y produce código no óptimo; algunos de los endpoints de resources no están (bien) implementados</t>
  </si>
  <si>
    <t>la lógica de placeOrder es demasiado compleja y produce código no óptimo</t>
  </si>
  <si>
    <t>no usas ramas</t>
  </si>
  <si>
    <t>super!!!</t>
  </si>
  <si>
    <t>Isaac Vásquez Tucent</t>
  </si>
  <si>
    <t>12/13 + 7/6</t>
  </si>
  <si>
    <t>jakarta petando la BBDD por todas partes</t>
  </si>
  <si>
    <t>pasan los test de repoTest si skipeas el resourceTest; sino falla deleteItem</t>
  </si>
  <si>
    <t>ok; dos if anidados por no usar un operador and más</t>
  </si>
  <si>
    <t>Demuestras un buen conocimiento de Optional, ¡enhorabuena!</t>
  </si>
  <si>
    <t>ok; dos if anidados por no usar un operador and más; los valores de los tipos enumerados no se comparan con == sino con equals</t>
  </si>
  <si>
    <t>todo OK hasta que el desánimo o las prisas pudieron contigo</t>
  </si>
  <si>
    <t>Si decides cambiar las librerías del proyecto, el código ha de quedar bajo tu control, y con Jakarta rompiendo la configuración de la BBDD, está claro que eso no está sucediendo.</t>
  </si>
  <si>
    <t>Sebastián Estacio Rosero</t>
  </si>
  <si>
    <t>@ManyToOne
 en orden mal mapeada , lógica de placeOrder mal implementada</t>
  </si>
  <si>
    <t>no implementas el tipo Enum; la lógica de placeOrder no devuelve una orden y no verifica si el mago es MUDBLOOD</t>
  </si>
  <si>
    <t>los míos</t>
  </si>
  <si>
    <t>no reutilizas loadItem() ni loadWizard() en placeOrder()</t>
  </si>
  <si>
    <t>el servicio no existe de facto: todo su código en resources</t>
  </si>
  <si>
    <t>falta comparar la propiedad itemType</t>
  </si>
  <si>
    <t>La lógica de placeOrder roza el null exception ofNullable</t>
  </si>
  <si>
    <t>no pasa el caso test deleteItem; no hay elvis, ok streams</t>
  </si>
  <si>
    <t>service no contiene ningún método, toda su lógica está movida a resources</t>
  </si>
  <si>
    <t>service no contiene ningún método, toda su lógica está movida a resources; este acoplamiento máximo no tiene sentido; no hay validación de las propiedades de los items; las haces a mano</t>
  </si>
  <si>
    <t>sin el módulo afectado; ni indicas el caso test superardo ni la feature</t>
  </si>
  <si>
    <t>dos readme</t>
  </si>
  <si>
    <t xml:space="preserve">No entiendes la separación de "concerns" en capas Resource - Service - Repository </t>
  </si>
  <si>
    <t>Amin Mustafa Boankod</t>
  </si>
  <si>
    <t>11 + 6</t>
  </si>
  <si>
    <t>la lógica de placeOrder está mal implementada</t>
  </si>
  <si>
    <t>pasa el test deleteItem de repoTest si skipeas el resourceTest; sino falla; test pedido falla</t>
  </si>
  <si>
    <t>todos los componentes repo, service y resources están situados en el mismo paquete</t>
  </si>
  <si>
    <t>ok; no hay uso del operador ternario en resources, sino if simples con 2 returns que a veces complican la legibilidad del código</t>
  </si>
  <si>
    <t>sin utilizar substituidos por queries a la bbdd</t>
  </si>
  <si>
    <t>for ok para recorrer una lista; no hay streams</t>
  </si>
  <si>
    <t>substituida por queries a la bbdd</t>
  </si>
  <si>
    <t>la lógica de placeOrder está mal implementada: no hay que buscar la orden creada en la bbdd, sino crearla</t>
  </si>
  <si>
    <t>demasiado uso de queries en Panache. Esa lógica puede moverse a Java para evitar la dependencia del framework y sus librerías; ok; no hay uso del operador ternario en resources, sino if simples con 2 returns que a veces complican la legibilidad del código</t>
  </si>
  <si>
    <t>Adrián López Muñoz</t>
  </si>
  <si>
    <t>10 + 0</t>
  </si>
  <si>
    <t>@ManyToOne
 en orden mal mapeada , lógica de placeOrder sim implementar; loadItems_equals() lógica sin implementar, no delete</t>
  </si>
  <si>
    <t>Aunque no has implementado placeOrder y lodItems_equal, has utilizado los recursos if - else, streams, List en el resto de historias de usuario, como en loadItemByName, demostrando que posees los conceptos básicos. Eso sí, el código es demasiado poco para el tiempo empleado</t>
  </si>
  <si>
    <t>reutilzas createItem</t>
  </si>
  <si>
    <t>repositorio fuera del paquete dominio OK, servicio sin implementar en el mismo paquete</t>
  </si>
  <si>
    <t>delete no</t>
  </si>
  <si>
    <t>ok if-else; elvis</t>
  </si>
  <si>
    <t>sin implementar; filter en stream</t>
  </si>
  <si>
    <t>for y streams</t>
  </si>
  <si>
    <t>No tiene la más mínima organización ni formato</t>
  </si>
  <si>
    <t>Mejoría más que demostrada respecto al examen de marzo, aunque sigues yendo muy justo. Enhorabuena por esta progresión. El tiempo y la dificultad permitían completar la API REST. Es importante porque en la empresa es lo que construirás tarde o temprano.</t>
  </si>
  <si>
    <t>Manuel Ortega Martí</t>
  </si>
  <si>
    <t>11 + 5</t>
  </si>
  <si>
    <t>@ManyToOne
 en orden mal mapeada , lógica de placeOrder sim implementar; loadItems() lógica sin implementar</t>
  </si>
  <si>
    <t>jakarta petando la BBDD por todas partes; warnings de la versión de lombok utilzada; placerOrder sin implementar; loadItem() sin comprobaciones de igualdad en todas sus propiedades; casos test de resource cableados</t>
  </si>
  <si>
    <t>base de datos mal configurada; no para de romper al cargar los test =&gt; jakarta KO; mala decisión; código cableado en resource postItem para que pase los casos test</t>
  </si>
  <si>
    <t>algúm método reutilizado</t>
  </si>
  <si>
    <t xml:space="preserve">resource dentro del paquete reposoitory!!; hay otro fichero resource muerto por ahí </t>
  </si>
  <si>
    <t>sin implementar; en resources sí están utilizados</t>
  </si>
  <si>
    <t>for ok para recorrer una lista</t>
  </si>
  <si>
    <t>placerOrder sin implementar; loadItem() sin comprobaciones de igualdad; casos test de resource cableados</t>
  </si>
  <si>
    <t>warnings de la versión de lombok utilzada; warnings de la versión de lombok utilzada; mucho código muerto sin eliminar; elvis a veces, no hay streams</t>
  </si>
  <si>
    <t>no hay validación de las propiedades de los items; las haces a mano</t>
  </si>
  <si>
    <t>cableado post()</t>
  </si>
  <si>
    <t>WARNINGS porque la versión de lombok no soportada por Maven en breve</t>
  </si>
  <si>
    <t>no usas conventional commits: una convención has de usar; COMO EN MARZO!!!</t>
  </si>
  <si>
    <t>Si decides cambiar las librerías del proyecto, el código ha de quedar bajo tu control, y con Jakarta rompiendo la configuración de la BBDD, está claro que eso no está sucediendo.; Mejoría demostrada respecto al examen de marzo, aunque sigues yendo muy justo; lo compensas con la construcción de la API REST, enhorabuena por esto :); En la parte ED de la gestión del proyecto, mismos errores o dejadez que en el examen de marzo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</si>
</sst>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yyyy"/>
  </numFmts>
  <fonts count="24">
    <font>
      <sz val="10.0"/>
      <color rgb="FF000000"/>
      <name val="Arial"/>
    </font>
    <font/>
    <font>
      <sz val="10.0"/>
    </font>
    <font>
      <name val="Arial"/>
    </font>
    <font>
      <color rgb="FF222222"/>
      <name val="Arial"/>
    </font>
    <font>
      <sz val="10.0"/>
      <name val="Arial"/>
    </font>
    <font>
      <color rgb="FF000000"/>
      <name val="Arial"/>
    </font>
    <font>
      <sz val="10.0"/>
      <color rgb="FF222222"/>
      <name val="Arial"/>
    </font>
    <font>
      <sz val="8.0"/>
      <name val="Arial"/>
    </font>
    <font>
      <b/>
      <color rgb="FFFF0000"/>
      <name val="Arial"/>
    </font>
    <font>
      <sz val="8.0"/>
      <name val="Liberation Serif"/>
    </font>
    <font>
      <color rgb="FF222222"/>
      <name val="&quot;Google Sans&quot;"/>
    </font>
    <font>
      <color rgb="FF222222"/>
      <name val="&quot;docs-Google Sans&quot;"/>
    </font>
    <font>
      <sz val="10.0"/>
      <color rgb="FF1155CC"/>
      <name val="Inconsolata"/>
    </font>
    <font>
      <b/>
      <color rgb="FF1F1F1F"/>
      <name val="Arial"/>
    </font>
    <font>
      <sz val="14.0"/>
      <color rgb="FF222222"/>
      <name val="Arial"/>
    </font>
    <font>
      <color rgb="FFFF0000"/>
      <name val="Arial"/>
    </font>
    <font>
      <sz val="11.0"/>
      <name val="Calibri"/>
    </font>
    <font>
      <sz val="11.0"/>
      <color rgb="FF000000"/>
      <name val="Docs-Calibri"/>
    </font>
    <font>
      <color rgb="FF000000"/>
      <name val="&quot;Arial&quot;"/>
    </font>
    <font>
      <sz val="8.0"/>
      <name val="&quot;Liberation Sans&quot;"/>
    </font>
    <font>
      <u/>
      <color rgb="FF0000FF"/>
    </font>
    <font>
      <u/>
      <color rgb="FF1155CC"/>
      <name val="Arial"/>
    </font>
    <font>
      <sz val="10.0"/>
      <name val="Liberation Serif"/>
    </font>
  </fonts>
  <fills count="46">
    <fill>
      <patternFill patternType="none"/>
    </fill>
    <fill>
      <patternFill patternType="lightGray"/>
    </fill>
    <fill>
      <patternFill patternType="solid">
        <fgColor rgb="FFEFEFEF"/>
        <bgColor rgb="FFEFEFEF"/>
      </patternFill>
    </fill>
    <fill>
      <patternFill patternType="solid">
        <fgColor rgb="FFCC99FF"/>
        <bgColor rgb="FFCC99FF"/>
      </patternFill>
    </fill>
    <fill>
      <patternFill patternType="solid">
        <fgColor rgb="FFFFD966"/>
        <bgColor rgb="FFFFD966"/>
      </patternFill>
    </fill>
    <fill>
      <patternFill patternType="solid">
        <fgColor rgb="FFFCE5CD"/>
        <bgColor rgb="FFFCE5CD"/>
      </patternFill>
    </fill>
    <fill>
      <patternFill patternType="solid">
        <fgColor rgb="FF9FC5E8"/>
        <bgColor rgb="FF9FC5E8"/>
      </patternFill>
    </fill>
    <fill>
      <patternFill patternType="solid">
        <fgColor rgb="FFB4A7D6"/>
        <bgColor rgb="FFB4A7D6"/>
      </patternFill>
    </fill>
    <fill>
      <patternFill patternType="solid">
        <fgColor rgb="FFFFE599"/>
        <bgColor rgb="FFFFE599"/>
      </patternFill>
    </fill>
    <fill>
      <patternFill patternType="solid">
        <fgColor rgb="FFCFE2F3"/>
        <bgColor rgb="FFCFE2F3"/>
      </patternFill>
    </fill>
    <fill>
      <patternFill patternType="solid">
        <fgColor rgb="FFFF00FF"/>
        <bgColor rgb="FFFF00FF"/>
      </patternFill>
    </fill>
    <fill>
      <patternFill patternType="solid">
        <fgColor rgb="FFF9CB9C"/>
        <bgColor rgb="FFF9CB9C"/>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rgb="FFB6D7A8"/>
        <bgColor rgb="FFB6D7A8"/>
      </patternFill>
    </fill>
    <fill>
      <patternFill patternType="solid">
        <fgColor rgb="FFF4CCCC"/>
        <bgColor rgb="FFF4CCCC"/>
      </patternFill>
    </fill>
    <fill>
      <patternFill patternType="solid">
        <fgColor rgb="FFEA9999"/>
        <bgColor rgb="FFEA9999"/>
      </patternFill>
    </fill>
    <fill>
      <patternFill patternType="solid">
        <fgColor rgb="FFD9D9D9"/>
        <bgColor rgb="FFD9D9D9"/>
      </patternFill>
    </fill>
    <fill>
      <patternFill patternType="solid">
        <fgColor rgb="FF93C47D"/>
        <bgColor rgb="FF93C47D"/>
      </patternFill>
    </fill>
    <fill>
      <patternFill patternType="solid">
        <fgColor rgb="FF4A86E8"/>
        <bgColor rgb="FF4A86E8"/>
      </patternFill>
    </fill>
    <fill>
      <patternFill patternType="solid">
        <fgColor rgb="FF00FFFF"/>
        <bgColor rgb="FF00FFFF"/>
      </patternFill>
    </fill>
    <fill>
      <patternFill patternType="solid">
        <fgColor rgb="FFD5A6BD"/>
        <bgColor rgb="FFD5A6BD"/>
      </patternFill>
    </fill>
    <fill>
      <patternFill patternType="solid">
        <fgColor rgb="FFCC4125"/>
        <bgColor rgb="FFCC4125"/>
      </patternFill>
    </fill>
    <fill>
      <patternFill patternType="solid">
        <fgColor rgb="FFD9D2E9"/>
        <bgColor rgb="FFD9D2E9"/>
      </patternFill>
    </fill>
    <fill>
      <patternFill patternType="solid">
        <fgColor rgb="FF9900FF"/>
        <bgColor rgb="FF9900FF"/>
      </patternFill>
    </fill>
    <fill>
      <patternFill patternType="solid">
        <fgColor rgb="FFEAD1DC"/>
        <bgColor rgb="FFEAD1DC"/>
      </patternFill>
    </fill>
    <fill>
      <patternFill patternType="solid">
        <fgColor rgb="FF6AA84F"/>
        <bgColor rgb="FF6AA84F"/>
      </patternFill>
    </fill>
    <fill>
      <patternFill patternType="solid">
        <fgColor rgb="FFB7E1CD"/>
        <bgColor rgb="FFB7E1CD"/>
      </patternFill>
    </fill>
    <fill>
      <patternFill patternType="solid">
        <fgColor rgb="FFF4C7C3"/>
        <bgColor rgb="FFF4C7C3"/>
      </patternFill>
    </fill>
    <fill>
      <patternFill patternType="solid">
        <fgColor rgb="FFD9EAD3"/>
        <bgColor rgb="FFD9EAD3"/>
      </patternFill>
    </fill>
    <fill>
      <patternFill patternType="solid">
        <fgColor rgb="FFE06666"/>
        <bgColor rgb="FFE06666"/>
      </patternFill>
    </fill>
    <fill>
      <patternFill patternType="solid">
        <fgColor rgb="FFE2EFD9"/>
        <bgColor rgb="FFE2EFD9"/>
      </patternFill>
    </fill>
    <fill>
      <patternFill patternType="solid">
        <fgColor rgb="FFD9E2F3"/>
        <bgColor rgb="FFD9E2F3"/>
      </patternFill>
    </fill>
    <fill>
      <patternFill patternType="solid">
        <fgColor rgb="FFCC0000"/>
        <bgColor rgb="FFCC0000"/>
      </patternFill>
    </fill>
    <fill>
      <patternFill patternType="solid">
        <fgColor rgb="FF3C78D8"/>
        <bgColor rgb="FF3C78D8"/>
      </patternFill>
    </fill>
    <fill>
      <patternFill patternType="solid">
        <fgColor rgb="FFC9DAF8"/>
        <bgColor rgb="FFC9DAF8"/>
      </patternFill>
    </fill>
    <fill>
      <patternFill patternType="solid">
        <fgColor rgb="FFFF9900"/>
        <bgColor rgb="FFFF9900"/>
      </patternFill>
    </fill>
    <fill>
      <patternFill patternType="solid">
        <fgColor rgb="FF8E7CC3"/>
        <bgColor rgb="FF8E7CC3"/>
      </patternFill>
    </fill>
    <fill>
      <patternFill patternType="solid">
        <fgColor rgb="FFC27BA0"/>
        <bgColor rgb="FFC27BA0"/>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rgb="FFB45F06"/>
        <bgColor rgb="FFB45F06"/>
      </patternFill>
    </fill>
    <fill>
      <patternFill patternType="solid">
        <fgColor rgb="FFCCCCCC"/>
        <bgColor rgb="FFCCCCCC"/>
      </patternFill>
    </fill>
    <fill>
      <patternFill patternType="solid">
        <fgColor rgb="FFE6B8AF"/>
        <bgColor rgb="FFE6B8AF"/>
      </patternFill>
    </fill>
  </fills>
  <borders count="2">
    <border/>
    <border>
      <left style="thin">
        <color rgb="FFFF00FF"/>
      </left>
      <right style="thin">
        <color rgb="FFFF00FF"/>
      </right>
    </border>
  </borders>
  <cellStyleXfs count="1">
    <xf borderId="0" fillId="0" fontId="0" numFmtId="0" applyAlignment="1" applyFont="1"/>
  </cellStyleXfs>
  <cellXfs count="33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center" readingOrder="0" shrinkToFit="0" vertical="center" wrapText="1"/>
    </xf>
    <xf borderId="0" fillId="0" fontId="1" numFmtId="0" xfId="0" applyAlignment="1" applyFont="1">
      <alignment vertical="center"/>
    </xf>
    <xf borderId="0" fillId="4" fontId="2" numFmtId="0" xfId="0" applyAlignment="1" applyFill="1" applyFont="1">
      <alignment horizontal="center" readingOrder="0" shrinkToFit="0" vertical="center" wrapText="1"/>
    </xf>
    <xf borderId="1" fillId="5" fontId="3" numFmtId="0" xfId="0" applyAlignment="1" applyBorder="1" applyFill="1" applyFont="1">
      <alignment horizontal="center" readingOrder="0" shrinkToFit="0" vertical="center" wrapText="1"/>
    </xf>
    <xf borderId="0" fillId="6" fontId="1" numFmtId="0" xfId="0" applyAlignment="1" applyFill="1" applyFont="1">
      <alignment horizontal="center" readingOrder="0" shrinkToFit="0" vertical="center" wrapText="1"/>
    </xf>
    <xf borderId="0" fillId="7" fontId="1" numFmtId="0" xfId="0" applyAlignment="1" applyFill="1" applyFont="1">
      <alignment horizontal="center" shrinkToFit="0" vertical="center" wrapText="1"/>
    </xf>
    <xf borderId="0" fillId="8" fontId="2"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0" fillId="9" fontId="1" numFmtId="0" xfId="0" applyAlignment="1" applyFill="1" applyFont="1">
      <alignment horizontal="center" readingOrder="0" shrinkToFit="0" vertical="center" wrapText="1"/>
    </xf>
    <xf borderId="0" fillId="7" fontId="1" numFmtId="0" xfId="0" applyAlignment="1" applyFont="1">
      <alignment horizontal="center" readingOrder="0" shrinkToFit="0" vertical="center" wrapText="1"/>
    </xf>
    <xf borderId="0" fillId="0" fontId="2" numFmtId="4" xfId="0" applyAlignment="1" applyFont="1" applyNumberFormat="1">
      <alignment horizontal="center" readingOrder="0" shrinkToFit="0" vertical="center" wrapText="1"/>
    </xf>
    <xf borderId="0" fillId="10" fontId="1" numFmtId="0" xfId="0" applyAlignment="1" applyFill="1" applyFont="1">
      <alignment horizontal="center" readingOrder="0" shrinkToFit="0" vertical="center" wrapText="1"/>
    </xf>
    <xf borderId="0" fillId="11" fontId="2" numFmtId="4" xfId="0" applyAlignment="1" applyFill="1" applyFont="1" applyNumberFormat="1">
      <alignment horizontal="center" readingOrder="0" shrinkToFit="0" vertical="center" wrapText="1"/>
    </xf>
    <xf borderId="0" fillId="6" fontId="1" numFmtId="0" xfId="0" applyAlignment="1" applyFont="1">
      <alignment horizontal="center" readingOrder="0" vertical="center"/>
    </xf>
    <xf borderId="0" fillId="0" fontId="1" numFmtId="0" xfId="0" applyAlignment="1" applyFont="1">
      <alignment horizontal="center" vertical="center"/>
    </xf>
    <xf borderId="0" fillId="12" fontId="1" numFmtId="0" xfId="0" applyAlignment="1" applyFill="1" applyFont="1">
      <alignment horizontal="center" readingOrder="0" vertical="center"/>
    </xf>
    <xf borderId="0" fillId="13" fontId="1" numFmtId="0" xfId="0" applyAlignment="1" applyFill="1" applyFont="1">
      <alignment horizontal="center" readingOrder="0" vertical="center"/>
    </xf>
    <xf borderId="0" fillId="0" fontId="1" numFmtId="0" xfId="0" applyAlignment="1" applyFont="1">
      <alignment horizontal="center" readingOrder="0" vertical="center"/>
    </xf>
    <xf borderId="0" fillId="14" fontId="4" numFmtId="0" xfId="0" applyAlignment="1" applyFill="1" applyFont="1">
      <alignment readingOrder="0" vertical="center"/>
    </xf>
    <xf borderId="0" fillId="0" fontId="5" numFmtId="0" xfId="0" applyAlignment="1" applyFont="1">
      <alignment readingOrder="0" vertical="center"/>
    </xf>
    <xf borderId="0" fillId="7" fontId="2" numFmtId="0" xfId="0" applyAlignment="1" applyFont="1">
      <alignment horizontal="center" readingOrder="0" vertical="center"/>
    </xf>
    <xf borderId="0" fillId="15" fontId="1" numFmtId="0" xfId="0" applyAlignment="1" applyFill="1" applyFont="1">
      <alignment horizontal="center" readingOrder="0" vertical="center"/>
    </xf>
    <xf borderId="0" fillId="4" fontId="1" numFmtId="0" xfId="0" applyAlignment="1" applyFont="1">
      <alignment horizontal="center" readingOrder="0" vertical="center"/>
    </xf>
    <xf borderId="0" fillId="0" fontId="3" numFmtId="4" xfId="0" applyAlignment="1" applyFont="1" applyNumberFormat="1">
      <alignment horizontal="center" shrinkToFit="0" vertical="center" wrapText="1"/>
    </xf>
    <xf borderId="0" fillId="0" fontId="3" numFmtId="0" xfId="0" applyAlignment="1" applyFont="1">
      <alignment horizontal="center" shrinkToFit="0" vertical="center" wrapText="1"/>
    </xf>
    <xf borderId="0" fillId="16" fontId="3" numFmtId="0" xfId="0" applyAlignment="1" applyFill="1" applyFont="1">
      <alignment horizontal="center" shrinkToFit="0" vertical="center" wrapText="1"/>
    </xf>
    <xf borderId="0" fillId="15" fontId="3" numFmtId="0" xfId="0" applyAlignment="1" applyFont="1">
      <alignment horizontal="center" shrinkToFit="0" vertical="center" wrapText="1"/>
    </xf>
    <xf borderId="0" fillId="17" fontId="1" numFmtId="0" xfId="0" applyAlignment="1" applyFill="1" applyFont="1">
      <alignment horizontal="center" readingOrder="0" vertical="center"/>
    </xf>
    <xf borderId="0" fillId="16" fontId="3" numFmtId="0" xfId="0" applyAlignment="1" applyFont="1">
      <alignment horizontal="center" readingOrder="0" shrinkToFit="0" vertical="center" wrapText="1"/>
    </xf>
    <xf borderId="0" fillId="8" fontId="3" numFmtId="0" xfId="0" applyAlignment="1" applyFont="1">
      <alignment horizontal="center" shrinkToFit="0" vertical="center" wrapText="1"/>
    </xf>
    <xf borderId="0" fillId="14" fontId="5" numFmtId="0" xfId="0" applyAlignment="1" applyFont="1">
      <alignment horizontal="left" readingOrder="0" vertical="center"/>
    </xf>
    <xf borderId="0" fillId="7" fontId="1" numFmtId="0" xfId="0" applyAlignment="1" applyFont="1">
      <alignment horizontal="center" readingOrder="0" vertical="center"/>
    </xf>
    <xf borderId="0" fillId="18" fontId="1" numFmtId="10" xfId="0" applyAlignment="1" applyFill="1" applyFont="1" applyNumberFormat="1">
      <alignment horizontal="center" vertical="center"/>
    </xf>
    <xf borderId="0" fillId="14" fontId="5" numFmtId="0" xfId="0" applyAlignment="1" applyFont="1">
      <alignment readingOrder="0" vertical="center"/>
    </xf>
    <xf borderId="0" fillId="14" fontId="6" numFmtId="0" xfId="0" applyAlignment="1" applyFont="1">
      <alignment horizontal="left" readingOrder="0" vertical="center"/>
    </xf>
    <xf borderId="0" fillId="19" fontId="1" numFmtId="0" xfId="0" applyAlignment="1" applyFill="1" applyFont="1">
      <alignment horizontal="center" readingOrder="0" vertical="center"/>
    </xf>
    <xf borderId="0" fillId="0" fontId="1" numFmtId="0" xfId="0" applyAlignment="1" applyFont="1">
      <alignment readingOrder="0" vertical="center"/>
    </xf>
    <xf borderId="0" fillId="7" fontId="0" numFmtId="0" xfId="0" applyAlignment="1" applyFont="1">
      <alignment horizontal="center" readingOrder="0" vertical="center"/>
    </xf>
    <xf borderId="0" fillId="7" fontId="7" numFmtId="0" xfId="0" applyAlignment="1" applyFont="1">
      <alignment horizontal="center" readingOrder="0" vertical="center"/>
    </xf>
    <xf borderId="0" fillId="16" fontId="1" numFmtId="0" xfId="0" applyAlignment="1" applyFont="1">
      <alignment horizontal="center" readingOrder="0" vertical="center"/>
    </xf>
    <xf borderId="0" fillId="7" fontId="5" numFmtId="0" xfId="0" applyAlignment="1" applyFont="1">
      <alignment horizontal="center" readingOrder="0" vertical="center"/>
    </xf>
    <xf borderId="0" fillId="0" fontId="5" numFmtId="0" xfId="0" applyAlignment="1" applyFont="1">
      <alignment horizontal="center" readingOrder="0" vertical="center"/>
    </xf>
    <xf borderId="0" fillId="2" fontId="1" numFmtId="0" xfId="0" applyAlignment="1" applyFont="1">
      <alignment horizontal="center" readingOrder="0" shrinkToFit="0" vertical="center" wrapText="1"/>
    </xf>
    <xf borderId="0" fillId="2" fontId="1" numFmtId="0" xfId="0" applyAlignment="1" applyFont="1">
      <alignment horizontal="left" readingOrder="0" shrinkToFit="0" vertical="center" wrapText="0"/>
    </xf>
    <xf borderId="0" fillId="3" fontId="5"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8" fontId="3" numFmtId="0" xfId="0" applyAlignment="1" applyFont="1">
      <alignment horizontal="center" readingOrder="0" shrinkToFit="0" vertical="center" wrapText="1"/>
    </xf>
    <xf borderId="0" fillId="9" fontId="3" numFmtId="0" xfId="0" applyAlignment="1" applyFont="1">
      <alignment horizontal="center" readingOrder="0" shrinkToFit="0" vertical="center" wrapText="1"/>
    </xf>
    <xf borderId="0" fillId="20" fontId="3" numFmtId="4" xfId="0" applyAlignment="1" applyFill="1" applyFont="1" applyNumberFormat="1">
      <alignment horizontal="center" shrinkToFit="0" vertical="center" wrapText="1"/>
    </xf>
    <xf borderId="0" fillId="20" fontId="3" numFmtId="4" xfId="0" applyAlignment="1" applyFont="1" applyNumberFormat="1">
      <alignment horizontal="center" readingOrder="0" shrinkToFit="0" vertical="center" wrapText="1"/>
    </xf>
    <xf borderId="0" fillId="21" fontId="3" numFmtId="4" xfId="0" applyAlignment="1" applyFill="1" applyFont="1" applyNumberFormat="1">
      <alignment horizontal="center" readingOrder="0" shrinkToFit="0" vertical="center" wrapText="1"/>
    </xf>
    <xf borderId="0" fillId="0" fontId="1" numFmtId="0" xfId="0" applyAlignment="1" applyFont="1">
      <alignment horizontal="center" readingOrder="0" shrinkToFit="0" vertical="center" wrapText="1"/>
    </xf>
    <xf borderId="0" fillId="22" fontId="1" numFmtId="0" xfId="0" applyAlignment="1" applyFill="1" applyFont="1">
      <alignment horizontal="center" readingOrder="0" shrinkToFit="0" vertical="center" wrapText="1"/>
    </xf>
    <xf borderId="0" fillId="23" fontId="1" numFmtId="0" xfId="0" applyAlignment="1" applyFill="1" applyFont="1">
      <alignment horizontal="center" readingOrder="0" shrinkToFit="0" vertical="center" wrapText="1"/>
    </xf>
    <xf borderId="0" fillId="23" fontId="1" numFmtId="0" xfId="0" applyAlignment="1" applyFont="1">
      <alignment horizontal="center" readingOrder="0" shrinkToFit="0" vertical="center" wrapText="1"/>
    </xf>
    <xf borderId="0" fillId="9" fontId="1" numFmtId="0" xfId="0" applyAlignment="1" applyFont="1">
      <alignment horizontal="center" readingOrder="0" shrinkToFit="0" vertical="center" wrapText="1"/>
    </xf>
    <xf borderId="0" fillId="24" fontId="2" numFmtId="0" xfId="0" applyAlignment="1" applyFill="1" applyFont="1">
      <alignment horizontal="center" readingOrder="0" shrinkToFit="0" vertical="center" wrapText="1"/>
    </xf>
    <xf borderId="0" fillId="13" fontId="2" numFmtId="0" xfId="0" applyAlignment="1" applyFont="1">
      <alignment horizontal="center" readingOrder="0" shrinkToFit="0" vertical="center" wrapText="1"/>
    </xf>
    <xf borderId="0" fillId="0" fontId="3" numFmtId="4" xfId="0" applyAlignment="1" applyFont="1" applyNumberFormat="1">
      <alignment horizontal="center" shrinkToFit="0" vertical="center" wrapText="1"/>
    </xf>
    <xf borderId="0" fillId="10" fontId="3" numFmtId="0" xfId="0" applyAlignment="1" applyFont="1">
      <alignment horizontal="center" readingOrder="0" shrinkToFit="0" vertical="center" wrapText="1"/>
    </xf>
    <xf borderId="0" fillId="25" fontId="3" numFmtId="4" xfId="0" applyAlignment="1" applyFill="1" applyFont="1" applyNumberFormat="1">
      <alignment horizontal="center" readingOrder="0" shrinkToFit="0" vertical="center" wrapText="1"/>
    </xf>
    <xf borderId="0" fillId="0" fontId="3" numFmtId="4" xfId="0" applyAlignment="1" applyFont="1" applyNumberFormat="1">
      <alignment horizontal="center" readingOrder="0" shrinkToFit="0" vertical="center" wrapText="1"/>
    </xf>
    <xf borderId="0" fillId="7" fontId="3" numFmtId="4" xfId="0" applyAlignment="1" applyFont="1" applyNumberFormat="1">
      <alignment horizontal="center" readingOrder="0" shrinkToFit="0" vertical="center" wrapText="1"/>
    </xf>
    <xf borderId="0" fillId="0" fontId="3" numFmtId="0" xfId="0" applyAlignment="1" applyFont="1">
      <alignment shrinkToFit="0" vertical="center" wrapText="1"/>
    </xf>
    <xf borderId="0" fillId="0" fontId="2" numFmtId="0" xfId="0" applyAlignment="1" applyFont="1">
      <alignment horizontal="center" readingOrder="0" shrinkToFit="0" vertical="center" wrapText="1"/>
    </xf>
    <xf borderId="0" fillId="18"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20" fontId="2" numFmtId="0" xfId="0" applyAlignment="1" applyFont="1">
      <alignment horizontal="center" readingOrder="0" shrinkToFit="0" vertical="center" wrapText="1"/>
    </xf>
    <xf borderId="0" fillId="25" fontId="2" numFmtId="0" xfId="0" applyAlignment="1" applyFont="1">
      <alignment horizontal="center" readingOrder="0" shrinkToFit="0" vertical="center" wrapText="1"/>
    </xf>
    <xf borderId="0" fillId="11" fontId="2" numFmtId="0" xfId="0" applyAlignment="1" applyFont="1">
      <alignment horizontal="center" readingOrder="0" shrinkToFit="0" vertical="center" wrapText="1"/>
    </xf>
    <xf borderId="0" fillId="6" fontId="2" numFmtId="0" xfId="0" applyAlignment="1" applyFont="1">
      <alignment horizontal="center" readingOrder="0" shrinkToFit="0" vertical="center" wrapText="1"/>
    </xf>
    <xf borderId="0" fillId="24" fontId="2" numFmtId="0" xfId="0" applyAlignment="1" applyFont="1">
      <alignment horizontal="center" readingOrder="0" shrinkToFit="0" vertical="center" wrapText="1"/>
    </xf>
    <xf borderId="0" fillId="26" fontId="2" numFmtId="0" xfId="0" applyAlignment="1" applyFill="1" applyFont="1">
      <alignment horizontal="center" readingOrder="0" shrinkToFit="0" vertical="center" wrapText="1"/>
    </xf>
    <xf borderId="0" fillId="8" fontId="3" numFmtId="4" xfId="0" applyAlignment="1" applyFont="1" applyNumberFormat="1">
      <alignment horizontal="center" readingOrder="0" shrinkToFit="0" vertical="center" wrapText="1"/>
    </xf>
    <xf borderId="0" fillId="3" fontId="3" numFmtId="4" xfId="0" applyAlignment="1" applyFont="1" applyNumberFormat="1">
      <alignment horizontal="center" readingOrder="0" shrinkToFit="0" vertical="center" wrapText="1"/>
    </xf>
    <xf borderId="0" fillId="21" fontId="2" numFmtId="0" xfId="0" applyAlignment="1" applyFont="1">
      <alignment horizontal="center" readingOrder="0" shrinkToFit="0" vertical="center" wrapText="1"/>
    </xf>
    <xf borderId="0" fillId="10" fontId="3" numFmtId="4" xfId="0" applyAlignment="1" applyFont="1" applyNumberFormat="1">
      <alignment horizontal="center" readingOrder="0" shrinkToFit="0" vertical="center" wrapText="1"/>
    </xf>
    <xf borderId="0" fillId="27" fontId="3" numFmtId="4" xfId="0" applyAlignment="1" applyFill="1" applyFont="1" applyNumberFormat="1">
      <alignment horizontal="center" readingOrder="0" shrinkToFit="0" vertical="center" wrapText="1"/>
    </xf>
    <xf borderId="0" fillId="26" fontId="3" numFmtId="4" xfId="0" applyAlignment="1" applyFont="1" applyNumberFormat="1">
      <alignment horizontal="center" readingOrder="0" shrinkToFit="0" vertical="center" wrapText="1"/>
    </xf>
    <xf borderId="0" fillId="28" fontId="3" numFmtId="0" xfId="0" applyAlignment="1" applyFill="1" applyFont="1">
      <alignment horizontal="center" readingOrder="0" shrinkToFit="0" vertical="center" wrapText="1"/>
    </xf>
    <xf borderId="0" fillId="12" fontId="3" numFmtId="4" xfId="0" applyAlignment="1" applyFont="1" applyNumberFormat="1">
      <alignment horizontal="center" readingOrder="0" shrinkToFit="0" vertical="center" wrapText="1"/>
    </xf>
    <xf borderId="0" fillId="12" fontId="3"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1" numFmtId="0" xfId="0" applyAlignment="1" applyFont="1">
      <alignment horizontal="left" shrinkToFit="0" vertical="center" wrapText="0"/>
    </xf>
    <xf borderId="0" fillId="0" fontId="5" numFmtId="0" xfId="0" applyAlignment="1" applyFont="1">
      <alignment horizontal="center" shrinkToFit="0" vertical="center" wrapText="1"/>
    </xf>
    <xf borderId="0" fillId="12" fontId="3" numFmtId="9" xfId="0" applyAlignment="1" applyFont="1" applyNumberFormat="1">
      <alignment horizontal="center" readingOrder="0" shrinkToFit="0" vertical="center" wrapText="1"/>
    </xf>
    <xf borderId="0" fillId="12" fontId="3" numFmtId="9" xfId="0" applyAlignment="1" applyFont="1" applyNumberFormat="1">
      <alignment horizontal="center" readingOrder="0" shrinkToFit="0" vertical="center" wrapText="1"/>
    </xf>
    <xf borderId="0" fillId="22" fontId="3" numFmtId="0" xfId="0" applyAlignment="1" applyFont="1">
      <alignment horizontal="center" readingOrder="0" shrinkToFit="0" vertical="center" wrapText="1"/>
    </xf>
    <xf borderId="0" fillId="23"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10" fontId="3" numFmtId="9" xfId="0" applyAlignment="1" applyFont="1" applyNumberFormat="1">
      <alignment horizontal="center" readingOrder="0" shrinkToFit="0" vertical="center" wrapText="1"/>
    </xf>
    <xf borderId="0" fillId="0" fontId="3" numFmtId="0" xfId="0" applyAlignment="1" applyFont="1">
      <alignment shrinkToFit="0" vertical="center" wrapText="1"/>
    </xf>
    <xf borderId="0" fillId="0" fontId="1" numFmtId="0" xfId="0" applyAlignment="1" applyFont="1">
      <alignment horizontal="center" shrinkToFit="0" vertical="center" wrapText="1"/>
    </xf>
    <xf borderId="0" fillId="18" fontId="1" numFmtId="0" xfId="0" applyAlignment="1" applyFont="1">
      <alignment horizontal="center" shrinkToFit="0" vertical="center" wrapText="1"/>
    </xf>
    <xf borderId="0" fillId="0" fontId="4"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12" fontId="4" numFmtId="0" xfId="0" applyAlignment="1" applyFont="1">
      <alignment readingOrder="0" shrinkToFit="0" vertical="center" wrapText="1"/>
    </xf>
    <xf borderId="0" fillId="0" fontId="1" numFmtId="4" xfId="0" applyAlignment="1" applyFont="1" applyNumberFormat="1">
      <alignment horizontal="center" readingOrder="0" shrinkToFit="0" vertical="center" wrapText="1"/>
    </xf>
    <xf borderId="0" fillId="0" fontId="1" numFmtId="4" xfId="0" applyAlignment="1" applyFont="1" applyNumberFormat="1">
      <alignment horizontal="center" shrinkToFit="0" vertical="center" wrapText="1"/>
    </xf>
    <xf borderId="0" fillId="12" fontId="1" numFmtId="9" xfId="0" applyAlignment="1" applyFont="1" applyNumberFormat="1">
      <alignment horizontal="center" readingOrder="0" shrinkToFit="0" vertical="center" wrapText="1"/>
    </xf>
    <xf borderId="0" fillId="0" fontId="1" numFmtId="9" xfId="0" applyAlignment="1" applyFont="1" applyNumberFormat="1">
      <alignment horizontal="center" readingOrder="0" shrinkToFit="0" vertical="center" wrapText="1"/>
    </xf>
    <xf borderId="0" fillId="12" fontId="4" numFmtId="9" xfId="0" applyAlignment="1" applyFont="1" applyNumberFormat="1">
      <alignment horizontal="center" readingOrder="0" shrinkToFit="0" vertical="center" wrapText="1"/>
    </xf>
    <xf borderId="0" fillId="14" fontId="4" numFmtId="0" xfId="0" applyAlignment="1" applyFont="1">
      <alignment readingOrder="0" vertical="center"/>
    </xf>
    <xf borderId="0" fillId="14" fontId="4" numFmtId="0" xfId="0" applyAlignment="1" applyFont="1">
      <alignment horizontal="left" readingOrder="0" vertical="center"/>
    </xf>
    <xf borderId="0" fillId="0" fontId="8" numFmtId="0" xfId="0" applyAlignment="1" applyFont="1">
      <alignment horizontal="left" readingOrder="0" vertical="center"/>
    </xf>
    <xf borderId="0" fillId="0" fontId="1" numFmtId="0" xfId="0" applyAlignment="1" applyFont="1">
      <alignment horizontal="left" readingOrder="0" shrinkToFit="0" vertical="center" wrapText="0"/>
    </xf>
    <xf borderId="0" fillId="14" fontId="5" numFmtId="0" xfId="0" applyAlignment="1" applyFont="1">
      <alignment horizontal="center" readingOrder="0" vertical="center"/>
    </xf>
    <xf borderId="0" fillId="0" fontId="1" numFmtId="10" xfId="0" applyAlignment="1" applyFont="1" applyNumberFormat="1">
      <alignment horizontal="center" vertical="center"/>
    </xf>
    <xf borderId="0" fillId="29" fontId="3" numFmtId="4" xfId="0" applyAlignment="1" applyFill="1" applyFont="1" applyNumberFormat="1">
      <alignment horizontal="center" readingOrder="0" vertical="center"/>
    </xf>
    <xf borderId="0" fillId="0" fontId="1" numFmtId="4" xfId="0" applyAlignment="1" applyFont="1" applyNumberFormat="1">
      <alignment horizontal="center" vertical="center"/>
    </xf>
    <xf borderId="0" fillId="0" fontId="3" numFmtId="0" xfId="0" applyAlignment="1" applyFont="1">
      <alignment vertical="center"/>
    </xf>
    <xf borderId="0" fillId="29" fontId="3" numFmtId="4" xfId="0" applyAlignment="1" applyFont="1" applyNumberFormat="1">
      <alignment horizontal="center" vertical="center"/>
    </xf>
    <xf borderId="0" fillId="29" fontId="3" numFmtId="4" xfId="0" applyAlignment="1" applyFont="1" applyNumberFormat="1">
      <alignment horizontal="center" readingOrder="0" vertical="center"/>
    </xf>
    <xf borderId="0" fillId="16" fontId="1" numFmtId="0" xfId="0" applyAlignment="1" applyFont="1">
      <alignment readingOrder="0" vertical="center"/>
    </xf>
    <xf borderId="0" fillId="16" fontId="1" numFmtId="0" xfId="0" applyAlignment="1" applyFont="1">
      <alignment horizontal="left" readingOrder="0" shrinkToFit="0" vertical="center" wrapText="1"/>
    </xf>
    <xf borderId="0" fillId="0" fontId="9" numFmtId="164" xfId="0" applyAlignment="1" applyFont="1" applyNumberFormat="1">
      <alignment horizontal="center" readingOrder="0" vertical="center"/>
    </xf>
    <xf borderId="0" fillId="0" fontId="3" numFmtId="4" xfId="0" applyAlignment="1" applyFont="1" applyNumberFormat="1">
      <alignment vertical="center"/>
    </xf>
    <xf borderId="0" fillId="0" fontId="1" numFmtId="4" xfId="0" applyAlignment="1" applyFont="1" applyNumberFormat="1">
      <alignment vertical="center"/>
    </xf>
    <xf borderId="0" fillId="0" fontId="3" numFmtId="164" xfId="0" applyAlignment="1" applyFont="1" applyNumberFormat="1">
      <alignment vertical="center"/>
    </xf>
    <xf borderId="0" fillId="0" fontId="1" numFmtId="4" xfId="0" applyAlignment="1" applyFont="1" applyNumberFormat="1">
      <alignment horizontal="center" readingOrder="0" vertical="center"/>
    </xf>
    <xf borderId="0" fillId="18" fontId="1" numFmtId="0" xfId="0" applyAlignment="1" applyFont="1">
      <alignment horizontal="center" readingOrder="0" vertical="center"/>
    </xf>
    <xf borderId="0" fillId="0" fontId="1" numFmtId="164" xfId="0" applyAlignment="1" applyFont="1" applyNumberFormat="1">
      <alignment horizontal="center" vertical="center"/>
    </xf>
    <xf borderId="0" fillId="0" fontId="1" numFmtId="164" xfId="0" applyAlignment="1" applyFont="1" applyNumberFormat="1">
      <alignment horizontal="left" readingOrder="0" vertical="center"/>
    </xf>
    <xf borderId="0" fillId="0" fontId="1" numFmtId="10" xfId="0" applyAlignment="1" applyFont="1" applyNumberFormat="1">
      <alignment horizontal="center" shrinkToFit="0" vertical="center" wrapText="1"/>
    </xf>
    <xf borderId="0" fillId="0" fontId="1" numFmtId="0" xfId="0" applyAlignment="1" applyFont="1">
      <alignment horizontal="center" vertical="center"/>
    </xf>
    <xf borderId="0" fillId="0" fontId="1" numFmtId="164" xfId="0" applyAlignment="1" applyFont="1" applyNumberFormat="1">
      <alignment horizontal="center" vertical="center"/>
    </xf>
    <xf borderId="0" fillId="0" fontId="1" numFmtId="164" xfId="0" applyAlignment="1" applyFont="1" applyNumberFormat="1">
      <alignment horizontal="center" readingOrder="0" vertical="center"/>
    </xf>
    <xf borderId="0" fillId="13" fontId="1" numFmtId="164" xfId="0" applyAlignment="1" applyFont="1" applyNumberFormat="1">
      <alignment horizontal="center" readingOrder="0" vertical="center"/>
    </xf>
    <xf borderId="0" fillId="30" fontId="1" numFmtId="0" xfId="0" applyAlignment="1" applyFill="1" applyFont="1">
      <alignment horizontal="left" readingOrder="0" shrinkToFit="0" vertical="center" wrapText="1"/>
    </xf>
    <xf borderId="0" fillId="13" fontId="3" numFmtId="164" xfId="0" applyAlignment="1" applyFont="1" applyNumberFormat="1">
      <alignment horizontal="center" readingOrder="0" vertical="center"/>
    </xf>
    <xf borderId="0" fillId="0" fontId="1" numFmtId="164" xfId="0" applyAlignment="1" applyFont="1" applyNumberFormat="1">
      <alignment horizontal="left" vertical="center"/>
    </xf>
    <xf borderId="0" fillId="12" fontId="1" numFmtId="164" xfId="0" applyAlignment="1" applyFont="1" applyNumberFormat="1">
      <alignment horizontal="left" readingOrder="0" vertical="center"/>
    </xf>
    <xf borderId="0" fillId="12" fontId="1" numFmtId="4" xfId="0" applyAlignment="1" applyFont="1" applyNumberFormat="1">
      <alignment horizontal="center" readingOrder="0" shrinkToFit="0" vertical="center" wrapText="1"/>
    </xf>
    <xf borderId="0" fillId="12" fontId="1" numFmtId="0" xfId="0" applyAlignment="1" applyFont="1">
      <alignment vertical="center"/>
    </xf>
    <xf borderId="0" fillId="0" fontId="10" numFmtId="0" xfId="0" applyAlignment="1" applyFont="1">
      <alignment horizontal="left" readingOrder="0" vertical="center"/>
    </xf>
    <xf borderId="0" fillId="0" fontId="3" numFmtId="10" xfId="0" applyAlignment="1" applyFont="1" applyNumberFormat="1">
      <alignment horizontal="center" vertical="center"/>
    </xf>
    <xf borderId="0" fillId="0" fontId="1" numFmtId="164" xfId="0" applyAlignment="1" applyFont="1" applyNumberFormat="1">
      <alignment horizontal="center" shrinkToFit="0" vertical="center" wrapText="1"/>
    </xf>
    <xf borderId="0" fillId="14" fontId="4" numFmtId="0" xfId="0" applyAlignment="1" applyFont="1">
      <alignment horizontal="left" readingOrder="0" vertical="center"/>
    </xf>
    <xf borderId="0" fillId="0" fontId="5" numFmtId="0" xfId="0" applyAlignment="1" applyFont="1">
      <alignment horizontal="left" readingOrder="0" shrinkToFit="0" vertical="center" wrapText="0"/>
    </xf>
    <xf borderId="0" fillId="31" fontId="1" numFmtId="0" xfId="0" applyAlignment="1" applyFill="1" applyFont="1">
      <alignment readingOrder="0" vertical="center"/>
    </xf>
    <xf borderId="0" fillId="0" fontId="1" numFmtId="165" xfId="0" applyAlignment="1" applyFont="1" applyNumberFormat="1">
      <alignment horizontal="center" readingOrder="0" shrinkToFit="0" vertical="center" wrapText="1"/>
    </xf>
    <xf borderId="0" fillId="14" fontId="11" numFmtId="0" xfId="0" applyAlignment="1" applyFont="1">
      <alignment readingOrder="0" vertical="center"/>
    </xf>
    <xf borderId="0" fillId="14" fontId="12" numFmtId="0" xfId="0" applyAlignment="1" applyFont="1">
      <alignment horizontal="left" readingOrder="0" vertical="center"/>
    </xf>
    <xf borderId="0" fillId="0" fontId="13" numFmtId="0" xfId="0" applyAlignment="1" applyFont="1">
      <alignment horizontal="center" readingOrder="0" vertical="center"/>
    </xf>
    <xf borderId="0" fillId="8" fontId="1"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15" fontId="1" numFmtId="0" xfId="0" applyAlignment="1" applyFont="1">
      <alignment readingOrder="0" vertical="center"/>
    </xf>
    <xf borderId="0" fillId="8" fontId="1" numFmtId="4" xfId="0" applyAlignment="1" applyFont="1" applyNumberFormat="1">
      <alignment horizontal="center" vertical="center"/>
    </xf>
    <xf borderId="0" fillId="14" fontId="6" numFmtId="0" xfId="0" applyAlignment="1" applyFont="1">
      <alignment readingOrder="0" vertical="center"/>
    </xf>
    <xf borderId="0" fillId="14" fontId="6" numFmtId="0" xfId="0" applyAlignment="1" applyFont="1">
      <alignment horizontal="left" readingOrder="0" vertical="center"/>
    </xf>
    <xf borderId="0" fillId="0" fontId="1" numFmtId="0" xfId="0" applyAlignment="1" applyFont="1">
      <alignment horizontal="left" readingOrder="0" shrinkToFit="0" vertical="center" wrapText="0"/>
    </xf>
    <xf borderId="0" fillId="14" fontId="14" numFmtId="0" xfId="0" applyAlignment="1" applyFont="1">
      <alignment horizontal="left" readingOrder="0" shrinkToFit="0" vertical="center" wrapText="0"/>
    </xf>
    <xf borderId="0" fillId="14" fontId="14" numFmtId="0" xfId="0" applyAlignment="1" applyFont="1">
      <alignment horizontal="left" readingOrder="0" vertical="center"/>
    </xf>
    <xf borderId="0" fillId="0" fontId="1" numFmtId="0" xfId="0" applyAlignment="1" applyFont="1">
      <alignment vertical="center"/>
    </xf>
    <xf borderId="0" fillId="14" fontId="15" numFmtId="0" xfId="0" applyAlignment="1" applyFont="1">
      <alignment readingOrder="0" vertical="center"/>
    </xf>
    <xf borderId="0" fillId="14" fontId="15" numFmtId="0" xfId="0" applyAlignment="1" applyFont="1">
      <alignment horizontal="left" readingOrder="0" vertical="center"/>
    </xf>
    <xf borderId="0" fillId="13" fontId="3" numFmtId="164" xfId="0" applyAlignment="1" applyFont="1" applyNumberFormat="1">
      <alignment horizontal="center" vertical="center"/>
    </xf>
    <xf borderId="0" fillId="8" fontId="1" numFmtId="0" xfId="0" applyAlignment="1" applyFont="1">
      <alignment readingOrder="0" vertical="center"/>
    </xf>
    <xf borderId="0" fillId="0" fontId="16" numFmtId="164" xfId="0" applyAlignment="1" applyFont="1" applyNumberFormat="1">
      <alignment horizontal="center" vertical="center"/>
    </xf>
    <xf borderId="0" fillId="27" fontId="1" numFmtId="0" xfId="0" applyAlignment="1" applyFont="1">
      <alignment horizontal="center" vertical="center"/>
    </xf>
    <xf borderId="0" fillId="0" fontId="17" numFmtId="0" xfId="0" applyAlignment="1" applyFont="1">
      <alignment readingOrder="0" vertical="center"/>
    </xf>
    <xf borderId="0" fillId="14" fontId="18" numFmtId="0" xfId="0" applyAlignment="1" applyFont="1">
      <alignment horizontal="left" readingOrder="0" vertical="center"/>
    </xf>
    <xf borderId="0" fillId="0" fontId="3" numFmtId="4" xfId="0" applyAlignment="1" applyFont="1" applyNumberFormat="1">
      <alignment horizontal="center" vertical="center"/>
    </xf>
    <xf borderId="0" fillId="0" fontId="1" numFmtId="164" xfId="0" applyAlignment="1" applyFont="1" applyNumberFormat="1">
      <alignment horizontal="left" readingOrder="0" vertical="center"/>
    </xf>
    <xf borderId="0" fillId="18" fontId="1" numFmtId="0" xfId="0" applyAlignment="1" applyFont="1">
      <alignment horizontal="left" readingOrder="0" shrinkToFit="0" vertical="center" wrapText="1"/>
    </xf>
    <xf borderId="0" fillId="18" fontId="16" numFmtId="164" xfId="0" applyAlignment="1" applyFont="1" applyNumberFormat="1">
      <alignment horizontal="center" vertical="center"/>
    </xf>
    <xf borderId="0" fillId="18" fontId="3" numFmtId="0" xfId="0" applyAlignment="1" applyFont="1">
      <alignment horizontal="center" shrinkToFit="0" vertical="center" wrapText="1"/>
    </xf>
    <xf borderId="0" fillId="32" fontId="17" numFmtId="0" xfId="0" applyAlignment="1" applyFill="1" applyFont="1">
      <alignment readingOrder="0" vertical="center"/>
    </xf>
    <xf borderId="0" fillId="32" fontId="18" numFmtId="0" xfId="0" applyAlignment="1" applyFont="1">
      <alignment horizontal="left" readingOrder="0" vertical="center"/>
    </xf>
    <xf borderId="0" fillId="16" fontId="1" numFmtId="0" xfId="0" applyAlignment="1" applyFont="1">
      <alignment horizontal="center" readingOrder="0" shrinkToFit="0" vertical="center" wrapText="1"/>
    </xf>
    <xf borderId="0" fillId="0" fontId="1" numFmtId="0" xfId="0" applyAlignment="1" applyFont="1">
      <alignment horizontal="left" readingOrder="0" vertical="center"/>
    </xf>
    <xf borderId="0" fillId="14" fontId="3" numFmtId="0" xfId="0" applyAlignment="1" applyFont="1">
      <alignment horizontal="center" readingOrder="0" vertical="center"/>
    </xf>
    <xf borderId="0" fillId="0" fontId="19" numFmtId="0" xfId="0" applyAlignment="1" applyFont="1">
      <alignment readingOrder="0" vertical="center"/>
    </xf>
    <xf borderId="0" fillId="33" fontId="17" numFmtId="0" xfId="0" applyAlignment="1" applyFill="1" applyFont="1">
      <alignment readingOrder="0" vertical="center"/>
    </xf>
    <xf borderId="0" fillId="34" fontId="1" numFmtId="0" xfId="0" applyAlignment="1" applyFill="1" applyFont="1">
      <alignment horizontal="center" readingOrder="0" vertical="center"/>
    </xf>
    <xf borderId="0" fillId="33" fontId="17" numFmtId="0" xfId="0" applyAlignment="1" applyFont="1">
      <alignment vertical="center"/>
    </xf>
    <xf borderId="0" fillId="8" fontId="1" numFmtId="0" xfId="0" applyAlignment="1" applyFont="1">
      <alignment horizontal="center" vertical="center"/>
    </xf>
    <xf borderId="0" fillId="0" fontId="20" numFmtId="0" xfId="0" applyAlignment="1" applyFont="1">
      <alignment horizontal="left" vertical="center"/>
    </xf>
    <xf borderId="0" fillId="0" fontId="3" numFmtId="4" xfId="0" applyAlignment="1" applyFont="1" applyNumberFormat="1">
      <alignment horizontal="center" readingOrder="0" vertical="center"/>
    </xf>
    <xf borderId="0" fillId="0" fontId="5" numFmtId="0" xfId="0" applyAlignment="1" applyFont="1">
      <alignment horizontal="left" readingOrder="0" vertical="center"/>
    </xf>
    <xf borderId="0" fillId="0" fontId="1" numFmtId="10" xfId="0" applyAlignment="1" applyFont="1" applyNumberFormat="1">
      <alignment horizontal="left" shrinkToFit="0" vertical="center" wrapText="1"/>
    </xf>
    <xf borderId="0" fillId="0" fontId="4"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3" numFmtId="9" xfId="0" applyAlignment="1" applyFont="1" applyNumberFormat="1">
      <alignment horizontal="center" vertical="center"/>
    </xf>
    <xf borderId="0" fillId="0" fontId="3" numFmtId="9" xfId="0" applyAlignment="1" applyFont="1" applyNumberFormat="1">
      <alignment horizontal="center" shrinkToFit="0" vertical="center" wrapText="1"/>
    </xf>
    <xf borderId="0" fillId="0" fontId="1" numFmtId="0" xfId="0" applyAlignment="1" applyFont="1">
      <alignment horizontal="left" shrinkToFit="0" vertical="center" wrapText="1"/>
    </xf>
    <xf borderId="0" fillId="0" fontId="4" numFmtId="0" xfId="0" applyAlignment="1" applyFont="1">
      <alignment readingOrder="0" vertical="center"/>
    </xf>
    <xf borderId="0" fillId="0" fontId="1" numFmtId="9" xfId="0" applyAlignment="1" applyFont="1" applyNumberFormat="1">
      <alignment vertical="center"/>
    </xf>
    <xf borderId="0" fillId="0" fontId="1" numFmtId="164" xfId="0" applyAlignment="1" applyFont="1" applyNumberFormat="1">
      <alignment vertical="center"/>
    </xf>
    <xf borderId="0" fillId="0" fontId="3" numFmtId="164" xfId="0" applyAlignment="1" applyFont="1" applyNumberFormat="1">
      <alignment vertical="center"/>
    </xf>
    <xf borderId="0" fillId="0" fontId="1" numFmtId="10" xfId="0" applyAlignment="1" applyFont="1" applyNumberFormat="1">
      <alignment vertical="center"/>
    </xf>
    <xf borderId="0" fillId="20" fontId="3" numFmtId="0" xfId="0" applyAlignment="1" applyFont="1">
      <alignment shrinkToFit="0" vertical="center" wrapText="1"/>
    </xf>
    <xf borderId="0" fillId="0" fontId="1" numFmtId="0" xfId="0" applyAlignment="1" applyFont="1">
      <alignment shrinkToFit="0" wrapText="1"/>
    </xf>
    <xf borderId="0" fillId="9" fontId="1" numFmtId="0" xfId="0" applyAlignment="1" applyFont="1">
      <alignment shrinkToFit="0" wrapText="1"/>
    </xf>
    <xf borderId="0" fillId="4" fontId="3" numFmtId="0" xfId="0" applyAlignment="1" applyFont="1">
      <alignment horizontal="center" shrinkToFit="0" wrapText="1"/>
    </xf>
    <xf borderId="0" fillId="10" fontId="3" numFmtId="0" xfId="0" applyAlignment="1" applyFont="1">
      <alignment horizontal="center" shrinkToFit="0" wrapText="1"/>
    </xf>
    <xf borderId="0" fillId="0" fontId="3" numFmtId="0" xfId="0" applyAlignment="1" applyFont="1">
      <alignment shrinkToFit="0" wrapText="1"/>
    </xf>
    <xf borderId="0" fillId="0" fontId="1" numFmtId="0" xfId="0" applyAlignment="1" applyFont="1">
      <alignment shrinkToFit="0" wrapText="1"/>
    </xf>
    <xf borderId="0" fillId="7" fontId="3" numFmtId="0" xfId="0" applyAlignment="1" applyFont="1">
      <alignment horizontal="center" readingOrder="0" shrinkToFit="0" vertical="center" wrapText="1"/>
    </xf>
    <xf borderId="0" fillId="0" fontId="1"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18" fontId="3" numFmtId="0" xfId="0" applyAlignment="1" applyFont="1">
      <alignment horizontal="center" shrinkToFit="0" vertical="center" wrapText="1"/>
    </xf>
    <xf borderId="0" fillId="35" fontId="3" numFmtId="0" xfId="0" applyAlignment="1" applyFill="1" applyFont="1">
      <alignment horizontal="center" readingOrder="0" shrinkToFit="0" vertical="center" wrapText="1"/>
    </xf>
    <xf borderId="0" fillId="0" fontId="1" numFmtId="0" xfId="0" applyAlignment="1" applyFont="1">
      <alignment shrinkToFit="0" vertical="center" wrapText="1"/>
    </xf>
    <xf borderId="0" fillId="16" fontId="3" numFmtId="0" xfId="0" applyAlignment="1" applyFont="1">
      <alignment readingOrder="0" shrinkToFit="0" vertical="bottom" wrapText="1"/>
    </xf>
    <xf borderId="0" fillId="8" fontId="3" numFmtId="0" xfId="0" applyAlignment="1" applyFont="1">
      <alignment readingOrder="0" shrinkToFit="0" wrapText="1"/>
    </xf>
    <xf borderId="0" fillId="15" fontId="3" numFmtId="0" xfId="0" applyAlignment="1" applyFont="1">
      <alignment readingOrder="0" shrinkToFit="0" wrapText="1"/>
    </xf>
    <xf borderId="0" fillId="24" fontId="3" numFmtId="0" xfId="0" applyAlignment="1" applyFont="1">
      <alignment readingOrder="0" shrinkToFit="0" vertical="bottom" wrapText="1"/>
    </xf>
    <xf borderId="0" fillId="0" fontId="1" numFmtId="0" xfId="0" applyAlignment="1" applyFont="1">
      <alignment readingOrder="0" shrinkToFit="0" wrapText="1"/>
    </xf>
    <xf borderId="0" fillId="0" fontId="3" numFmtId="0" xfId="0" applyAlignment="1" applyFont="1">
      <alignment vertical="bottom"/>
    </xf>
    <xf borderId="0" fillId="0" fontId="3" numFmtId="10" xfId="0" applyFont="1" applyNumberFormat="1"/>
    <xf borderId="0" fillId="0" fontId="3" numFmtId="10" xfId="0" applyAlignment="1" applyFont="1" applyNumberFormat="1">
      <alignment vertical="bottom"/>
    </xf>
    <xf borderId="0" fillId="18" fontId="1" numFmtId="0" xfId="0" applyAlignment="1" applyFont="1">
      <alignment readingOrder="0" shrinkToFit="0" vertical="center" wrapText="1"/>
    </xf>
    <xf borderId="0" fillId="18" fontId="3" numFmtId="10" xfId="0" applyAlignment="1" applyFont="1" applyNumberFormat="1">
      <alignment horizontal="center" shrinkToFit="0" vertical="center" wrapText="1"/>
    </xf>
    <xf borderId="0" fillId="0" fontId="3" numFmtId="10" xfId="0" applyAlignment="1" applyFont="1" applyNumberFormat="1">
      <alignment horizontal="right" shrinkToFit="0" vertical="bottom" wrapText="1"/>
    </xf>
    <xf borderId="0" fillId="0" fontId="3" numFmtId="0" xfId="0" applyFont="1"/>
    <xf borderId="0" fillId="0" fontId="3" numFmtId="10" xfId="0" applyAlignment="1" applyFont="1" applyNumberFormat="1">
      <alignment horizontal="right" shrinkToFit="0" wrapText="1"/>
    </xf>
    <xf borderId="0" fillId="0" fontId="21" numFmtId="0" xfId="0" applyAlignment="1" applyFont="1">
      <alignment readingOrder="0" shrinkToFit="0" wrapText="1"/>
    </xf>
    <xf borderId="0" fillId="3" fontId="3" numFmtId="0" xfId="0" applyAlignment="1" applyFont="1">
      <alignment horizontal="center" shrinkToFit="0" vertical="center" wrapText="1"/>
    </xf>
    <xf borderId="0" fillId="2" fontId="3" numFmtId="0" xfId="0" applyAlignment="1" applyFont="1">
      <alignment horizontal="center" shrinkToFit="0" vertical="center" wrapText="1"/>
    </xf>
    <xf borderId="0" fillId="2" fontId="5" numFmtId="0" xfId="0" applyAlignment="1" applyFont="1">
      <alignment horizontal="center" shrinkToFit="0" vertical="center" wrapText="1"/>
    </xf>
    <xf borderId="0" fillId="13" fontId="3" numFmtId="0" xfId="0" applyAlignment="1" applyFont="1">
      <alignment horizontal="center" shrinkToFit="0" vertical="center" wrapText="1"/>
    </xf>
    <xf borderId="0" fillId="13" fontId="3"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0" fillId="36" fontId="3" numFmtId="0" xfId="0" applyAlignment="1" applyFill="1" applyFont="1">
      <alignment horizontal="center" readingOrder="0" shrinkToFit="0" vertical="center" wrapText="1"/>
    </xf>
    <xf borderId="0" fillId="6" fontId="3" numFmtId="0" xfId="0" applyAlignment="1" applyFont="1">
      <alignment horizontal="center" readingOrder="0" shrinkToFit="0" vertical="center" wrapText="1"/>
    </xf>
    <xf borderId="0" fillId="37" fontId="3" numFmtId="0" xfId="0" applyAlignment="1" applyFill="1" applyFont="1">
      <alignment horizontal="center" shrinkToFit="0" vertical="center" wrapText="1"/>
    </xf>
    <xf borderId="0" fillId="38" fontId="3" numFmtId="0" xfId="0" applyAlignment="1" applyFill="1" applyFont="1">
      <alignment horizontal="center" shrinkToFit="0" vertical="center" wrapText="1"/>
    </xf>
    <xf borderId="0" fillId="38" fontId="3" numFmtId="0" xfId="0" applyAlignment="1" applyFont="1">
      <alignment horizontal="center" readingOrder="0" shrinkToFit="0" vertical="center" wrapText="1"/>
    </xf>
    <xf borderId="0" fillId="39" fontId="3"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25" fontId="3" numFmtId="0" xfId="0" applyAlignment="1" applyFont="1">
      <alignment horizontal="center" shrinkToFit="0" vertical="center" wrapText="1"/>
    </xf>
    <xf borderId="0" fillId="21"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0" fillId="40" fontId="3" numFmtId="0" xfId="0" applyAlignment="1" applyFill="1" applyFont="1">
      <alignment horizontal="center" shrinkToFit="0" vertical="center" wrapText="1"/>
    </xf>
    <xf borderId="0" fillId="40" fontId="3" numFmtId="0" xfId="0" applyAlignment="1" applyFont="1">
      <alignment horizontal="center" readingOrder="0" shrinkToFit="0" vertical="center" wrapText="1"/>
    </xf>
    <xf borderId="0" fillId="40" fontId="22" numFmtId="0" xfId="0" applyAlignment="1" applyFont="1">
      <alignment horizontal="center" shrinkToFit="0" vertical="center" wrapText="1"/>
    </xf>
    <xf borderId="0" fillId="10" fontId="3" numFmtId="0" xfId="0" applyAlignment="1" applyFont="1">
      <alignment horizontal="center" shrinkToFit="0" vertical="center" wrapText="1"/>
    </xf>
    <xf borderId="0" fillId="12" fontId="5" numFmtId="0" xfId="0" applyAlignment="1" applyFont="1">
      <alignment horizontal="center" readingOrder="0" shrinkToFit="0" vertical="center" wrapText="1"/>
    </xf>
    <xf borderId="0" fillId="26" fontId="3" numFmtId="0" xfId="0" applyAlignment="1" applyFont="1">
      <alignment horizontal="center" readingOrder="0" shrinkToFit="0" vertical="center" wrapText="1"/>
    </xf>
    <xf borderId="0" fillId="37" fontId="6" numFmtId="0" xfId="0" applyAlignment="1" applyFont="1">
      <alignment horizontal="center" shrinkToFit="0" vertical="center" wrapText="1"/>
    </xf>
    <xf borderId="0" fillId="0" fontId="17" numFmtId="0" xfId="0" applyAlignment="1" applyFont="1">
      <alignment vertical="bottom"/>
    </xf>
    <xf borderId="0" fillId="0" fontId="23" numFmtId="0" xfId="0" applyAlignment="1" applyFont="1">
      <alignment horizontal="left" readingOrder="0" shrinkToFit="0" vertical="center" wrapText="1"/>
    </xf>
    <xf borderId="0" fillId="0" fontId="8" numFmtId="0" xfId="0" applyAlignment="1" applyFont="1">
      <alignment horizontal="center" readingOrder="0" vertical="center"/>
    </xf>
    <xf borderId="0" fillId="32" fontId="17" numFmtId="0" xfId="0" applyAlignment="1" applyFont="1">
      <alignment vertical="bottom"/>
    </xf>
    <xf borderId="0" fillId="0" fontId="5" numFmtId="0" xfId="0" applyAlignment="1" applyFont="1">
      <alignment horizontal="left" readingOrder="0" shrinkToFit="0" vertical="center" wrapText="1"/>
    </xf>
    <xf borderId="0" fillId="15" fontId="1" numFmtId="0" xfId="0" applyAlignment="1" applyFont="1">
      <alignment horizontal="center" readingOrder="0" shrinkToFit="0" vertical="center" wrapText="1"/>
    </xf>
    <xf borderId="0" fillId="8" fontId="1" numFmtId="0" xfId="0" applyAlignment="1" applyFont="1">
      <alignment horizontal="center" readingOrder="0" shrinkToFit="0" vertical="center" wrapText="1"/>
    </xf>
    <xf borderId="0" fillId="30" fontId="1"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xf borderId="0" fillId="31" fontId="1" numFmtId="0" xfId="0" applyAlignment="1" applyFont="1">
      <alignment horizontal="center" readingOrder="0" shrinkToFit="0" vertical="center" wrapText="1"/>
    </xf>
    <xf borderId="0" fillId="15" fontId="3" numFmtId="0" xfId="0" applyAlignment="1" applyFont="1">
      <alignment horizontal="center" readingOrder="0" shrinkToFit="0" vertical="center" wrapText="1"/>
    </xf>
    <xf borderId="0" fillId="15" fontId="1" numFmtId="0" xfId="0" applyAlignment="1" applyFont="1">
      <alignment readingOrder="0" shrinkToFit="0" vertical="center" wrapText="1"/>
    </xf>
    <xf borderId="0" fillId="33" fontId="17" numFmtId="0" xfId="0" applyAlignment="1" applyFont="1">
      <alignment vertical="bottom"/>
    </xf>
    <xf borderId="0" fillId="41" fontId="1" numFmtId="0" xfId="0" applyAlignment="1" applyFill="1" applyFont="1">
      <alignment horizontal="center" readingOrder="0" shrinkToFit="0" vertical="center" wrapText="1"/>
    </xf>
    <xf borderId="0" fillId="8" fontId="1" numFmtId="0" xfId="0" applyAlignment="1" applyFont="1">
      <alignment readingOrder="0" shrinkToFit="0" vertical="center" wrapText="1"/>
    </xf>
    <xf borderId="0" fillId="17" fontId="1" numFmtId="0" xfId="0" applyAlignment="1" applyFont="1">
      <alignment horizontal="center" readingOrder="0" shrinkToFit="0" vertical="center" wrapText="1"/>
    </xf>
    <xf borderId="0" fillId="19" fontId="3" numFmtId="0" xfId="0" applyAlignment="1" applyFont="1">
      <alignment horizontal="center" readingOrder="0" shrinkToFit="0" vertical="center" wrapText="1"/>
    </xf>
    <xf borderId="0" fillId="16" fontId="3" numFmtId="0" xfId="0" applyAlignment="1" applyFont="1">
      <alignment horizontal="center" readingOrder="0" shrinkToFit="0" vertical="center" wrapText="1"/>
    </xf>
    <xf borderId="0" fillId="33" fontId="17" numFmtId="0" xfId="0" applyAlignment="1" applyFont="1">
      <alignment readingOrder="0" vertical="bottom"/>
    </xf>
    <xf borderId="0" fillId="0" fontId="2" numFmtId="0" xfId="0" applyAlignment="1" applyFont="1">
      <alignment readingOrder="0"/>
    </xf>
    <xf borderId="0" fillId="17" fontId="3" numFmtId="0" xfId="0" applyAlignment="1" applyFont="1">
      <alignment horizontal="center" readingOrder="0" shrinkToFit="0" vertical="center" wrapText="1"/>
    </xf>
    <xf borderId="0" fillId="14" fontId="6" numFmtId="0" xfId="0" applyAlignment="1" applyFont="1">
      <alignment horizontal="center" readingOrder="0" vertical="center"/>
    </xf>
    <xf borderId="0" fillId="8" fontId="5" numFmtId="0" xfId="0" applyAlignment="1" applyFont="1">
      <alignment horizontal="left" readingOrder="0" shrinkToFit="0" vertical="center" wrapText="1"/>
    </xf>
    <xf borderId="0" fillId="17" fontId="1" numFmtId="0" xfId="0" applyAlignment="1" applyFont="1">
      <alignment readingOrder="0" shrinkToFit="0" vertical="center" wrapText="1"/>
    </xf>
    <xf borderId="0" fillId="17" fontId="1" numFmtId="0" xfId="0" applyAlignment="1" applyFont="1">
      <alignment readingOrder="0" vertical="center"/>
    </xf>
    <xf borderId="0" fillId="42" fontId="1" numFmtId="0" xfId="0" applyAlignment="1" applyFill="1" applyFont="1">
      <alignment horizontal="center" readingOrder="0" shrinkToFit="0" vertical="center" wrapText="1"/>
    </xf>
    <xf borderId="0" fillId="14" fontId="6" numFmtId="0" xfId="0" applyAlignment="1" applyFont="1">
      <alignment horizontal="center" readingOrder="0" shrinkToFit="0" wrapText="1"/>
    </xf>
    <xf borderId="0" fillId="11" fontId="1" numFmtId="0" xfId="0" applyAlignment="1" applyFont="1">
      <alignment horizontal="center" readingOrder="0" shrinkToFit="0" vertical="center" wrapText="1"/>
    </xf>
    <xf borderId="0" fillId="22" fontId="3" numFmtId="0" xfId="0" applyAlignment="1" applyFont="1">
      <alignment horizontal="center" shrinkToFit="0" vertical="center" wrapText="1"/>
    </xf>
    <xf borderId="0" fillId="43" fontId="3" numFmtId="0" xfId="0" applyAlignment="1" applyFill="1" applyFont="1">
      <alignment horizontal="center" readingOrder="0" shrinkToFit="0" vertical="center" wrapText="1"/>
    </xf>
    <xf borderId="0" fillId="6" fontId="3" numFmtId="0" xfId="0" applyAlignment="1" applyFont="1">
      <alignment horizontal="center" shrinkToFit="0" vertical="center" wrapText="1"/>
    </xf>
    <xf borderId="0" fillId="37" fontId="6" numFmtId="0" xfId="0" applyAlignment="1" applyFont="1">
      <alignment horizontal="center" readingOrder="0" shrinkToFit="0" vertical="center" wrapText="1"/>
    </xf>
    <xf borderId="0" fillId="14" fontId="4" numFmtId="0" xfId="0" applyAlignment="1" applyFont="1">
      <alignment readingOrder="0"/>
    </xf>
    <xf borderId="0" fillId="16" fontId="1"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vertical="center"/>
    </xf>
    <xf borderId="0" fillId="14" fontId="4" numFmtId="0" xfId="0" applyAlignment="1" applyFont="1">
      <alignment readingOrder="0"/>
    </xf>
    <xf borderId="0" fillId="16" fontId="3" numFmtId="0" xfId="0" applyAlignment="1" applyFont="1">
      <alignment readingOrder="0" shrinkToFit="0" vertical="center" wrapText="1"/>
    </xf>
    <xf borderId="0" fillId="14" fontId="11" numFmtId="0" xfId="0" applyAlignment="1" applyFont="1">
      <alignment readingOrder="0"/>
    </xf>
    <xf borderId="0" fillId="30" fontId="3" numFmtId="0" xfId="0" applyAlignment="1" applyFont="1">
      <alignment readingOrder="0" vertical="center"/>
    </xf>
    <xf borderId="0" fillId="14" fontId="5" numFmtId="0" xfId="0" applyAlignment="1" applyFont="1">
      <alignment horizontal="center" readingOrder="0" shrinkToFit="0" vertical="center" wrapText="1"/>
    </xf>
    <xf borderId="0" fillId="14" fontId="6" numFmtId="0" xfId="0" applyAlignment="1" applyFont="1">
      <alignment readingOrder="0" shrinkToFit="0" vertical="center" wrapText="1"/>
    </xf>
    <xf borderId="0" fillId="16" fontId="19" numFmtId="0" xfId="0" applyAlignment="1" applyFont="1">
      <alignment readingOrder="0" shrinkToFit="0" vertical="center" wrapText="1"/>
    </xf>
    <xf borderId="0" fillId="14" fontId="14" numFmtId="0" xfId="0" applyAlignment="1" applyFont="1">
      <alignment horizontal="left" readingOrder="0" shrinkToFit="0" vertical="top" wrapText="0"/>
    </xf>
    <xf borderId="0" fillId="0" fontId="1" numFmtId="0" xfId="0" applyAlignment="1" applyFont="1">
      <alignment horizontal="center" readingOrder="0"/>
    </xf>
    <xf borderId="0" fillId="0" fontId="8" numFmtId="0" xfId="0" applyAlignment="1" applyFont="1">
      <alignment horizontal="center"/>
    </xf>
    <xf borderId="0" fillId="14" fontId="15" numFmtId="0" xfId="0" applyAlignment="1" applyFont="1">
      <alignment readingOrder="0"/>
    </xf>
    <xf borderId="0" fillId="16" fontId="3" numFmtId="0" xfId="0" applyAlignment="1" applyFont="1">
      <alignment readingOrder="0" vertical="center"/>
    </xf>
    <xf borderId="0" fillId="14" fontId="4" numFmtId="0" xfId="0" applyAlignment="1" applyFont="1">
      <alignment horizontal="left" readingOrder="0"/>
    </xf>
    <xf borderId="0" fillId="0" fontId="17" numFmtId="0" xfId="0" applyAlignment="1" applyFont="1">
      <alignment readingOrder="0" vertical="bottom"/>
    </xf>
    <xf borderId="0" fillId="44" fontId="5" numFmtId="0" xfId="0" applyAlignment="1" applyFill="1" applyFont="1">
      <alignment horizontal="center" readingOrder="0" vertical="center"/>
    </xf>
    <xf borderId="0" fillId="44" fontId="4" numFmtId="0" xfId="0" applyAlignment="1" applyFont="1">
      <alignment readingOrder="0"/>
    </xf>
    <xf borderId="0" fillId="44" fontId="1" numFmtId="0" xfId="0" applyAlignment="1" applyFont="1">
      <alignment horizontal="center" shrinkToFit="0" vertical="center" wrapText="1"/>
    </xf>
    <xf borderId="0" fillId="44" fontId="8" numFmtId="0" xfId="0" applyAlignment="1" applyFont="1">
      <alignment horizontal="left" readingOrder="0" vertical="center"/>
    </xf>
    <xf borderId="0" fillId="44" fontId="1" numFmtId="0" xfId="0" applyAlignment="1" applyFont="1">
      <alignment vertical="center"/>
    </xf>
    <xf borderId="0" fillId="44" fontId="1" numFmtId="0" xfId="0" applyAlignment="1" applyFont="1">
      <alignment horizontal="left" readingOrder="0" shrinkToFit="0" vertical="center" wrapText="0"/>
    </xf>
    <xf borderId="0" fillId="44" fontId="1" numFmtId="0" xfId="0" applyFont="1"/>
    <xf borderId="0" fillId="44" fontId="3" numFmtId="0" xfId="0" applyFont="1"/>
    <xf borderId="0" fillId="44" fontId="8" numFmtId="0" xfId="0" applyAlignment="1" applyFont="1">
      <alignment horizontal="center"/>
    </xf>
    <xf borderId="0" fillId="8" fontId="19" numFmtId="0" xfId="0" applyAlignment="1" applyFont="1">
      <alignment readingOrder="0" shrinkToFit="0" vertical="center" wrapText="1"/>
    </xf>
    <xf borderId="0" fillId="32" fontId="17" numFmtId="0" xfId="0" applyAlignment="1" applyFont="1">
      <alignment readingOrder="0" vertical="bottom"/>
    </xf>
    <xf borderId="0" fillId="0" fontId="1" numFmtId="0" xfId="0" applyAlignment="1" applyFont="1">
      <alignment readingOrder="0"/>
    </xf>
    <xf borderId="0" fillId="32" fontId="17" numFmtId="0" xfId="0" applyAlignment="1" applyFont="1">
      <alignment vertical="bottom"/>
    </xf>
    <xf borderId="0" fillId="16" fontId="3" numFmtId="0" xfId="0" applyAlignment="1" applyFont="1">
      <alignment readingOrder="0" shrinkToFit="0" wrapText="1"/>
    </xf>
    <xf borderId="0" fillId="33" fontId="17" numFmtId="0" xfId="0" applyAlignment="1" applyFont="1">
      <alignment vertical="bottom"/>
    </xf>
    <xf borderId="0" fillId="0" fontId="3" numFmtId="0" xfId="0" applyAlignment="1" applyFont="1">
      <alignment readingOrder="0"/>
    </xf>
    <xf borderId="0" fillId="0" fontId="3" numFmtId="0" xfId="0" applyAlignment="1" applyFont="1">
      <alignment horizontal="left" readingOrder="0" shrinkToFit="0" wrapText="1"/>
    </xf>
    <xf borderId="0" fillId="0" fontId="8" numFmtId="0" xfId="0" applyAlignment="1" applyFont="1">
      <alignment horizontal="center" vertical="center"/>
    </xf>
    <xf borderId="0" fillId="33" fontId="17" numFmtId="0" xfId="0" applyAlignment="1" applyFont="1">
      <alignment vertical="center"/>
    </xf>
    <xf borderId="0" fillId="15" fontId="3" numFmtId="0" xfId="0" applyAlignment="1" applyFont="1">
      <alignment readingOrder="0" shrinkToFit="0" vertical="center" wrapText="1"/>
    </xf>
    <xf borderId="0" fillId="32" fontId="17" numFmtId="0" xfId="0" applyAlignment="1" applyFont="1">
      <alignment vertical="center"/>
    </xf>
    <xf borderId="0" fillId="0" fontId="3" numFmtId="0" xfId="0" applyAlignment="1" applyFont="1">
      <alignment vertical="center"/>
    </xf>
    <xf borderId="0" fillId="8" fontId="3" numFmtId="0" xfId="0" applyAlignment="1" applyFont="1">
      <alignment readingOrder="0" shrinkToFit="0" vertical="center" wrapText="1"/>
    </xf>
    <xf borderId="0" fillId="15" fontId="3" numFmtId="0" xfId="0" applyAlignment="1" applyFont="1">
      <alignment readingOrder="0" vertical="center"/>
    </xf>
    <xf borderId="0" fillId="30" fontId="3" numFmtId="0" xfId="0" applyAlignment="1" applyFont="1">
      <alignment horizontal="center" readingOrder="0" vertical="center"/>
    </xf>
    <xf borderId="0" fillId="20" fontId="3" numFmtId="0" xfId="0" applyAlignment="1" applyFont="1">
      <alignment horizontal="center" readingOrder="0" shrinkToFit="0" vertical="center" wrapText="1"/>
    </xf>
    <xf borderId="0" fillId="27" fontId="3" numFmtId="0" xfId="0" applyAlignment="1" applyFont="1">
      <alignment horizontal="center" readingOrder="0" shrinkToFit="0" vertical="center" wrapText="1"/>
    </xf>
    <xf borderId="0" fillId="21" fontId="3" numFmtId="0" xfId="0" applyAlignment="1" applyFont="1">
      <alignment horizontal="center" shrinkToFit="0" vertical="center" wrapText="1"/>
    </xf>
    <xf borderId="0" fillId="8" fontId="6" numFmtId="0" xfId="0" applyAlignment="1" applyFont="1">
      <alignment horizontal="center" readingOrder="0" vertical="center"/>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8" numFmtId="0" xfId="0" applyAlignment="1" applyFont="1">
      <alignment horizontal="center"/>
    </xf>
    <xf borderId="0" fillId="0" fontId="3" numFmtId="0" xfId="0" applyAlignment="1" applyFont="1">
      <alignment horizontal="center" readingOrder="0"/>
    </xf>
    <xf borderId="0" fillId="0" fontId="3" numFmtId="0" xfId="0" applyAlignment="1" applyFont="1">
      <alignment shrinkToFit="0" vertical="bottom" wrapText="1"/>
    </xf>
    <xf borderId="0" fillId="45" fontId="1" numFmtId="0" xfId="0" applyAlignment="1" applyFill="1" applyFont="1">
      <alignment horizontal="center" readingOrder="0" shrinkToFit="0" vertical="center" wrapText="1"/>
    </xf>
    <xf borderId="0" fillId="19" fontId="1" numFmtId="0" xfId="0" applyAlignment="1" applyFont="1">
      <alignment horizontal="center" readingOrder="0" shrinkToFit="0" vertical="center" wrapText="1"/>
    </xf>
    <xf borderId="0" fillId="27" fontId="1" numFmtId="0" xfId="0" applyAlignment="1" applyFont="1">
      <alignment horizontal="center" readingOrder="0" shrinkToFit="0" vertical="center" wrapText="1"/>
    </xf>
    <xf borderId="0" fillId="0" fontId="3" numFmtId="0" xfId="0" applyAlignment="1" applyFont="1">
      <alignment vertical="bottom"/>
    </xf>
  </cellXfs>
  <cellStyles count="1">
    <cellStyle xfId="0" name="Normal" builtinId="0"/>
  </cellStyles>
  <dxfs count="10">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FE599"/>
          <bgColor rgb="FFFFE599"/>
        </patternFill>
      </fill>
      <border/>
    </dxf>
    <dxf>
      <font/>
      <fill>
        <patternFill patternType="solid">
          <fgColor rgb="FFEA9999"/>
          <bgColor rgb="FFEA9999"/>
        </patternFill>
      </fill>
      <border/>
    </dxf>
    <dxf>
      <font>
        <color rgb="FF222222"/>
      </font>
      <fill>
        <patternFill patternType="solid">
          <fgColor rgb="FFFFD966"/>
          <bgColor rgb="FFFFD966"/>
        </patternFill>
      </fill>
      <border/>
    </dxf>
    <dxf>
      <font>
        <color rgb="FF000000"/>
      </font>
      <fill>
        <patternFill patternType="solid">
          <fgColor rgb="FFF4CCCC"/>
          <bgColor rgb="FFF4CCCC"/>
        </patternFill>
      </fill>
      <border/>
    </dxf>
    <dxf>
      <font>
        <color rgb="FF000000"/>
      </font>
      <fill>
        <patternFill patternType="solid">
          <fgColor rgb="FFF1C232"/>
          <bgColor rgb="FFF1C232"/>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liente.i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hidden="1" min="1" max="4" width="23.0"/>
    <col customWidth="1" min="7" max="7" width="12.38"/>
    <col customWidth="1" min="15" max="15" width="6.0"/>
    <col customWidth="1" min="17" max="17" width="12.5"/>
    <col customWidth="1" min="18" max="18" width="6.75"/>
    <col customWidth="1" min="19" max="19" width="25.88"/>
    <col customWidth="1" min="20" max="20" width="18.88"/>
    <col customWidth="1" min="22" max="22" width="6.75"/>
    <col customWidth="1" min="24" max="24" width="5.38"/>
    <col customWidth="1" min="30" max="30" width="6.13"/>
  </cols>
  <sheetData>
    <row r="1">
      <c r="A1" s="1" t="s">
        <v>0</v>
      </c>
      <c r="B1" s="1"/>
      <c r="C1" s="1" t="s">
        <v>1</v>
      </c>
      <c r="D1" s="1" t="s">
        <v>2</v>
      </c>
      <c r="E1" s="2" t="s">
        <v>3</v>
      </c>
      <c r="F1" s="3"/>
      <c r="G1" s="4" t="s">
        <v>4</v>
      </c>
      <c r="H1" s="3"/>
      <c r="I1" s="5" t="s">
        <v>5</v>
      </c>
      <c r="J1" s="3"/>
      <c r="K1" s="6" t="s">
        <v>6</v>
      </c>
      <c r="L1" s="3"/>
      <c r="M1" s="3"/>
      <c r="N1" s="7" t="str">
        <f>#REF!</f>
        <v>#REF!</v>
      </c>
      <c r="O1" s="3"/>
      <c r="P1" s="8" t="s">
        <v>7</v>
      </c>
      <c r="Q1" s="8" t="s">
        <v>8</v>
      </c>
      <c r="R1" s="9"/>
      <c r="S1" s="10" t="s">
        <v>9</v>
      </c>
      <c r="T1" s="10" t="s">
        <v>10</v>
      </c>
      <c r="U1" s="10" t="s">
        <v>11</v>
      </c>
      <c r="V1" s="3"/>
      <c r="W1" s="11" t="s">
        <v>12</v>
      </c>
      <c r="X1" s="12"/>
      <c r="Y1" s="11" t="s">
        <v>13</v>
      </c>
      <c r="Z1" s="11" t="s">
        <v>14</v>
      </c>
      <c r="AA1" s="13" t="s">
        <v>15</v>
      </c>
      <c r="AB1" s="12"/>
      <c r="AC1" s="14" t="s">
        <v>16</v>
      </c>
      <c r="AD1" s="3"/>
      <c r="AE1" s="15" t="s">
        <v>17</v>
      </c>
      <c r="AF1" s="3"/>
      <c r="AG1" s="13" t="str">
        <f>#REF!</f>
        <v>#REF!</v>
      </c>
      <c r="AH1" s="13" t="s">
        <v>18</v>
      </c>
      <c r="AI1" s="13" t="s">
        <v>19</v>
      </c>
      <c r="AJ1" s="3"/>
      <c r="AK1" s="3"/>
      <c r="AL1" s="3"/>
      <c r="AM1" s="3"/>
      <c r="AN1" s="3"/>
      <c r="AO1" s="3"/>
      <c r="AP1" s="3"/>
      <c r="AQ1" s="3"/>
    </row>
    <row r="2">
      <c r="A2" s="3"/>
      <c r="B2" s="3"/>
      <c r="C2" s="3"/>
      <c r="D2" s="3"/>
      <c r="E2" s="3"/>
      <c r="F2" s="3"/>
      <c r="G2" s="16"/>
      <c r="H2" s="3"/>
      <c r="I2" s="3"/>
      <c r="J2" s="3"/>
      <c r="K2" s="3"/>
      <c r="L2" s="3"/>
      <c r="M2" s="3"/>
      <c r="N2" s="17" t="s">
        <v>20</v>
      </c>
      <c r="AB2" s="3"/>
      <c r="AC2" s="18" t="s">
        <v>21</v>
      </c>
      <c r="AJ2" s="3"/>
      <c r="AK2" s="3"/>
      <c r="AL2" s="3"/>
      <c r="AM2" s="3"/>
      <c r="AN2" s="3"/>
      <c r="AO2" s="3"/>
      <c r="AP2" s="3"/>
      <c r="AQ2" s="3"/>
    </row>
    <row r="3">
      <c r="A3" s="3"/>
      <c r="B3" s="3"/>
      <c r="C3" s="3"/>
      <c r="D3" s="3"/>
      <c r="E3" s="3"/>
      <c r="F3" s="3"/>
      <c r="G3" s="16"/>
      <c r="H3" s="3"/>
      <c r="I3" s="3"/>
      <c r="J3" s="3"/>
      <c r="K3" s="3"/>
      <c r="L3" s="3"/>
      <c r="M3" s="3"/>
      <c r="N3" s="16"/>
      <c r="O3" s="3"/>
      <c r="P3" s="3"/>
      <c r="Q3" s="19">
        <v>0.5</v>
      </c>
      <c r="R3" s="3"/>
      <c r="S3" s="3"/>
      <c r="T3" s="3"/>
      <c r="U3" s="3"/>
      <c r="V3" s="3"/>
      <c r="W3" s="16"/>
      <c r="X3" s="3"/>
      <c r="Y3" s="16"/>
      <c r="Z3" s="16"/>
      <c r="AA3" s="3"/>
      <c r="AB3" s="3"/>
      <c r="AC3" s="16"/>
      <c r="AD3" s="3"/>
      <c r="AE3" s="16"/>
      <c r="AF3" s="3"/>
      <c r="AG3" s="3"/>
      <c r="AH3" s="3"/>
      <c r="AI3" s="3"/>
      <c r="AJ3" s="3"/>
      <c r="AK3" s="3"/>
      <c r="AL3" s="3"/>
      <c r="AM3" s="3"/>
      <c r="AN3" s="3"/>
      <c r="AO3" s="3"/>
      <c r="AP3" s="3"/>
      <c r="AQ3" s="3"/>
    </row>
    <row r="4">
      <c r="A4" s="20" t="s">
        <v>22</v>
      </c>
      <c r="B4" s="21" t="s">
        <v>23</v>
      </c>
      <c r="C4" s="21" t="s">
        <v>24</v>
      </c>
      <c r="D4" s="21" t="s">
        <v>25</v>
      </c>
      <c r="E4" s="22"/>
      <c r="F4" s="3"/>
      <c r="G4" s="23" t="s">
        <v>26</v>
      </c>
      <c r="H4" s="3"/>
      <c r="I4" s="24" t="s">
        <v>27</v>
      </c>
      <c r="J4" s="3"/>
      <c r="K4" s="3"/>
      <c r="L4" s="3"/>
      <c r="M4" s="3"/>
      <c r="N4" s="16" t="str">
        <f t="shared" ref="N4:N29" si="1">#REF!</f>
        <v>#REF!</v>
      </c>
      <c r="O4" s="3"/>
      <c r="P4" s="16" t="str">
        <f t="shared" ref="P4:P29" si="2">VLOOKUP($E4, ED_test_juny!E:BC, 51, FALSE)</f>
        <v>#REF!</v>
      </c>
      <c r="Q4" s="25" t="str">
        <f t="shared" ref="Q4:Q29" si="3">P4*10+$Q$3</f>
        <v>#REF!</v>
      </c>
      <c r="R4" s="26"/>
      <c r="S4" s="27" t="s">
        <v>28</v>
      </c>
      <c r="T4" s="28" t="s">
        <v>29</v>
      </c>
      <c r="U4" s="28" t="s">
        <v>29</v>
      </c>
      <c r="V4" s="3"/>
      <c r="W4" s="19"/>
      <c r="X4" s="3"/>
      <c r="Y4" s="19"/>
      <c r="Z4" s="19"/>
      <c r="AA4" s="19"/>
      <c r="AB4" s="3"/>
      <c r="AC4" s="16" t="str">
        <f t="shared" ref="AC4:AC29" si="4">VLOOKUP(E4, Juny_Mr_Meeseeks!D:AK, 33, FALSE)</f>
        <v>#REF!</v>
      </c>
      <c r="AD4" s="3"/>
      <c r="AE4" s="19"/>
      <c r="AF4" s="3"/>
      <c r="AG4" s="19"/>
      <c r="AH4" s="19"/>
      <c r="AI4" s="19"/>
      <c r="AJ4" s="3"/>
      <c r="AK4" s="3"/>
      <c r="AL4" s="3"/>
      <c r="AM4" s="3"/>
      <c r="AN4" s="3"/>
      <c r="AO4" s="3"/>
      <c r="AP4" s="3"/>
      <c r="AQ4" s="3"/>
    </row>
    <row r="5">
      <c r="A5" s="20" t="s">
        <v>30</v>
      </c>
      <c r="B5" s="21" t="s">
        <v>31</v>
      </c>
      <c r="C5" s="21" t="s">
        <v>32</v>
      </c>
      <c r="D5" s="21" t="s">
        <v>33</v>
      </c>
      <c r="E5" s="22"/>
      <c r="F5" s="3"/>
      <c r="G5" s="23" t="s">
        <v>26</v>
      </c>
      <c r="H5" s="3"/>
      <c r="I5" s="29" t="s">
        <v>34</v>
      </c>
      <c r="J5" s="3"/>
      <c r="K5" s="3"/>
      <c r="L5" s="3"/>
      <c r="M5" s="3"/>
      <c r="N5" s="16" t="str">
        <f t="shared" si="1"/>
        <v>#REF!</v>
      </c>
      <c r="O5" s="3"/>
      <c r="P5" s="16" t="str">
        <f t="shared" si="2"/>
        <v>#REF!</v>
      </c>
      <c r="Q5" s="25" t="str">
        <f t="shared" si="3"/>
        <v>#REF!</v>
      </c>
      <c r="R5" s="26"/>
      <c r="S5" s="28" t="s">
        <v>29</v>
      </c>
      <c r="T5" s="30" t="s">
        <v>35</v>
      </c>
      <c r="U5" s="31" t="s">
        <v>36</v>
      </c>
      <c r="V5" s="3"/>
      <c r="W5" s="19"/>
      <c r="X5" s="3"/>
      <c r="Y5" s="19"/>
      <c r="Z5" s="19"/>
      <c r="AA5" s="19"/>
      <c r="AB5" s="3"/>
      <c r="AC5" s="16" t="str">
        <f t="shared" si="4"/>
        <v>#REF!</v>
      </c>
      <c r="AD5" s="3"/>
      <c r="AE5" s="19"/>
      <c r="AF5" s="3"/>
      <c r="AG5" s="19"/>
      <c r="AH5" s="19"/>
      <c r="AI5" s="19"/>
      <c r="AJ5" s="3"/>
      <c r="AK5" s="3"/>
      <c r="AL5" s="3"/>
      <c r="AM5" s="3"/>
      <c r="AN5" s="3"/>
      <c r="AO5" s="3"/>
      <c r="AP5" s="3"/>
      <c r="AQ5" s="3"/>
    </row>
    <row r="6">
      <c r="A6" s="32" t="s">
        <v>37</v>
      </c>
      <c r="B6" s="32" t="s">
        <v>38</v>
      </c>
      <c r="C6" s="32" t="s">
        <v>39</v>
      </c>
      <c r="D6" s="21" t="s">
        <v>40</v>
      </c>
      <c r="E6" s="33"/>
      <c r="F6" s="3"/>
      <c r="G6" s="23" t="s">
        <v>26</v>
      </c>
      <c r="H6" s="3"/>
      <c r="I6" s="29" t="s">
        <v>34</v>
      </c>
      <c r="J6" s="3"/>
      <c r="K6" s="3"/>
      <c r="L6" s="3"/>
      <c r="M6" s="3"/>
      <c r="N6" s="16" t="str">
        <f t="shared" si="1"/>
        <v>#REF!</v>
      </c>
      <c r="O6" s="3"/>
      <c r="P6" s="16" t="str">
        <f t="shared" si="2"/>
        <v>#REF!</v>
      </c>
      <c r="Q6" s="25" t="str">
        <f t="shared" si="3"/>
        <v>#REF!</v>
      </c>
      <c r="R6" s="26"/>
      <c r="S6" s="28" t="s">
        <v>29</v>
      </c>
      <c r="T6" s="31" t="s">
        <v>41</v>
      </c>
      <c r="U6" s="31" t="s">
        <v>41</v>
      </c>
      <c r="V6" s="3"/>
      <c r="W6" s="19"/>
      <c r="X6" s="3"/>
      <c r="Y6" s="19"/>
      <c r="Z6" s="19"/>
      <c r="AA6" s="19"/>
      <c r="AB6" s="3"/>
      <c r="AC6" s="16" t="str">
        <f t="shared" si="4"/>
        <v>#REF!</v>
      </c>
      <c r="AD6" s="3"/>
      <c r="AE6" s="19"/>
      <c r="AF6" s="3"/>
      <c r="AG6" s="19"/>
      <c r="AH6" s="19"/>
      <c r="AI6" s="19"/>
      <c r="AJ6" s="3"/>
      <c r="AK6" s="3"/>
      <c r="AL6" s="3"/>
      <c r="AM6" s="3"/>
      <c r="AN6" s="3"/>
      <c r="AO6" s="3"/>
      <c r="AP6" s="3"/>
      <c r="AQ6" s="3"/>
    </row>
    <row r="7">
      <c r="A7" s="21" t="s">
        <v>42</v>
      </c>
      <c r="B7" s="21" t="s">
        <v>43</v>
      </c>
      <c r="C7" s="21"/>
      <c r="D7" s="21" t="s">
        <v>44</v>
      </c>
      <c r="E7" s="22"/>
      <c r="F7" s="3"/>
      <c r="G7" s="34"/>
      <c r="H7" s="3"/>
      <c r="I7" s="34"/>
      <c r="J7" s="3"/>
      <c r="K7" s="3"/>
      <c r="L7" s="3"/>
      <c r="M7" s="3"/>
      <c r="N7" s="16" t="str">
        <f t="shared" si="1"/>
        <v>#REF!</v>
      </c>
      <c r="O7" s="3"/>
      <c r="P7" s="16" t="str">
        <f t="shared" si="2"/>
        <v>#REF!</v>
      </c>
      <c r="Q7" s="25" t="str">
        <f t="shared" si="3"/>
        <v>#REF!</v>
      </c>
      <c r="R7" s="3"/>
      <c r="S7" s="3"/>
      <c r="T7" s="3"/>
      <c r="U7" s="3"/>
      <c r="V7" s="3"/>
      <c r="W7" s="16"/>
      <c r="X7" s="3"/>
      <c r="Y7" s="19"/>
      <c r="Z7" s="16"/>
      <c r="AA7" s="16"/>
      <c r="AB7" s="3"/>
      <c r="AC7" s="16" t="str">
        <f t="shared" si="4"/>
        <v>#REF!</v>
      </c>
      <c r="AD7" s="3"/>
      <c r="AE7" s="16"/>
      <c r="AF7" s="3"/>
      <c r="AG7" s="19"/>
      <c r="AH7" s="16"/>
      <c r="AI7" s="16"/>
      <c r="AJ7" s="3"/>
      <c r="AK7" s="3"/>
      <c r="AL7" s="3"/>
      <c r="AM7" s="3"/>
      <c r="AN7" s="3"/>
      <c r="AO7" s="3"/>
      <c r="AP7" s="3"/>
      <c r="AQ7" s="3"/>
    </row>
    <row r="8">
      <c r="A8" s="35" t="s">
        <v>45</v>
      </c>
      <c r="B8" s="35" t="s">
        <v>46</v>
      </c>
      <c r="C8" s="35" t="s">
        <v>24</v>
      </c>
      <c r="D8" s="21" t="s">
        <v>47</v>
      </c>
      <c r="E8" s="33"/>
      <c r="F8" s="3"/>
      <c r="G8" s="23" t="s">
        <v>26</v>
      </c>
      <c r="H8" s="3"/>
      <c r="I8" s="29" t="s">
        <v>34</v>
      </c>
      <c r="J8" s="3"/>
      <c r="K8" s="3"/>
      <c r="L8" s="3"/>
      <c r="M8" s="3"/>
      <c r="N8" s="16" t="str">
        <f t="shared" si="1"/>
        <v>#REF!</v>
      </c>
      <c r="O8" s="3"/>
      <c r="P8" s="16" t="str">
        <f t="shared" si="2"/>
        <v>#REF!</v>
      </c>
      <c r="Q8" s="25" t="str">
        <f t="shared" si="3"/>
        <v>#REF!</v>
      </c>
      <c r="R8" s="26"/>
      <c r="S8" s="31" t="s">
        <v>48</v>
      </c>
      <c r="T8" s="30" t="s">
        <v>49</v>
      </c>
      <c r="U8" s="31" t="s">
        <v>36</v>
      </c>
      <c r="V8" s="3"/>
      <c r="W8" s="19"/>
      <c r="X8" s="3"/>
      <c r="Y8" s="19"/>
      <c r="Z8" s="19"/>
      <c r="AA8" s="19"/>
      <c r="AB8" s="3"/>
      <c r="AC8" s="16" t="str">
        <f t="shared" si="4"/>
        <v>#REF!</v>
      </c>
      <c r="AD8" s="3"/>
      <c r="AE8" s="19"/>
      <c r="AF8" s="3"/>
      <c r="AG8" s="19"/>
      <c r="AH8" s="19"/>
      <c r="AI8" s="19"/>
      <c r="AJ8" s="3"/>
      <c r="AK8" s="3"/>
      <c r="AL8" s="3"/>
      <c r="AM8" s="3"/>
      <c r="AN8" s="3"/>
      <c r="AO8" s="3"/>
      <c r="AP8" s="3"/>
      <c r="AQ8" s="3"/>
    </row>
    <row r="9">
      <c r="A9" s="36" t="s">
        <v>50</v>
      </c>
      <c r="B9" s="35" t="s">
        <v>51</v>
      </c>
      <c r="C9" s="35"/>
      <c r="D9" s="21" t="s">
        <v>52</v>
      </c>
      <c r="E9" s="22"/>
      <c r="F9" s="3"/>
      <c r="G9" s="34"/>
      <c r="H9" s="3"/>
      <c r="I9" s="34"/>
      <c r="J9" s="3"/>
      <c r="K9" s="3"/>
      <c r="L9" s="3"/>
      <c r="M9" s="3"/>
      <c r="N9" s="16" t="str">
        <f t="shared" si="1"/>
        <v>#REF!</v>
      </c>
      <c r="O9" s="3"/>
      <c r="P9" s="16" t="str">
        <f t="shared" si="2"/>
        <v>#REF!</v>
      </c>
      <c r="Q9" s="25" t="str">
        <f t="shared" si="3"/>
        <v>#REF!</v>
      </c>
      <c r="R9" s="3"/>
      <c r="S9" s="3"/>
      <c r="T9" s="3"/>
      <c r="U9" s="3"/>
      <c r="V9" s="3"/>
      <c r="W9" s="16"/>
      <c r="X9" s="3"/>
      <c r="Y9" s="19"/>
      <c r="Z9" s="16"/>
      <c r="AA9" s="16"/>
      <c r="AB9" s="3"/>
      <c r="AC9" s="16" t="str">
        <f t="shared" si="4"/>
        <v>#REF!</v>
      </c>
      <c r="AD9" s="3"/>
      <c r="AE9" s="16"/>
      <c r="AF9" s="3"/>
      <c r="AG9" s="19"/>
      <c r="AH9" s="16"/>
      <c r="AI9" s="16"/>
      <c r="AJ9" s="3"/>
      <c r="AK9" s="3"/>
      <c r="AL9" s="3"/>
      <c r="AM9" s="3"/>
      <c r="AN9" s="3"/>
      <c r="AO9" s="3"/>
      <c r="AP9" s="3"/>
      <c r="AQ9" s="3"/>
    </row>
    <row r="10">
      <c r="A10" s="32" t="s">
        <v>53</v>
      </c>
      <c r="B10" s="32" t="s">
        <v>54</v>
      </c>
      <c r="C10" s="32" t="s">
        <v>55</v>
      </c>
      <c r="D10" s="35" t="s">
        <v>56</v>
      </c>
      <c r="E10" s="22"/>
      <c r="F10" s="3"/>
      <c r="G10" s="23" t="s">
        <v>26</v>
      </c>
      <c r="H10" s="3"/>
      <c r="I10" s="37" t="s">
        <v>26</v>
      </c>
      <c r="J10" s="3"/>
      <c r="K10" s="3"/>
      <c r="L10" s="3"/>
      <c r="M10" s="3"/>
      <c r="N10" s="16" t="str">
        <f t="shared" si="1"/>
        <v>#REF!</v>
      </c>
      <c r="O10" s="3"/>
      <c r="P10" s="16" t="str">
        <f t="shared" si="2"/>
        <v>#REF!</v>
      </c>
      <c r="Q10" s="25" t="str">
        <f t="shared" si="3"/>
        <v>#REF!</v>
      </c>
      <c r="R10" s="26"/>
      <c r="S10" s="28" t="s">
        <v>29</v>
      </c>
      <c r="T10" s="28" t="s">
        <v>29</v>
      </c>
      <c r="U10" s="28" t="s">
        <v>29</v>
      </c>
      <c r="V10" s="3"/>
      <c r="W10" s="19"/>
      <c r="X10" s="3"/>
      <c r="Y10" s="19"/>
      <c r="Z10" s="19"/>
      <c r="AA10" s="19"/>
      <c r="AB10" s="3"/>
      <c r="AC10" s="16" t="str">
        <f t="shared" si="4"/>
        <v>#REF!</v>
      </c>
      <c r="AD10" s="3"/>
      <c r="AE10" s="19"/>
      <c r="AF10" s="3"/>
      <c r="AG10" s="19"/>
      <c r="AH10" s="19"/>
      <c r="AI10" s="19"/>
      <c r="AJ10" s="3"/>
      <c r="AK10" s="3"/>
      <c r="AL10" s="3"/>
      <c r="AM10" s="3"/>
      <c r="AN10" s="3"/>
      <c r="AO10" s="3"/>
      <c r="AP10" s="3"/>
      <c r="AQ10" s="3"/>
    </row>
    <row r="11">
      <c r="A11" s="32" t="s">
        <v>57</v>
      </c>
      <c r="B11" s="32" t="s">
        <v>58</v>
      </c>
      <c r="C11" s="32"/>
      <c r="D11" s="35" t="s">
        <v>59</v>
      </c>
      <c r="E11" s="22"/>
      <c r="F11" s="3"/>
      <c r="G11" s="34"/>
      <c r="H11" s="3"/>
      <c r="I11" s="34"/>
      <c r="J11" s="3"/>
      <c r="K11" s="3"/>
      <c r="L11" s="3"/>
      <c r="M11" s="3"/>
      <c r="N11" s="16" t="str">
        <f t="shared" si="1"/>
        <v>#REF!</v>
      </c>
      <c r="O11" s="3"/>
      <c r="P11" s="16" t="str">
        <f t="shared" si="2"/>
        <v>#REF!</v>
      </c>
      <c r="Q11" s="25" t="str">
        <f t="shared" si="3"/>
        <v>#REF!</v>
      </c>
      <c r="R11" s="3"/>
      <c r="S11" s="3"/>
      <c r="T11" s="3"/>
      <c r="U11" s="3"/>
      <c r="V11" s="3"/>
      <c r="W11" s="16"/>
      <c r="X11" s="3"/>
      <c r="Y11" s="19"/>
      <c r="Z11" s="16"/>
      <c r="AA11" s="16"/>
      <c r="AB11" s="3"/>
      <c r="AC11" s="16" t="str">
        <f t="shared" si="4"/>
        <v>#REF!</v>
      </c>
      <c r="AD11" s="3"/>
      <c r="AE11" s="16"/>
      <c r="AF11" s="3"/>
      <c r="AG11" s="19"/>
      <c r="AH11" s="16"/>
      <c r="AI11" s="16"/>
      <c r="AJ11" s="3"/>
      <c r="AK11" s="3"/>
      <c r="AL11" s="3"/>
      <c r="AM11" s="3"/>
      <c r="AN11" s="3"/>
      <c r="AO11" s="3"/>
      <c r="AP11" s="3"/>
      <c r="AQ11" s="3"/>
    </row>
    <row r="12">
      <c r="A12" s="32" t="s">
        <v>60</v>
      </c>
      <c r="B12" s="35" t="s">
        <v>61</v>
      </c>
      <c r="C12" s="35"/>
      <c r="D12" s="35" t="s">
        <v>62</v>
      </c>
      <c r="E12" s="22"/>
      <c r="F12" s="3"/>
      <c r="G12" s="23" t="s">
        <v>26</v>
      </c>
      <c r="H12" s="3"/>
      <c r="I12" s="24" t="s">
        <v>27</v>
      </c>
      <c r="J12" s="3"/>
      <c r="K12" s="3"/>
      <c r="L12" s="3"/>
      <c r="M12" s="3"/>
      <c r="N12" s="16" t="str">
        <f t="shared" si="1"/>
        <v>#REF!</v>
      </c>
      <c r="O12" s="3"/>
      <c r="P12" s="16" t="str">
        <f t="shared" si="2"/>
        <v>#REF!</v>
      </c>
      <c r="Q12" s="25" t="str">
        <f t="shared" si="3"/>
        <v>#REF!</v>
      </c>
      <c r="R12" s="26"/>
      <c r="S12" s="31" t="s">
        <v>63</v>
      </c>
      <c r="T12" s="30" t="s">
        <v>35</v>
      </c>
      <c r="U12" s="27" t="s">
        <v>64</v>
      </c>
      <c r="V12" s="3"/>
      <c r="W12" s="19"/>
      <c r="X12" s="3"/>
      <c r="Y12" s="19"/>
      <c r="Z12" s="19"/>
      <c r="AA12" s="19"/>
      <c r="AB12" s="3"/>
      <c r="AC12" s="16" t="str">
        <f t="shared" si="4"/>
        <v>#REF!</v>
      </c>
      <c r="AD12" s="3"/>
      <c r="AE12" s="19"/>
      <c r="AF12" s="3"/>
      <c r="AG12" s="19"/>
      <c r="AH12" s="19"/>
      <c r="AI12" s="19"/>
      <c r="AJ12" s="3"/>
      <c r="AK12" s="3"/>
      <c r="AL12" s="3"/>
      <c r="AM12" s="3"/>
      <c r="AN12" s="3"/>
      <c r="AO12" s="3"/>
      <c r="AP12" s="3"/>
      <c r="AQ12" s="3"/>
    </row>
    <row r="13">
      <c r="A13" s="20" t="s">
        <v>65</v>
      </c>
      <c r="B13" s="38" t="s">
        <v>66</v>
      </c>
      <c r="C13" s="38"/>
      <c r="D13" s="38" t="s">
        <v>67</v>
      </c>
      <c r="E13" s="39"/>
      <c r="F13" s="3"/>
      <c r="G13" s="29" t="s">
        <v>27</v>
      </c>
      <c r="H13" s="3"/>
      <c r="I13" s="29" t="s">
        <v>34</v>
      </c>
      <c r="J13" s="3"/>
      <c r="K13" s="29" t="s">
        <v>68</v>
      </c>
      <c r="L13" s="3"/>
      <c r="M13" s="3"/>
      <c r="N13" s="16" t="str">
        <f t="shared" si="1"/>
        <v>#REF!</v>
      </c>
      <c r="O13" s="3"/>
      <c r="P13" s="16" t="str">
        <f t="shared" si="2"/>
        <v>#REF!</v>
      </c>
      <c r="Q13" s="25" t="str">
        <f t="shared" si="3"/>
        <v>#REF!</v>
      </c>
      <c r="R13" s="3"/>
      <c r="S13" s="26" t="s">
        <v>69</v>
      </c>
      <c r="T13" s="28" t="s">
        <v>29</v>
      </c>
      <c r="U13" s="28" t="s">
        <v>29</v>
      </c>
      <c r="V13" s="3"/>
      <c r="W13" s="19"/>
      <c r="X13" s="3"/>
      <c r="Y13" s="19"/>
      <c r="Z13" s="19"/>
      <c r="AA13" s="19"/>
      <c r="AB13" s="3"/>
      <c r="AC13" s="16" t="str">
        <f t="shared" si="4"/>
        <v>#REF!</v>
      </c>
      <c r="AD13" s="3"/>
      <c r="AE13" s="19"/>
      <c r="AF13" s="3"/>
      <c r="AG13" s="19"/>
      <c r="AH13" s="19"/>
      <c r="AI13" s="19"/>
      <c r="AJ13" s="3"/>
      <c r="AK13" s="3"/>
      <c r="AL13" s="3"/>
      <c r="AM13" s="3"/>
      <c r="AN13" s="3"/>
      <c r="AO13" s="3"/>
      <c r="AP13" s="3"/>
      <c r="AQ13" s="3"/>
    </row>
    <row r="14">
      <c r="A14" s="38" t="s">
        <v>70</v>
      </c>
      <c r="B14" s="38" t="s">
        <v>71</v>
      </c>
      <c r="C14" s="38"/>
      <c r="D14" s="38" t="s">
        <v>72</v>
      </c>
      <c r="E14" s="39"/>
      <c r="F14" s="3"/>
      <c r="G14" s="34"/>
      <c r="H14" s="3"/>
      <c r="I14" s="34"/>
      <c r="J14" s="3"/>
      <c r="K14" s="3"/>
      <c r="L14" s="3"/>
      <c r="M14" s="3"/>
      <c r="N14" s="16" t="str">
        <f t="shared" si="1"/>
        <v>#REF!</v>
      </c>
      <c r="O14" s="3"/>
      <c r="P14" s="16" t="str">
        <f t="shared" si="2"/>
        <v>#REF!</v>
      </c>
      <c r="Q14" s="25" t="str">
        <f t="shared" si="3"/>
        <v>#REF!</v>
      </c>
      <c r="R14" s="3"/>
      <c r="S14" s="3"/>
      <c r="T14" s="3"/>
      <c r="U14" s="3"/>
      <c r="V14" s="3"/>
      <c r="W14" s="16"/>
      <c r="X14" s="3"/>
      <c r="Y14" s="19"/>
      <c r="Z14" s="16"/>
      <c r="AA14" s="16"/>
      <c r="AB14" s="3"/>
      <c r="AC14" s="16" t="str">
        <f t="shared" si="4"/>
        <v>#REF!</v>
      </c>
      <c r="AD14" s="3"/>
      <c r="AE14" s="16"/>
      <c r="AF14" s="3"/>
      <c r="AG14" s="19"/>
      <c r="AH14" s="16"/>
      <c r="AI14" s="16"/>
      <c r="AJ14" s="3"/>
      <c r="AK14" s="3"/>
      <c r="AL14" s="3"/>
      <c r="AM14" s="3"/>
      <c r="AN14" s="3"/>
      <c r="AO14" s="3"/>
      <c r="AP14" s="3"/>
      <c r="AQ14" s="3"/>
    </row>
    <row r="15">
      <c r="A15" s="38" t="s">
        <v>73</v>
      </c>
      <c r="B15" s="38" t="s">
        <v>74</v>
      </c>
      <c r="C15" s="38" t="s">
        <v>75</v>
      </c>
      <c r="D15" s="38" t="s">
        <v>76</v>
      </c>
      <c r="E15" s="39"/>
      <c r="F15" s="3"/>
      <c r="G15" s="23" t="s">
        <v>26</v>
      </c>
      <c r="H15" s="3"/>
      <c r="I15" s="29" t="s">
        <v>34</v>
      </c>
      <c r="J15" s="3"/>
      <c r="K15" s="23" t="s">
        <v>26</v>
      </c>
      <c r="L15" s="3"/>
      <c r="M15" s="3"/>
      <c r="N15" s="16" t="str">
        <f t="shared" si="1"/>
        <v>#REF!</v>
      </c>
      <c r="O15" s="3"/>
      <c r="P15" s="16" t="str">
        <f t="shared" si="2"/>
        <v>#REF!</v>
      </c>
      <c r="Q15" s="25" t="str">
        <f t="shared" si="3"/>
        <v>#REF!</v>
      </c>
      <c r="R15" s="3"/>
      <c r="S15" s="27" t="s">
        <v>77</v>
      </c>
      <c r="T15" s="28" t="s">
        <v>29</v>
      </c>
      <c r="U15" s="28" t="s">
        <v>29</v>
      </c>
      <c r="V15" s="3"/>
      <c r="W15" s="19"/>
      <c r="X15" s="3"/>
      <c r="Y15" s="19"/>
      <c r="Z15" s="19"/>
      <c r="AA15" s="19"/>
      <c r="AB15" s="3"/>
      <c r="AC15" s="16" t="str">
        <f t="shared" si="4"/>
        <v>#REF!</v>
      </c>
      <c r="AD15" s="3"/>
      <c r="AE15" s="19"/>
      <c r="AF15" s="3"/>
      <c r="AG15" s="19"/>
      <c r="AH15" s="19"/>
      <c r="AI15" s="19"/>
      <c r="AJ15" s="3"/>
      <c r="AK15" s="3"/>
      <c r="AL15" s="3"/>
      <c r="AM15" s="3"/>
      <c r="AN15" s="3"/>
      <c r="AO15" s="3"/>
      <c r="AP15" s="3"/>
      <c r="AQ15" s="3"/>
    </row>
    <row r="16">
      <c r="A16" s="38" t="s">
        <v>78</v>
      </c>
      <c r="B16" s="38" t="s">
        <v>79</v>
      </c>
      <c r="C16" s="38"/>
      <c r="D16" s="38" t="s">
        <v>80</v>
      </c>
      <c r="E16" s="40"/>
      <c r="F16" s="3"/>
      <c r="G16" s="41" t="s">
        <v>81</v>
      </c>
      <c r="H16" s="3"/>
      <c r="I16" s="24" t="s">
        <v>27</v>
      </c>
      <c r="J16" s="3"/>
      <c r="K16" s="29" t="s">
        <v>68</v>
      </c>
      <c r="L16" s="3"/>
      <c r="M16" s="3"/>
      <c r="N16" s="16" t="str">
        <f t="shared" si="1"/>
        <v>#REF!</v>
      </c>
      <c r="O16" s="3"/>
      <c r="P16" s="16" t="str">
        <f t="shared" si="2"/>
        <v>#REF!</v>
      </c>
      <c r="Q16" s="25" t="str">
        <f t="shared" si="3"/>
        <v>#REF!</v>
      </c>
      <c r="R16" s="3"/>
      <c r="S16" s="27" t="s">
        <v>82</v>
      </c>
      <c r="T16" s="31" t="s">
        <v>83</v>
      </c>
      <c r="U16" s="27" t="s">
        <v>84</v>
      </c>
      <c r="V16" s="3"/>
      <c r="W16" s="19"/>
      <c r="X16" s="3"/>
      <c r="Y16" s="19"/>
      <c r="Z16" s="19"/>
      <c r="AA16" s="19"/>
      <c r="AB16" s="3"/>
      <c r="AC16" s="16" t="str">
        <f t="shared" si="4"/>
        <v>#REF!</v>
      </c>
      <c r="AD16" s="3"/>
      <c r="AE16" s="19"/>
      <c r="AF16" s="3"/>
      <c r="AG16" s="19"/>
      <c r="AH16" s="19"/>
      <c r="AI16" s="19"/>
      <c r="AJ16" s="3"/>
      <c r="AK16" s="3"/>
      <c r="AL16" s="3"/>
      <c r="AM16" s="3"/>
      <c r="AN16" s="3"/>
      <c r="AO16" s="3"/>
      <c r="AP16" s="3"/>
      <c r="AQ16" s="3"/>
    </row>
    <row r="17">
      <c r="A17" s="38" t="s">
        <v>85</v>
      </c>
      <c r="B17" s="38" t="s">
        <v>86</v>
      </c>
      <c r="C17" s="38" t="s">
        <v>87</v>
      </c>
      <c r="D17" s="38" t="s">
        <v>88</v>
      </c>
      <c r="E17" s="42"/>
      <c r="F17" s="3"/>
      <c r="G17" s="24" t="s">
        <v>26</v>
      </c>
      <c r="H17" s="3"/>
      <c r="I17" s="29" t="s">
        <v>34</v>
      </c>
      <c r="J17" s="3"/>
      <c r="K17" s="29" t="s">
        <v>68</v>
      </c>
      <c r="L17" s="3"/>
      <c r="M17" s="3"/>
      <c r="N17" s="16" t="str">
        <f t="shared" si="1"/>
        <v>#REF!</v>
      </c>
      <c r="O17" s="3"/>
      <c r="P17" s="16" t="str">
        <f t="shared" si="2"/>
        <v>#REF!</v>
      </c>
      <c r="Q17" s="25" t="str">
        <f t="shared" si="3"/>
        <v>#REF!</v>
      </c>
      <c r="R17" s="3"/>
      <c r="S17" s="28" t="s">
        <v>29</v>
      </c>
      <c r="T17" s="31" t="s">
        <v>89</v>
      </c>
      <c r="U17" s="28" t="s">
        <v>29</v>
      </c>
      <c r="V17" s="3"/>
      <c r="W17" s="19"/>
      <c r="X17" s="3"/>
      <c r="Y17" s="19"/>
      <c r="Z17" s="19"/>
      <c r="AA17" s="19"/>
      <c r="AB17" s="3"/>
      <c r="AC17" s="16" t="str">
        <f t="shared" si="4"/>
        <v>#REF!</v>
      </c>
      <c r="AD17" s="3"/>
      <c r="AE17" s="19"/>
      <c r="AF17" s="3"/>
      <c r="AG17" s="19"/>
      <c r="AH17" s="19"/>
      <c r="AI17" s="19"/>
      <c r="AJ17" s="3"/>
      <c r="AK17" s="3"/>
      <c r="AL17" s="3"/>
      <c r="AM17" s="3"/>
      <c r="AN17" s="3"/>
      <c r="AO17" s="3"/>
      <c r="AP17" s="3"/>
      <c r="AQ17" s="3"/>
    </row>
    <row r="18">
      <c r="A18" s="32" t="s">
        <v>90</v>
      </c>
      <c r="B18" s="32" t="s">
        <v>91</v>
      </c>
      <c r="C18" s="32" t="s">
        <v>92</v>
      </c>
      <c r="D18" s="21" t="s">
        <v>93</v>
      </c>
      <c r="E18" s="42"/>
      <c r="F18" s="3"/>
      <c r="G18" s="23" t="s">
        <v>26</v>
      </c>
      <c r="H18" s="3"/>
      <c r="I18" s="23" t="s">
        <v>26</v>
      </c>
      <c r="J18" s="3"/>
      <c r="K18" s="37" t="s">
        <v>26</v>
      </c>
      <c r="L18" s="3"/>
      <c r="M18" s="3"/>
      <c r="N18" s="16" t="str">
        <f t="shared" si="1"/>
        <v>#REF!</v>
      </c>
      <c r="O18" s="3"/>
      <c r="P18" s="16" t="str">
        <f t="shared" si="2"/>
        <v>#REF!</v>
      </c>
      <c r="Q18" s="25" t="str">
        <f t="shared" si="3"/>
        <v>#REF!</v>
      </c>
      <c r="R18" s="3"/>
      <c r="S18" s="28" t="s">
        <v>29</v>
      </c>
      <c r="T18" s="28" t="s">
        <v>29</v>
      </c>
      <c r="U18" s="28" t="s">
        <v>29</v>
      </c>
      <c r="V18" s="3"/>
      <c r="W18" s="19"/>
      <c r="X18" s="3"/>
      <c r="Y18" s="19"/>
      <c r="Z18" s="19"/>
      <c r="AA18" s="19"/>
      <c r="AB18" s="3"/>
      <c r="AC18" s="16" t="str">
        <f t="shared" si="4"/>
        <v>#REF!</v>
      </c>
      <c r="AD18" s="3"/>
      <c r="AE18" s="19"/>
      <c r="AF18" s="3"/>
      <c r="AG18" s="19"/>
      <c r="AH18" s="19"/>
      <c r="AI18" s="19"/>
      <c r="AJ18" s="3"/>
      <c r="AK18" s="3"/>
      <c r="AL18" s="3"/>
      <c r="AM18" s="3"/>
      <c r="AN18" s="3"/>
      <c r="AO18" s="3"/>
      <c r="AP18" s="3"/>
      <c r="AQ18" s="3"/>
    </row>
    <row r="19">
      <c r="A19" s="21" t="s">
        <v>94</v>
      </c>
      <c r="B19" s="21" t="s">
        <v>95</v>
      </c>
      <c r="C19" s="21"/>
      <c r="D19" s="21" t="s">
        <v>96</v>
      </c>
      <c r="E19" s="42"/>
      <c r="F19" s="3"/>
      <c r="G19" s="23" t="s">
        <v>26</v>
      </c>
      <c r="H19" s="3"/>
      <c r="I19" s="29" t="s">
        <v>34</v>
      </c>
      <c r="J19" s="3"/>
      <c r="K19" s="3"/>
      <c r="L19" s="3"/>
      <c r="M19" s="3"/>
      <c r="N19" s="16" t="str">
        <f t="shared" si="1"/>
        <v>#REF!</v>
      </c>
      <c r="O19" s="3"/>
      <c r="P19" s="16" t="str">
        <f t="shared" si="2"/>
        <v>#REF!</v>
      </c>
      <c r="Q19" s="25" t="str">
        <f t="shared" si="3"/>
        <v>#REF!</v>
      </c>
      <c r="R19" s="3"/>
      <c r="S19" s="28" t="s">
        <v>29</v>
      </c>
      <c r="T19" s="28" t="s">
        <v>29</v>
      </c>
      <c r="U19" s="31" t="s">
        <v>36</v>
      </c>
      <c r="V19" s="3"/>
      <c r="W19" s="19"/>
      <c r="X19" s="3"/>
      <c r="Y19" s="19"/>
      <c r="Z19" s="19"/>
      <c r="AA19" s="19"/>
      <c r="AB19" s="3"/>
      <c r="AC19" s="16" t="str">
        <f t="shared" si="4"/>
        <v>#REF!</v>
      </c>
      <c r="AD19" s="3"/>
      <c r="AE19" s="19"/>
      <c r="AF19" s="3"/>
      <c r="AG19" s="19"/>
      <c r="AH19" s="19"/>
      <c r="AI19" s="19"/>
      <c r="AJ19" s="3"/>
      <c r="AK19" s="3"/>
      <c r="AL19" s="3"/>
      <c r="AM19" s="3"/>
      <c r="AN19" s="3"/>
      <c r="AO19" s="3"/>
      <c r="AP19" s="3"/>
      <c r="AQ19" s="3"/>
    </row>
    <row r="20">
      <c r="A20" s="32" t="s">
        <v>97</v>
      </c>
      <c r="B20" s="32" t="s">
        <v>98</v>
      </c>
      <c r="C20" s="32" t="s">
        <v>99</v>
      </c>
      <c r="D20" s="35" t="s">
        <v>100</v>
      </c>
      <c r="E20" s="42"/>
      <c r="F20" s="3"/>
      <c r="G20" s="23" t="s">
        <v>26</v>
      </c>
      <c r="H20" s="3"/>
      <c r="I20" s="23" t="s">
        <v>26</v>
      </c>
      <c r="J20" s="3"/>
      <c r="K20" s="3"/>
      <c r="L20" s="3"/>
      <c r="M20" s="3"/>
      <c r="N20" s="16" t="str">
        <f t="shared" si="1"/>
        <v>#REF!</v>
      </c>
      <c r="O20" s="3"/>
      <c r="P20" s="16" t="str">
        <f t="shared" si="2"/>
        <v>#REF!</v>
      </c>
      <c r="Q20" s="25" t="str">
        <f t="shared" si="3"/>
        <v>#REF!</v>
      </c>
      <c r="R20" s="3"/>
      <c r="S20" s="28" t="s">
        <v>29</v>
      </c>
      <c r="T20" s="28" t="s">
        <v>29</v>
      </c>
      <c r="U20" s="28" t="s">
        <v>29</v>
      </c>
      <c r="V20" s="3"/>
      <c r="W20" s="19"/>
      <c r="X20" s="3"/>
      <c r="Y20" s="19"/>
      <c r="Z20" s="19"/>
      <c r="AA20" s="19"/>
      <c r="AB20" s="3"/>
      <c r="AC20" s="16" t="str">
        <f t="shared" si="4"/>
        <v>#REF!</v>
      </c>
      <c r="AD20" s="3"/>
      <c r="AE20" s="19"/>
      <c r="AF20" s="3"/>
      <c r="AG20" s="19"/>
      <c r="AH20" s="19"/>
      <c r="AI20" s="19"/>
      <c r="AJ20" s="3"/>
      <c r="AK20" s="3"/>
      <c r="AL20" s="3"/>
      <c r="AM20" s="3"/>
      <c r="AN20" s="3"/>
      <c r="AO20" s="3"/>
      <c r="AP20" s="3"/>
      <c r="AQ20" s="3"/>
    </row>
    <row r="21">
      <c r="A21" s="32" t="s">
        <v>101</v>
      </c>
      <c r="B21" s="21" t="s">
        <v>102</v>
      </c>
      <c r="C21" s="21"/>
      <c r="D21" s="21" t="s">
        <v>103</v>
      </c>
      <c r="E21" s="42"/>
      <c r="F21" s="3"/>
      <c r="G21" s="23" t="s">
        <v>26</v>
      </c>
      <c r="H21" s="3"/>
      <c r="I21" s="29" t="s">
        <v>34</v>
      </c>
      <c r="J21" s="3"/>
      <c r="K21" s="3"/>
      <c r="L21" s="3"/>
      <c r="M21" s="3"/>
      <c r="N21" s="16" t="str">
        <f t="shared" si="1"/>
        <v>#REF!</v>
      </c>
      <c r="O21" s="3"/>
      <c r="P21" s="16" t="str">
        <f t="shared" si="2"/>
        <v>#REF!</v>
      </c>
      <c r="Q21" s="25" t="str">
        <f t="shared" si="3"/>
        <v>#REF!</v>
      </c>
      <c r="R21" s="3"/>
      <c r="S21" s="28" t="s">
        <v>29</v>
      </c>
      <c r="T21" s="28" t="s">
        <v>29</v>
      </c>
      <c r="U21" s="28" t="s">
        <v>29</v>
      </c>
      <c r="V21" s="3"/>
      <c r="W21" s="19"/>
      <c r="X21" s="3"/>
      <c r="Y21" s="19"/>
      <c r="Z21" s="19"/>
      <c r="AA21" s="19"/>
      <c r="AB21" s="3"/>
      <c r="AC21" s="16" t="str">
        <f t="shared" si="4"/>
        <v>#REF!</v>
      </c>
      <c r="AD21" s="3"/>
      <c r="AE21" s="19"/>
      <c r="AF21" s="3"/>
      <c r="AG21" s="19"/>
      <c r="AH21" s="19"/>
      <c r="AI21" s="19"/>
      <c r="AJ21" s="3"/>
      <c r="AK21" s="3"/>
      <c r="AL21" s="3"/>
      <c r="AM21" s="3"/>
      <c r="AN21" s="3"/>
      <c r="AO21" s="3"/>
      <c r="AP21" s="3"/>
      <c r="AQ21" s="3"/>
    </row>
    <row r="22">
      <c r="A22" s="21"/>
      <c r="B22" s="21"/>
      <c r="C22" s="21"/>
      <c r="D22" s="21"/>
      <c r="E22" s="42"/>
      <c r="F22" s="3"/>
      <c r="G22" s="34"/>
      <c r="H22" s="3"/>
      <c r="I22" s="34"/>
      <c r="J22" s="3"/>
      <c r="K22" s="3"/>
      <c r="L22" s="3"/>
      <c r="M22" s="3"/>
      <c r="N22" s="16" t="str">
        <f t="shared" si="1"/>
        <v>#REF!</v>
      </c>
      <c r="O22" s="3"/>
      <c r="P22" s="16" t="str">
        <f t="shared" si="2"/>
        <v>#REF!</v>
      </c>
      <c r="Q22" s="25" t="str">
        <f t="shared" si="3"/>
        <v>#REF!</v>
      </c>
      <c r="R22" s="3"/>
      <c r="S22" s="3"/>
      <c r="T22" s="3"/>
      <c r="U22" s="3"/>
      <c r="V22" s="3"/>
      <c r="W22" s="16"/>
      <c r="X22" s="3"/>
      <c r="Y22" s="19"/>
      <c r="Z22" s="16"/>
      <c r="AA22" s="16"/>
      <c r="AB22" s="3"/>
      <c r="AC22" s="16" t="str">
        <f t="shared" si="4"/>
        <v>#REF!</v>
      </c>
      <c r="AD22" s="3"/>
      <c r="AE22" s="16"/>
      <c r="AF22" s="3"/>
      <c r="AG22" s="19"/>
      <c r="AH22" s="16"/>
      <c r="AI22" s="16"/>
      <c r="AJ22" s="3"/>
      <c r="AK22" s="3"/>
      <c r="AL22" s="3"/>
      <c r="AM22" s="3"/>
      <c r="AN22" s="3"/>
      <c r="AO22" s="3"/>
      <c r="AP22" s="3"/>
      <c r="AQ22" s="3"/>
    </row>
    <row r="23">
      <c r="A23" s="21"/>
      <c r="B23" s="21"/>
      <c r="C23" s="21"/>
      <c r="D23" s="21"/>
      <c r="E23" s="42"/>
      <c r="F23" s="3"/>
      <c r="G23" s="34"/>
      <c r="H23" s="3"/>
      <c r="I23" s="34"/>
      <c r="J23" s="3"/>
      <c r="K23" s="3"/>
      <c r="L23" s="3"/>
      <c r="M23" s="3"/>
      <c r="N23" s="16" t="str">
        <f t="shared" si="1"/>
        <v>#REF!</v>
      </c>
      <c r="O23" s="3"/>
      <c r="P23" s="16" t="str">
        <f t="shared" si="2"/>
        <v>#REF!</v>
      </c>
      <c r="Q23" s="25" t="str">
        <f t="shared" si="3"/>
        <v>#REF!</v>
      </c>
      <c r="R23" s="3"/>
      <c r="S23" s="3"/>
      <c r="T23" s="3"/>
      <c r="U23" s="3"/>
      <c r="V23" s="3"/>
      <c r="W23" s="16"/>
      <c r="X23" s="3"/>
      <c r="Y23" s="19"/>
      <c r="Z23" s="16"/>
      <c r="AA23" s="16"/>
      <c r="AB23" s="3"/>
      <c r="AC23" s="16" t="str">
        <f t="shared" si="4"/>
        <v>#REF!</v>
      </c>
      <c r="AD23" s="3"/>
      <c r="AE23" s="16"/>
      <c r="AF23" s="3"/>
      <c r="AG23" s="19"/>
      <c r="AH23" s="16"/>
      <c r="AI23" s="16"/>
      <c r="AJ23" s="3"/>
      <c r="AK23" s="3"/>
      <c r="AL23" s="3"/>
      <c r="AM23" s="3"/>
      <c r="AN23" s="3"/>
      <c r="AO23" s="3"/>
      <c r="AP23" s="3"/>
      <c r="AQ23" s="3"/>
    </row>
    <row r="24">
      <c r="A24" s="38"/>
      <c r="B24" s="38"/>
      <c r="C24" s="38"/>
      <c r="D24" s="38"/>
      <c r="E24" s="42"/>
      <c r="F24" s="3"/>
      <c r="G24" s="23" t="s">
        <v>26</v>
      </c>
      <c r="H24" s="3"/>
      <c r="I24" s="29" t="s">
        <v>34</v>
      </c>
      <c r="J24" s="3"/>
      <c r="K24" s="3"/>
      <c r="L24" s="3"/>
      <c r="M24" s="3"/>
      <c r="N24" s="16" t="str">
        <f t="shared" si="1"/>
        <v>#REF!</v>
      </c>
      <c r="O24" s="3"/>
      <c r="P24" s="16" t="str">
        <f t="shared" si="2"/>
        <v>#REF!</v>
      </c>
      <c r="Q24" s="25" t="str">
        <f t="shared" si="3"/>
        <v>#REF!</v>
      </c>
      <c r="R24" s="3"/>
      <c r="S24" s="28" t="s">
        <v>29</v>
      </c>
      <c r="T24" s="30" t="s">
        <v>104</v>
      </c>
      <c r="U24" s="27" t="s">
        <v>64</v>
      </c>
      <c r="V24" s="3"/>
      <c r="W24" s="19"/>
      <c r="X24" s="3"/>
      <c r="Y24" s="19"/>
      <c r="Z24" s="19"/>
      <c r="AA24" s="19"/>
      <c r="AB24" s="3"/>
      <c r="AC24" s="16" t="str">
        <f t="shared" si="4"/>
        <v>#REF!</v>
      </c>
      <c r="AD24" s="3"/>
      <c r="AE24" s="19"/>
      <c r="AF24" s="3"/>
      <c r="AG24" s="19"/>
      <c r="AH24" s="19"/>
      <c r="AI24" s="19"/>
      <c r="AJ24" s="3"/>
      <c r="AK24" s="3"/>
      <c r="AL24" s="3"/>
      <c r="AM24" s="3"/>
      <c r="AN24" s="3"/>
      <c r="AO24" s="3"/>
      <c r="AP24" s="3"/>
      <c r="AQ24" s="3"/>
    </row>
    <row r="25">
      <c r="A25" s="3"/>
      <c r="B25" s="38"/>
      <c r="C25" s="3"/>
      <c r="D25" s="38"/>
      <c r="E25" s="42"/>
      <c r="F25" s="3"/>
      <c r="G25" s="34"/>
      <c r="H25" s="3"/>
      <c r="I25" s="34"/>
      <c r="J25" s="3"/>
      <c r="K25" s="3"/>
      <c r="L25" s="3"/>
      <c r="M25" s="3"/>
      <c r="N25" s="16" t="str">
        <f t="shared" si="1"/>
        <v>#REF!</v>
      </c>
      <c r="O25" s="3"/>
      <c r="P25" s="16" t="str">
        <f t="shared" si="2"/>
        <v>#REF!</v>
      </c>
      <c r="Q25" s="25" t="str">
        <f t="shared" si="3"/>
        <v>#REF!</v>
      </c>
      <c r="R25" s="3"/>
      <c r="S25" s="3"/>
      <c r="T25" s="3"/>
      <c r="U25" s="3"/>
      <c r="V25" s="3"/>
      <c r="W25" s="16"/>
      <c r="X25" s="3"/>
      <c r="Y25" s="19"/>
      <c r="Z25" s="16"/>
      <c r="AA25" s="16"/>
      <c r="AB25" s="3"/>
      <c r="AC25" s="16" t="str">
        <f t="shared" si="4"/>
        <v>#REF!</v>
      </c>
      <c r="AD25" s="3"/>
      <c r="AE25" s="16"/>
      <c r="AF25" s="3"/>
      <c r="AG25" s="19"/>
      <c r="AH25" s="16"/>
      <c r="AI25" s="16"/>
      <c r="AJ25" s="3"/>
      <c r="AK25" s="3"/>
      <c r="AL25" s="3"/>
      <c r="AM25" s="3"/>
      <c r="AN25" s="3"/>
      <c r="AO25" s="3"/>
      <c r="AP25" s="3"/>
      <c r="AQ25" s="3"/>
    </row>
    <row r="26">
      <c r="A26" s="21"/>
      <c r="B26" s="21"/>
      <c r="C26" s="21"/>
      <c r="D26" s="21"/>
      <c r="E26" s="42"/>
      <c r="F26" s="3"/>
      <c r="G26" s="34"/>
      <c r="H26" s="3"/>
      <c r="I26" s="34"/>
      <c r="J26" s="3"/>
      <c r="K26" s="3"/>
      <c r="L26" s="3"/>
      <c r="M26" s="3"/>
      <c r="N26" s="16" t="str">
        <f t="shared" si="1"/>
        <v>#REF!</v>
      </c>
      <c r="O26" s="3"/>
      <c r="P26" s="16" t="str">
        <f t="shared" si="2"/>
        <v>#REF!</v>
      </c>
      <c r="Q26" s="25" t="str">
        <f t="shared" si="3"/>
        <v>#REF!</v>
      </c>
      <c r="R26" s="3"/>
      <c r="S26" s="3"/>
      <c r="T26" s="3"/>
      <c r="U26" s="3"/>
      <c r="V26" s="3"/>
      <c r="W26" s="16"/>
      <c r="X26" s="3"/>
      <c r="Y26" s="19"/>
      <c r="Z26" s="16"/>
      <c r="AA26" s="16"/>
      <c r="AB26" s="3"/>
      <c r="AC26" s="16" t="str">
        <f t="shared" si="4"/>
        <v>#REF!</v>
      </c>
      <c r="AD26" s="3"/>
      <c r="AE26" s="16"/>
      <c r="AF26" s="3"/>
      <c r="AG26" s="19"/>
      <c r="AH26" s="16"/>
      <c r="AI26" s="16"/>
      <c r="AJ26" s="3"/>
      <c r="AK26" s="3"/>
      <c r="AL26" s="3"/>
      <c r="AM26" s="3"/>
      <c r="AN26" s="3"/>
      <c r="AO26" s="3"/>
      <c r="AP26" s="3"/>
      <c r="AQ26" s="3"/>
    </row>
    <row r="27">
      <c r="A27" s="38"/>
      <c r="B27" s="38"/>
      <c r="C27" s="38"/>
      <c r="D27" s="38"/>
      <c r="E27" s="43"/>
      <c r="F27" s="3"/>
      <c r="G27" s="23" t="s">
        <v>26</v>
      </c>
      <c r="H27" s="3"/>
      <c r="I27" s="23" t="s">
        <v>26</v>
      </c>
      <c r="J27" s="3"/>
      <c r="K27" s="29" t="s">
        <v>68</v>
      </c>
      <c r="L27" s="3"/>
      <c r="M27" s="3"/>
      <c r="N27" s="16" t="str">
        <f t="shared" si="1"/>
        <v>#REF!</v>
      </c>
      <c r="O27" s="3"/>
      <c r="P27" s="16" t="str">
        <f t="shared" si="2"/>
        <v>#REF!</v>
      </c>
      <c r="Q27" s="25" t="str">
        <f t="shared" si="3"/>
        <v>#REF!</v>
      </c>
      <c r="R27" s="3"/>
      <c r="S27" s="30" t="s">
        <v>105</v>
      </c>
      <c r="T27" s="28" t="s">
        <v>29</v>
      </c>
      <c r="U27" s="28" t="s">
        <v>29</v>
      </c>
      <c r="V27" s="3"/>
      <c r="W27" s="19"/>
      <c r="X27" s="3"/>
      <c r="Y27" s="19"/>
      <c r="Z27" s="19"/>
      <c r="AA27" s="19"/>
      <c r="AB27" s="3"/>
      <c r="AC27" s="16" t="str">
        <f t="shared" si="4"/>
        <v>#REF!</v>
      </c>
      <c r="AD27" s="3"/>
      <c r="AE27" s="19"/>
      <c r="AF27" s="3"/>
      <c r="AG27" s="19"/>
      <c r="AH27" s="19"/>
      <c r="AI27" s="19"/>
      <c r="AJ27" s="3"/>
      <c r="AK27" s="3"/>
      <c r="AL27" s="3"/>
      <c r="AM27" s="3"/>
      <c r="AN27" s="3"/>
      <c r="AO27" s="3"/>
      <c r="AP27" s="3"/>
      <c r="AQ27" s="3"/>
    </row>
    <row r="28">
      <c r="A28" s="38"/>
      <c r="B28" s="38"/>
      <c r="C28" s="38"/>
      <c r="D28" s="38"/>
      <c r="E28" s="42"/>
      <c r="F28" s="3"/>
      <c r="G28" s="23" t="s">
        <v>26</v>
      </c>
      <c r="H28" s="3"/>
      <c r="I28" s="29" t="s">
        <v>106</v>
      </c>
      <c r="J28" s="3"/>
      <c r="K28" s="3"/>
      <c r="L28" s="3"/>
      <c r="M28" s="3"/>
      <c r="N28" s="16" t="str">
        <f t="shared" si="1"/>
        <v>#REF!</v>
      </c>
      <c r="O28" s="3"/>
      <c r="P28" s="16" t="str">
        <f t="shared" si="2"/>
        <v>#REF!</v>
      </c>
      <c r="Q28" s="25" t="str">
        <f t="shared" si="3"/>
        <v>#REF!</v>
      </c>
      <c r="R28" s="3"/>
      <c r="S28" s="28" t="s">
        <v>29</v>
      </c>
      <c r="T28" s="28" t="s">
        <v>29</v>
      </c>
      <c r="U28" s="28" t="s">
        <v>29</v>
      </c>
      <c r="V28" s="3"/>
      <c r="W28" s="19"/>
      <c r="X28" s="3"/>
      <c r="Y28" s="19"/>
      <c r="Z28" s="19"/>
      <c r="AA28" s="19"/>
      <c r="AB28" s="3"/>
      <c r="AC28" s="16" t="str">
        <f t="shared" si="4"/>
        <v>#REF!</v>
      </c>
      <c r="AD28" s="3"/>
      <c r="AE28" s="19"/>
      <c r="AF28" s="3"/>
      <c r="AG28" s="19"/>
      <c r="AH28" s="19"/>
      <c r="AI28" s="19"/>
      <c r="AJ28" s="3"/>
      <c r="AK28" s="3"/>
      <c r="AL28" s="3"/>
      <c r="AM28" s="3"/>
      <c r="AN28" s="3"/>
      <c r="AO28" s="3"/>
      <c r="AP28" s="3"/>
      <c r="AQ28" s="3"/>
    </row>
    <row r="29">
      <c r="A29" s="21"/>
      <c r="B29" s="21"/>
      <c r="C29" s="21"/>
      <c r="D29" s="21"/>
      <c r="E29" s="42"/>
      <c r="F29" s="3"/>
      <c r="G29" s="23" t="s">
        <v>26</v>
      </c>
      <c r="H29" s="3"/>
      <c r="I29" s="29" t="s">
        <v>34</v>
      </c>
      <c r="J29" s="3"/>
      <c r="K29" s="3"/>
      <c r="L29" s="3"/>
      <c r="M29" s="3"/>
      <c r="N29" s="16" t="str">
        <f t="shared" si="1"/>
        <v>#REF!</v>
      </c>
      <c r="O29" s="3"/>
      <c r="P29" s="16" t="str">
        <f t="shared" si="2"/>
        <v>#REF!</v>
      </c>
      <c r="Q29" s="25" t="str">
        <f t="shared" si="3"/>
        <v>#REF!</v>
      </c>
      <c r="R29" s="3"/>
      <c r="S29" s="30" t="s">
        <v>105</v>
      </c>
      <c r="T29" s="28" t="s">
        <v>29</v>
      </c>
      <c r="U29" s="28" t="s">
        <v>29</v>
      </c>
      <c r="V29" s="3"/>
      <c r="W29" s="19"/>
      <c r="X29" s="3"/>
      <c r="Y29" s="19"/>
      <c r="Z29" s="19"/>
      <c r="AA29" s="19"/>
      <c r="AB29" s="3"/>
      <c r="AC29" s="16" t="str">
        <f t="shared" si="4"/>
        <v>#REF!</v>
      </c>
      <c r="AD29" s="3"/>
      <c r="AE29" s="19"/>
      <c r="AF29" s="3"/>
      <c r="AG29" s="19"/>
      <c r="AH29" s="19"/>
      <c r="AI29" s="19"/>
      <c r="AJ29" s="3"/>
      <c r="AK29" s="3"/>
      <c r="AL29" s="3"/>
      <c r="AM29" s="3"/>
      <c r="AN29" s="3"/>
      <c r="AO29" s="3"/>
      <c r="AP29" s="3"/>
      <c r="AQ29" s="3"/>
    </row>
    <row r="30">
      <c r="A30" s="21"/>
      <c r="B30" s="21"/>
      <c r="C30" s="21"/>
      <c r="D30" s="21"/>
      <c r="E30" s="43"/>
      <c r="F30" s="3"/>
      <c r="G30" s="19"/>
      <c r="H30" s="3"/>
      <c r="I30" s="3"/>
      <c r="J30" s="3"/>
      <c r="K30" s="3"/>
      <c r="L30" s="3"/>
      <c r="M30" s="3"/>
      <c r="N30" s="16"/>
      <c r="O30" s="3"/>
      <c r="P30" s="3"/>
      <c r="Q30" s="3"/>
      <c r="R30" s="3"/>
      <c r="S30" s="3"/>
      <c r="T30" s="3"/>
      <c r="U30" s="3"/>
      <c r="V30" s="3"/>
      <c r="W30" s="16"/>
      <c r="X30" s="3"/>
      <c r="Y30" s="16"/>
      <c r="Z30" s="16"/>
      <c r="AA30" s="3"/>
      <c r="AB30" s="3"/>
      <c r="AC30" s="16"/>
      <c r="AD30" s="3"/>
      <c r="AE30" s="16"/>
      <c r="AF30" s="3"/>
      <c r="AG30" s="3"/>
      <c r="AH30" s="3"/>
      <c r="AI30" s="3"/>
      <c r="AJ30" s="3"/>
      <c r="AK30" s="3"/>
      <c r="AL30" s="3"/>
      <c r="AM30" s="3"/>
      <c r="AN30" s="3"/>
      <c r="AO30" s="3"/>
      <c r="AP30" s="3"/>
      <c r="AQ30" s="3"/>
    </row>
  </sheetData>
  <mergeCells count="2">
    <mergeCell ref="N2:AA2"/>
    <mergeCell ref="AC2:AI2"/>
  </mergeCells>
  <conditionalFormatting sqref="I4:I9 G7 G9 G11 I11:I17 G13:G14 K13 G16 K16:K17 I19 I21:I26 G22:G23 G25:G26 K27 I28:I29">
    <cfRule type="cellIs" dxfId="0" priority="1" operator="lessThan">
      <formula>0.4</formula>
    </cfRule>
  </conditionalFormatting>
  <conditionalFormatting sqref="I4:I9 G7 G9 G11 I11:I17 G13:G14 K13 G16 K16:K17 I19 I21:I26 G22:G23 G25:G26 K27 I28:I29">
    <cfRule type="cellIs" dxfId="1" priority="2" operator="lessThan">
      <formula>0.5</formula>
    </cfRule>
  </conditionalFormatting>
  <conditionalFormatting sqref="P4:P29">
    <cfRule type="cellIs" dxfId="0" priority="3" operator="lessThan">
      <formula>0.4</formula>
    </cfRule>
  </conditionalFormatting>
  <conditionalFormatting sqref="P4:P29">
    <cfRule type="cellIs" dxfId="1" priority="4" operator="lessThan">
      <formula>0.5</formula>
    </cfRule>
  </conditionalFormatting>
  <conditionalFormatting sqref="P4:P29">
    <cfRule type="cellIs" dxfId="2" priority="5" operator="greaterThanOrEqual">
      <formula>0.5</formula>
    </cfRule>
  </conditionalFormatting>
  <conditionalFormatting sqref="N4:N29">
    <cfRule type="cellIs" dxfId="0" priority="6" operator="lessThan">
      <formula>0.4</formula>
    </cfRule>
  </conditionalFormatting>
  <conditionalFormatting sqref="N4:N29">
    <cfRule type="cellIs" dxfId="1" priority="7" operator="lessThan">
      <formula>0.5</formula>
    </cfRule>
  </conditionalFormatting>
  <conditionalFormatting sqref="N4:N29">
    <cfRule type="cellIs" dxfId="2" priority="8" operator="greaterThanOrEqual">
      <formula>0.5</formula>
    </cfRule>
  </conditionalFormatting>
  <conditionalFormatting sqref="AC4:AC29">
    <cfRule type="cellIs" dxfId="0" priority="9" operator="lessThan">
      <formula>4</formula>
    </cfRule>
  </conditionalFormatting>
  <conditionalFormatting sqref="AC4:AC29">
    <cfRule type="cellIs" dxfId="1" priority="10" operator="lessThan">
      <formula>5</formula>
    </cfRule>
  </conditionalFormatting>
  <conditionalFormatting sqref="AC4:AC29">
    <cfRule type="cellIs" dxfId="2" priority="11" operator="greaterThanOrEqual">
      <formula>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2.0" topLeftCell="G3" activePane="bottomRight" state="frozen"/>
      <selection activeCell="G1" sqref="G1" pane="topRight"/>
      <selection activeCell="A3" sqref="A3" pane="bottomLeft"/>
      <selection activeCell="G3" sqref="G3" pane="bottomRight"/>
    </sheetView>
  </sheetViews>
  <sheetFormatPr customHeight="1" defaultColWidth="12.63" defaultRowHeight="15.75"/>
  <cols>
    <col customWidth="1" hidden="1" min="1" max="1" width="13.5"/>
    <col customWidth="1" hidden="1" min="2" max="2" width="18.5"/>
    <col customWidth="1" hidden="1" min="3" max="3" width="11.88"/>
    <col customWidth="1" hidden="1" min="4" max="4" width="9.13"/>
    <col customWidth="1" hidden="1" min="5" max="5" width="24.0"/>
    <col customWidth="1" min="6" max="6" width="12.88"/>
    <col customWidth="1" min="7" max="7" width="6.25"/>
    <col customWidth="1" hidden="1" min="8" max="8" width="14.25"/>
    <col customWidth="1" min="9" max="9" width="4.75"/>
    <col customWidth="1" hidden="1" min="10" max="10" width="14.25"/>
    <col customWidth="1" min="11" max="11" width="4.38"/>
    <col customWidth="1" min="12" max="12" width="14.0"/>
    <col customWidth="1" min="13" max="13" width="10.38"/>
    <col customWidth="1" hidden="1" min="14" max="14" width="14.63"/>
    <col customWidth="1" min="15" max="15" width="15.0"/>
    <col customWidth="1" min="16" max="16" width="9.88"/>
    <col customWidth="1" min="17" max="18" width="14.5"/>
    <col customWidth="1" min="19" max="19" width="7.75"/>
    <col customWidth="1" hidden="1" min="20" max="20" width="10.38"/>
    <col customWidth="1" hidden="1" min="21" max="21" width="11.88"/>
    <col customWidth="1" hidden="1" min="22" max="23" width="10.38"/>
    <col customWidth="1" hidden="1" min="24" max="24" width="24.88"/>
    <col customWidth="1" min="25" max="25" width="37.0"/>
    <col customWidth="1" hidden="1" min="26" max="26" width="10.38"/>
    <col customWidth="1" min="27" max="27" width="10.38"/>
    <col customWidth="1" min="28" max="28" width="8.38"/>
    <col customWidth="1" min="29" max="29" width="16.5"/>
    <col customWidth="1" hidden="1" min="30" max="30" width="16.5"/>
    <col customWidth="1" min="31" max="31" width="8.38"/>
    <col customWidth="1" min="32" max="32" width="14.0"/>
    <col customWidth="1" min="33" max="33" width="59.63"/>
    <col customWidth="1" min="37" max="38" width="6.88"/>
    <col customWidth="1" min="39" max="39" width="14.38"/>
    <col customWidth="1" min="40" max="40" width="6.88"/>
    <col customWidth="1" min="41" max="41" width="13.63"/>
    <col hidden="1" min="42" max="42" width="12.63"/>
    <col customWidth="1" min="43" max="43" width="7.88"/>
    <col customWidth="1" min="44" max="44" width="12.88"/>
    <col customWidth="1" min="49" max="49" width="6.25"/>
    <col customWidth="1" min="50" max="50" width="63.0"/>
    <col hidden="1" min="51" max="53" width="12.63"/>
    <col customWidth="1" min="54" max="54" width="8.88"/>
    <col hidden="1" min="55" max="56" width="12.63"/>
    <col customWidth="1" hidden="1" min="57" max="57" width="16.5"/>
    <col customWidth="1" hidden="1" min="58" max="58" width="16.25"/>
    <col hidden="1" min="59" max="59" width="12.63"/>
    <col customWidth="1" hidden="1" min="60" max="60" width="6.38"/>
    <col customWidth="1" hidden="1" min="61" max="61" width="13.75"/>
    <col customWidth="1" hidden="1" min="62" max="62" width="5.75"/>
    <col hidden="1" min="63" max="64" width="12.63"/>
    <col customWidth="1" min="65" max="65" width="10.25"/>
    <col customWidth="1" min="66" max="66" width="16.63"/>
    <col customWidth="1" min="67" max="67" width="10.38"/>
    <col hidden="1" min="68" max="68" width="12.63"/>
    <col customWidth="1" hidden="1" min="69" max="69" width="10.75"/>
    <col hidden="1" min="70" max="71" width="12.63"/>
    <col customWidth="1" min="74" max="74" width="7.88"/>
    <col customWidth="1" min="77" max="77" width="8.75"/>
    <col customWidth="1" min="79" max="79" width="8.75"/>
    <col customWidth="1" hidden="1" min="80" max="80" width="11.5"/>
    <col hidden="1" min="81" max="81" width="12.63"/>
    <col customWidth="1" hidden="1" min="82" max="82" width="14.13"/>
    <col customWidth="1" min="83" max="84" width="14.13"/>
    <col customWidth="1" min="85" max="88" width="14.5"/>
    <col customWidth="1" hidden="1" min="89" max="89" width="11.75"/>
    <col hidden="1" min="90" max="91" width="12.63"/>
    <col customWidth="1" min="93" max="93" width="8.75"/>
    <col customWidth="1" hidden="1" min="94" max="94" width="14.5"/>
    <col customWidth="1" min="95" max="95" width="12.63"/>
    <col customWidth="1" min="96" max="96" width="8.38"/>
  </cols>
  <sheetData>
    <row r="1">
      <c r="A1" s="1"/>
      <c r="B1" s="1" t="s">
        <v>0</v>
      </c>
      <c r="C1" s="44" t="s">
        <v>107</v>
      </c>
      <c r="D1" s="44" t="s">
        <v>1</v>
      </c>
      <c r="E1" s="45" t="s">
        <v>2</v>
      </c>
      <c r="F1" s="46" t="s">
        <v>3</v>
      </c>
      <c r="G1" s="47"/>
      <c r="H1" s="48" t="s">
        <v>108</v>
      </c>
      <c r="I1" s="47"/>
      <c r="J1" s="49" t="s">
        <v>109</v>
      </c>
      <c r="K1" s="47"/>
      <c r="L1" s="48" t="s">
        <v>110</v>
      </c>
      <c r="M1" s="47"/>
      <c r="N1" s="50" t="s">
        <v>111</v>
      </c>
      <c r="O1" s="51" t="s">
        <v>112</v>
      </c>
      <c r="P1" s="3"/>
      <c r="Q1" s="52" t="s">
        <v>113</v>
      </c>
      <c r="R1" s="52" t="s">
        <v>114</v>
      </c>
      <c r="S1" s="53"/>
      <c r="T1" s="54" t="s">
        <v>115</v>
      </c>
      <c r="U1" s="55" t="s">
        <v>116</v>
      </c>
      <c r="V1" s="55" t="s">
        <v>3</v>
      </c>
      <c r="W1" s="56" t="s">
        <v>117</v>
      </c>
      <c r="X1" s="57" t="s">
        <v>118</v>
      </c>
      <c r="Y1" s="58" t="s">
        <v>119</v>
      </c>
      <c r="Z1" s="59" t="s">
        <v>120</v>
      </c>
      <c r="AA1" s="59" t="s">
        <v>121</v>
      </c>
      <c r="AB1" s="60"/>
      <c r="AC1" s="61" t="s">
        <v>122</v>
      </c>
      <c r="AD1" s="61" t="s">
        <v>123</v>
      </c>
      <c r="AE1" s="60"/>
      <c r="AF1" s="62" t="s">
        <v>124</v>
      </c>
      <c r="AG1" s="1" t="s">
        <v>125</v>
      </c>
      <c r="AH1" s="3"/>
      <c r="AI1" s="49" t="s">
        <v>126</v>
      </c>
      <c r="AJ1" s="48" t="s">
        <v>127</v>
      </c>
      <c r="AK1" s="63"/>
      <c r="AL1" s="63"/>
      <c r="AM1" s="62" t="s">
        <v>128</v>
      </c>
      <c r="AN1" s="63"/>
      <c r="AO1" s="62" t="s">
        <v>129</v>
      </c>
      <c r="AP1" s="64" t="s">
        <v>130</v>
      </c>
      <c r="AQ1" s="65"/>
      <c r="AR1" s="61" t="s">
        <v>131</v>
      </c>
      <c r="AS1" s="61" t="s">
        <v>132</v>
      </c>
      <c r="AT1" s="66"/>
      <c r="AU1" s="67" t="s">
        <v>133</v>
      </c>
      <c r="AV1" s="67" t="s">
        <v>134</v>
      </c>
      <c r="AW1" s="66"/>
      <c r="AX1" s="68" t="s">
        <v>135</v>
      </c>
      <c r="AY1" s="69" t="s">
        <v>136</v>
      </c>
      <c r="AZ1" s="69" t="s">
        <v>137</v>
      </c>
      <c r="BA1" s="70" t="s">
        <v>138</v>
      </c>
      <c r="BB1" s="66"/>
      <c r="BC1" s="66"/>
      <c r="BD1" s="71" t="s">
        <v>139</v>
      </c>
      <c r="BE1" s="71" t="s">
        <v>140</v>
      </c>
      <c r="BF1" s="71" t="s">
        <v>141</v>
      </c>
      <c r="BG1" s="71" t="s">
        <v>142</v>
      </c>
      <c r="BH1" s="66"/>
      <c r="BI1" s="72" t="s">
        <v>143</v>
      </c>
      <c r="BJ1" s="66"/>
      <c r="BK1" s="73" t="s">
        <v>144</v>
      </c>
      <c r="BL1" s="73" t="s">
        <v>145</v>
      </c>
      <c r="BM1" s="66"/>
      <c r="BN1" s="59" t="s">
        <v>146</v>
      </c>
      <c r="BO1" s="66"/>
      <c r="BP1" s="74" t="s">
        <v>147</v>
      </c>
      <c r="BQ1" s="74" t="s">
        <v>148</v>
      </c>
      <c r="BR1" s="74" t="s">
        <v>149</v>
      </c>
      <c r="BS1" s="74" t="s">
        <v>150</v>
      </c>
      <c r="BT1" s="49" t="s">
        <v>151</v>
      </c>
      <c r="BU1" s="75" t="s">
        <v>152</v>
      </c>
      <c r="BV1" s="63"/>
      <c r="BW1" s="76" t="s">
        <v>153</v>
      </c>
      <c r="BX1" s="76" t="s">
        <v>154</v>
      </c>
      <c r="BY1" s="63"/>
      <c r="BZ1" s="77" t="s">
        <v>155</v>
      </c>
      <c r="CA1" s="63"/>
      <c r="CB1" s="78" t="s">
        <v>156</v>
      </c>
      <c r="CC1" s="79" t="s">
        <v>154</v>
      </c>
      <c r="CD1" s="80" t="s">
        <v>157</v>
      </c>
      <c r="CE1" s="78" t="s">
        <v>158</v>
      </c>
      <c r="CF1" s="78" t="s">
        <v>159</v>
      </c>
      <c r="CG1" s="63"/>
      <c r="CH1" s="61" t="s">
        <v>160</v>
      </c>
      <c r="CI1" s="61" t="s">
        <v>161</v>
      </c>
      <c r="CJ1" s="61" t="s">
        <v>162</v>
      </c>
      <c r="CK1" s="81" t="s">
        <v>163</v>
      </c>
      <c r="CL1" s="82" t="s">
        <v>164</v>
      </c>
      <c r="CM1" s="82" t="s">
        <v>165</v>
      </c>
      <c r="CN1" s="83" t="s">
        <v>166</v>
      </c>
      <c r="CO1" s="63"/>
      <c r="CP1" s="78" t="s">
        <v>167</v>
      </c>
      <c r="CQ1" s="61" t="s">
        <v>168</v>
      </c>
      <c r="CR1" s="84"/>
      <c r="CS1" s="61" t="s">
        <v>169</v>
      </c>
      <c r="CT1" s="61" t="s">
        <v>170</v>
      </c>
      <c r="CU1" s="61" t="s">
        <v>171</v>
      </c>
      <c r="CV1" s="61" t="s">
        <v>172</v>
      </c>
    </row>
    <row r="2">
      <c r="A2" s="53">
        <f>COUNTA(A3:A27)</f>
        <v>20</v>
      </c>
      <c r="B2" s="53"/>
      <c r="C2" s="53"/>
      <c r="D2" s="53"/>
      <c r="E2" s="85"/>
      <c r="F2" s="86"/>
      <c r="G2" s="9"/>
      <c r="H2" s="9"/>
      <c r="I2" s="9"/>
      <c r="J2" s="9"/>
      <c r="K2" s="65"/>
      <c r="L2" s="9"/>
      <c r="M2" s="65"/>
      <c r="N2" s="83"/>
      <c r="O2" s="87">
        <v>0.4</v>
      </c>
      <c r="P2" s="65"/>
      <c r="Q2" s="88">
        <v>0.55</v>
      </c>
      <c r="R2" s="88"/>
      <c r="S2" s="84"/>
      <c r="T2" s="89"/>
      <c r="U2" s="90" t="s">
        <v>173</v>
      </c>
      <c r="X2" s="91"/>
      <c r="Y2" s="92"/>
      <c r="Z2" s="65"/>
      <c r="AA2" s="88">
        <v>0.05</v>
      </c>
      <c r="AB2" s="65"/>
      <c r="AC2" s="65"/>
      <c r="AD2" s="65"/>
      <c r="AE2" s="65"/>
      <c r="AF2" s="65"/>
      <c r="AG2" s="53"/>
      <c r="AH2" s="3"/>
      <c r="AI2" s="93">
        <v>0.4</v>
      </c>
      <c r="AJ2" s="93">
        <v>0.4</v>
      </c>
      <c r="AK2" s="65"/>
      <c r="AL2" s="65"/>
      <c r="AM2" s="93">
        <v>0.6</v>
      </c>
      <c r="AN2" s="65"/>
      <c r="AO2" s="93">
        <v>0.6</v>
      </c>
      <c r="AP2" s="94"/>
      <c r="AQ2" s="94"/>
      <c r="AR2" s="94"/>
      <c r="AS2" s="94"/>
      <c r="AT2" s="95"/>
      <c r="AU2" s="96"/>
      <c r="AV2" s="96"/>
      <c r="AW2" s="97"/>
      <c r="AX2" s="98"/>
      <c r="AY2" s="99" t="s">
        <v>174</v>
      </c>
      <c r="AZ2" s="99" t="s">
        <v>174</v>
      </c>
      <c r="BA2" s="99" t="s">
        <v>174</v>
      </c>
      <c r="BB2" s="97"/>
      <c r="BC2" s="97"/>
      <c r="BD2" s="97"/>
      <c r="BE2" s="100" t="s">
        <v>175</v>
      </c>
      <c r="BF2" s="100" t="s">
        <v>176</v>
      </c>
      <c r="BG2" s="100" t="s">
        <v>177</v>
      </c>
      <c r="BH2" s="101"/>
      <c r="BI2" s="101"/>
      <c r="BJ2" s="101"/>
      <c r="BK2" s="101"/>
      <c r="BL2" s="100" t="s">
        <v>178</v>
      </c>
      <c r="BM2" s="101"/>
      <c r="BN2" s="101"/>
      <c r="BO2" s="101"/>
      <c r="BP2" s="101"/>
      <c r="BQ2" s="101"/>
      <c r="BR2" s="101"/>
      <c r="BS2" s="101"/>
      <c r="BT2" s="100" t="s">
        <v>179</v>
      </c>
      <c r="BU2" s="102">
        <v>0.35</v>
      </c>
      <c r="BV2" s="101"/>
      <c r="BW2" s="102">
        <v>0.65</v>
      </c>
      <c r="BX2" s="102">
        <v>0.5</v>
      </c>
      <c r="BY2" s="103"/>
      <c r="BZ2" s="104"/>
      <c r="CA2" s="103"/>
      <c r="CB2" s="100" t="s">
        <v>179</v>
      </c>
      <c r="CC2" s="53"/>
      <c r="CD2" s="101"/>
      <c r="CE2" s="101"/>
      <c r="CF2" s="101"/>
      <c r="CG2" s="100"/>
      <c r="CH2" s="100"/>
      <c r="CI2" s="100"/>
      <c r="CJ2" s="100"/>
      <c r="CK2" s="102">
        <v>0.4</v>
      </c>
      <c r="CL2" s="101"/>
      <c r="CM2" s="101"/>
      <c r="CN2" s="101"/>
      <c r="CO2" s="103"/>
      <c r="CP2" s="101"/>
      <c r="CQ2" s="101"/>
      <c r="CR2" s="101"/>
      <c r="CS2" s="3"/>
      <c r="CT2" s="3"/>
      <c r="CU2" s="3"/>
      <c r="CV2" s="3"/>
    </row>
    <row r="3">
      <c r="A3" s="105" t="s">
        <v>180</v>
      </c>
      <c r="B3" s="106" t="s">
        <v>181</v>
      </c>
      <c r="C3" s="107"/>
      <c r="D3" s="38" t="s">
        <v>182</v>
      </c>
      <c r="E3" s="108" t="s">
        <v>183</v>
      </c>
      <c r="F3" s="109" t="s">
        <v>184</v>
      </c>
      <c r="G3" s="19"/>
      <c r="H3" s="110"/>
      <c r="I3" s="110"/>
      <c r="J3" s="110"/>
      <c r="K3" s="3"/>
      <c r="L3" s="110">
        <f>VLOOKUP(F3, test_met_dec!A:CS, 97, FALSE)</f>
        <v>0.5597826087</v>
      </c>
      <c r="M3" s="3"/>
      <c r="N3" s="111"/>
      <c r="O3" s="112">
        <f t="shared" ref="O3:O9" si="1">L3*10</f>
        <v>5.597826087</v>
      </c>
      <c r="P3" s="113"/>
      <c r="Q3" s="114">
        <f>VLOOKUP(F3, refactorex!A:BF, 55, FALSE)</f>
        <v>2</v>
      </c>
      <c r="R3" s="115"/>
      <c r="S3" s="3"/>
      <c r="T3" s="116"/>
      <c r="U3" s="19"/>
      <c r="V3" s="19"/>
      <c r="W3" s="19"/>
      <c r="X3" s="53"/>
      <c r="Y3" s="117" t="s">
        <v>185</v>
      </c>
      <c r="Z3" s="19"/>
      <c r="AA3" s="118" t="s">
        <v>186</v>
      </c>
      <c r="AB3" s="91"/>
      <c r="AC3" s="112">
        <f t="shared" ref="AC3:AC9" si="2">O3*$O$2+Q3*$Q$2+IF(AA3 = "PASS",10,0)*$AA$2</f>
        <v>3.339130435</v>
      </c>
      <c r="AD3" s="111"/>
      <c r="AE3" s="91"/>
      <c r="AF3" s="84" t="s">
        <v>187</v>
      </c>
      <c r="AG3" s="35"/>
      <c r="AH3" s="3"/>
      <c r="AI3" s="19" t="s">
        <v>188</v>
      </c>
      <c r="AJ3" s="19" t="s">
        <v>188</v>
      </c>
      <c r="AK3" s="119"/>
      <c r="AL3" s="119"/>
      <c r="AM3" s="19" t="s">
        <v>188</v>
      </c>
      <c r="AN3" s="120"/>
      <c r="AO3" s="19" t="s">
        <v>188</v>
      </c>
      <c r="AP3" s="121"/>
      <c r="AQ3" s="113"/>
      <c r="AR3" s="122" t="s">
        <v>188</v>
      </c>
      <c r="AS3" s="122" t="s">
        <v>188</v>
      </c>
      <c r="AT3" s="19"/>
      <c r="AU3" s="123"/>
      <c r="AV3" s="123"/>
      <c r="AW3" s="124"/>
      <c r="AX3" s="125" t="s">
        <v>188</v>
      </c>
      <c r="AY3" s="124"/>
      <c r="AZ3" s="112"/>
      <c r="BA3" s="122"/>
      <c r="BB3" s="126"/>
      <c r="BC3" s="126"/>
      <c r="BD3" s="126"/>
      <c r="BE3" s="53"/>
      <c r="BF3" s="53"/>
      <c r="BG3" s="53"/>
      <c r="BH3" s="53"/>
      <c r="BI3" s="53"/>
      <c r="BJ3" s="53"/>
      <c r="BK3" s="53"/>
      <c r="BL3" s="53"/>
      <c r="BM3" s="126"/>
      <c r="BN3" s="16"/>
      <c r="BO3" s="126"/>
      <c r="BP3" s="126"/>
      <c r="BQ3" s="101"/>
      <c r="BR3" s="126"/>
      <c r="BS3" s="126"/>
      <c r="BT3" s="127" t="str">
        <f t="shared" ref="BT3:BT14" si="3">VLOOKUP(F3, #REF!, 77, FALSE)</f>
        <v>#REF!</v>
      </c>
      <c r="BU3" s="112" t="str">
        <f t="shared" ref="BU3:BU7" si="4">BT3*10</f>
        <v>#REF!</v>
      </c>
      <c r="BV3" s="128"/>
      <c r="BW3" s="127"/>
      <c r="BX3" s="127"/>
      <c r="BY3" s="127"/>
      <c r="BZ3" s="122"/>
      <c r="CA3" s="127"/>
      <c r="CB3" s="127"/>
      <c r="CC3" s="127"/>
      <c r="CD3" s="129"/>
      <c r="CE3" s="128" t="str">
        <f t="shared" ref="CE3:CE14" si="5">BU3*BU$2+BW3*BW$2</f>
        <v>#REF!</v>
      </c>
      <c r="CF3" s="128"/>
      <c r="CG3" s="129"/>
      <c r="CH3" s="128">
        <f t="shared" ref="CH3:CH14" si="6">AC3</f>
        <v>3.339130435</v>
      </c>
      <c r="CI3" s="112" t="str">
        <f t="shared" ref="CI3:CI14" si="7">AR3</f>
        <v>NP</v>
      </c>
      <c r="CJ3" s="112" t="str">
        <f t="shared" ref="CJ3:CJ14" si="8">CE3</f>
        <v>#REF!</v>
      </c>
      <c r="CK3" s="128"/>
      <c r="CL3" s="100"/>
      <c r="CM3" s="126"/>
      <c r="CN3" s="130"/>
      <c r="CO3" s="127"/>
      <c r="CP3" s="128"/>
      <c r="CQ3" s="112"/>
      <c r="CR3" s="110"/>
      <c r="CS3" s="112" t="str">
        <f t="shared" ref="CS3:CS14" si="9">AD3</f>
        <v/>
      </c>
      <c r="CT3" s="112" t="str">
        <f t="shared" ref="CT3:CT14" si="10">AS3</f>
        <v>NP</v>
      </c>
      <c r="CU3" s="128" t="str">
        <f t="shared" ref="CU3:CU14" si="11">CF3</f>
        <v/>
      </c>
      <c r="CV3" s="16"/>
    </row>
    <row r="4">
      <c r="A4" s="105" t="s">
        <v>189</v>
      </c>
      <c r="B4" s="106" t="s">
        <v>190</v>
      </c>
      <c r="C4" s="107"/>
      <c r="D4" s="38" t="s">
        <v>182</v>
      </c>
      <c r="E4" s="108" t="s">
        <v>191</v>
      </c>
      <c r="F4" s="109" t="s">
        <v>192</v>
      </c>
      <c r="G4" s="19"/>
      <c r="H4" s="24" t="s">
        <v>68</v>
      </c>
      <c r="I4" s="110"/>
      <c r="J4" s="110"/>
      <c r="K4" s="3"/>
      <c r="L4" s="110">
        <f>VLOOKUP(F4, test_met_dec!A:CS, 97, FALSE)</f>
        <v>0.6989130435</v>
      </c>
      <c r="M4" s="3"/>
      <c r="N4" s="111"/>
      <c r="O4" s="112">
        <f t="shared" si="1"/>
        <v>6.989130435</v>
      </c>
      <c r="P4" s="113"/>
      <c r="Q4" s="114">
        <f>VLOOKUP(F4, refactorex!A:BF, 55, FALSE)</f>
        <v>8</v>
      </c>
      <c r="R4" s="115"/>
      <c r="S4" s="3"/>
      <c r="T4" s="116"/>
      <c r="U4" s="19"/>
      <c r="V4" s="19"/>
      <c r="W4" s="19"/>
      <c r="X4" s="53"/>
      <c r="Y4" s="131" t="s">
        <v>193</v>
      </c>
      <c r="Z4" s="19"/>
      <c r="AA4" s="132" t="s">
        <v>194</v>
      </c>
      <c r="AB4" s="91"/>
      <c r="AC4" s="112">
        <f t="shared" si="2"/>
        <v>7.695652174</v>
      </c>
      <c r="AD4" s="111"/>
      <c r="AE4" s="91"/>
      <c r="AF4" s="84">
        <v>8.0</v>
      </c>
      <c r="AG4" s="35"/>
      <c r="AH4" s="3"/>
      <c r="AI4" s="127" t="str">
        <f t="shared" ref="AI4:AI14" si="12">VLOOKUP(F4, #REF!, 60, FALSE)</f>
        <v>#REF!</v>
      </c>
      <c r="AJ4" s="19" t="str">
        <f t="shared" ref="AJ4:AJ14" si="13">VLOOKUP(F4, #REF!, 62, FALSE)</f>
        <v>#REF!</v>
      </c>
      <c r="AK4" s="119"/>
      <c r="AL4" s="119"/>
      <c r="AM4" s="112" t="str">
        <f>VLOOKUP($F4, sneaker_raffle!$A:$AV, 46, FALSE)</f>
        <v>#N/A</v>
      </c>
      <c r="AN4" s="120"/>
      <c r="AO4" s="112" t="str">
        <f>VLOOKUP($F4, sneaker_raffle!$A:$AV, 47, FALSE)</f>
        <v>#N/A</v>
      </c>
      <c r="AP4" s="121"/>
      <c r="AQ4" s="113"/>
      <c r="AR4" s="112" t="str">
        <f t="shared" ref="AR4:AR14" si="14">AI4*10*AI$2 + AM4*AM$2</f>
        <v>#REF!</v>
      </c>
      <c r="AS4" s="112" t="str">
        <f t="shared" ref="AS4:AS14" si="15">AJ4*10*AJ$2 + AO4*AO$2</f>
        <v>#REF!</v>
      </c>
      <c r="AT4" s="19"/>
      <c r="AU4" s="123"/>
      <c r="AV4" s="123"/>
      <c r="AW4" s="124"/>
      <c r="AX4" s="133"/>
      <c r="AY4" s="122"/>
      <c r="AZ4" s="122"/>
      <c r="BA4" s="122"/>
      <c r="BB4" s="126"/>
      <c r="BC4" s="126"/>
      <c r="BD4" s="126"/>
      <c r="BE4" s="53"/>
      <c r="BF4" s="53"/>
      <c r="BG4" s="53"/>
      <c r="BH4" s="53"/>
      <c r="BI4" s="53"/>
      <c r="BJ4" s="53"/>
      <c r="BK4" s="53"/>
      <c r="BL4" s="53"/>
      <c r="BM4" s="126"/>
      <c r="BN4" s="16"/>
      <c r="BO4" s="126"/>
      <c r="BP4" s="126"/>
      <c r="BQ4" s="100"/>
      <c r="BR4" s="126"/>
      <c r="BS4" s="126"/>
      <c r="BT4" s="127" t="str">
        <f t="shared" si="3"/>
        <v>#REF!</v>
      </c>
      <c r="BU4" s="112" t="str">
        <f t="shared" si="4"/>
        <v>#REF!</v>
      </c>
      <c r="BV4" s="128"/>
      <c r="BW4" s="127"/>
      <c r="BX4" s="127"/>
      <c r="BY4" s="127"/>
      <c r="BZ4" s="122"/>
      <c r="CA4" s="127"/>
      <c r="CB4" s="127"/>
      <c r="CC4" s="127"/>
      <c r="CD4" s="129"/>
      <c r="CE4" s="128" t="str">
        <f t="shared" si="5"/>
        <v>#REF!</v>
      </c>
      <c r="CF4" s="128"/>
      <c r="CG4" s="129"/>
      <c r="CH4" s="128">
        <f t="shared" si="6"/>
        <v>7.695652174</v>
      </c>
      <c r="CI4" s="112" t="str">
        <f t="shared" si="7"/>
        <v>#REF!</v>
      </c>
      <c r="CJ4" s="112" t="str">
        <f t="shared" si="8"/>
        <v>#REF!</v>
      </c>
      <c r="CK4" s="134"/>
      <c r="CL4" s="135"/>
      <c r="CM4" s="136"/>
      <c r="CN4" s="130"/>
      <c r="CO4" s="127"/>
      <c r="CP4" s="124"/>
      <c r="CQ4" s="122"/>
      <c r="CR4" s="110"/>
      <c r="CS4" s="112" t="str">
        <f t="shared" si="9"/>
        <v/>
      </c>
      <c r="CT4" s="112" t="str">
        <f t="shared" si="10"/>
        <v>#REF!</v>
      </c>
      <c r="CU4" s="128" t="str">
        <f t="shared" si="11"/>
        <v/>
      </c>
      <c r="CV4" s="16"/>
    </row>
    <row r="5">
      <c r="A5" s="105" t="s">
        <v>195</v>
      </c>
      <c r="B5" s="106" t="s">
        <v>196</v>
      </c>
      <c r="C5" s="137"/>
      <c r="D5" s="38" t="s">
        <v>182</v>
      </c>
      <c r="E5" s="108" t="s">
        <v>197</v>
      </c>
      <c r="F5" s="109" t="s">
        <v>198</v>
      </c>
      <c r="G5" s="19"/>
      <c r="H5" s="24" t="s">
        <v>68</v>
      </c>
      <c r="I5" s="110"/>
      <c r="J5" s="110"/>
      <c r="K5" s="3"/>
      <c r="L5" s="110">
        <f>VLOOKUP(F5, test_met_dec!A:CS, 97, FALSE)</f>
        <v>0.3945652174</v>
      </c>
      <c r="M5" s="3"/>
      <c r="N5" s="111"/>
      <c r="O5" s="112">
        <f t="shared" si="1"/>
        <v>3.945652174</v>
      </c>
      <c r="P5" s="113"/>
      <c r="Q5" s="114">
        <f>VLOOKUP(F5, refactorex!A:BF, 55, FALSE)</f>
        <v>2</v>
      </c>
      <c r="R5" s="115"/>
      <c r="S5" s="19"/>
      <c r="T5" s="3"/>
      <c r="U5" s="19"/>
      <c r="V5" s="19"/>
      <c r="W5" s="19"/>
      <c r="X5" s="19"/>
      <c r="Y5" s="117" t="s">
        <v>185</v>
      </c>
      <c r="Z5" s="19"/>
      <c r="AA5" s="118" t="s">
        <v>186</v>
      </c>
      <c r="AB5" s="91"/>
      <c r="AC5" s="112">
        <f t="shared" si="2"/>
        <v>2.67826087</v>
      </c>
      <c r="AD5" s="111"/>
      <c r="AE5" s="91"/>
      <c r="AF5" s="84">
        <v>3.0</v>
      </c>
      <c r="AG5" s="35"/>
      <c r="AH5" s="3"/>
      <c r="AI5" s="127" t="str">
        <f t="shared" si="12"/>
        <v>#REF!</v>
      </c>
      <c r="AJ5" s="19" t="str">
        <f t="shared" si="13"/>
        <v>#REF!</v>
      </c>
      <c r="AK5" s="119"/>
      <c r="AL5" s="119"/>
      <c r="AM5" s="112" t="str">
        <f>VLOOKUP($F5, sneaker_raffle!$A:$AV, 46, FALSE)</f>
        <v>#N/A</v>
      </c>
      <c r="AN5" s="120"/>
      <c r="AO5" s="112" t="str">
        <f>VLOOKUP($F5, sneaker_raffle!$A:$AV, 47, FALSE)</f>
        <v>#N/A</v>
      </c>
      <c r="AP5" s="121"/>
      <c r="AQ5" s="113"/>
      <c r="AR5" s="112" t="str">
        <f t="shared" si="14"/>
        <v>#REF!</v>
      </c>
      <c r="AS5" s="112" t="str">
        <f t="shared" si="15"/>
        <v>#REF!</v>
      </c>
      <c r="AT5" s="19"/>
      <c r="AU5" s="123"/>
      <c r="AV5" s="123"/>
      <c r="AW5" s="124"/>
      <c r="AX5" s="133"/>
      <c r="AY5" s="122"/>
      <c r="AZ5" s="122"/>
      <c r="BA5" s="122"/>
      <c r="BB5" s="126"/>
      <c r="BC5" s="126"/>
      <c r="BD5" s="126"/>
      <c r="BE5" s="126"/>
      <c r="BF5" s="138"/>
      <c r="BG5" s="138"/>
      <c r="BH5" s="138"/>
      <c r="BI5" s="138"/>
      <c r="BJ5" s="138"/>
      <c r="BK5" s="138"/>
      <c r="BL5" s="138"/>
      <c r="BM5" s="126"/>
      <c r="BN5" s="139"/>
      <c r="BO5" s="126"/>
      <c r="BP5" s="126"/>
      <c r="BQ5" s="100"/>
      <c r="BR5" s="126"/>
      <c r="BS5" s="126"/>
      <c r="BT5" s="127" t="str">
        <f t="shared" si="3"/>
        <v>#REF!</v>
      </c>
      <c r="BU5" s="112" t="str">
        <f t="shared" si="4"/>
        <v>#REF!</v>
      </c>
      <c r="BV5" s="128"/>
      <c r="BW5" s="127"/>
      <c r="BX5" s="127"/>
      <c r="BY5" s="19"/>
      <c r="BZ5" s="53"/>
      <c r="CA5" s="19"/>
      <c r="CB5" s="19"/>
      <c r="CC5" s="19"/>
      <c r="CD5" s="129"/>
      <c r="CE5" s="128" t="str">
        <f t="shared" si="5"/>
        <v>#REF!</v>
      </c>
      <c r="CF5" s="128"/>
      <c r="CG5" s="129"/>
      <c r="CH5" s="128">
        <f t="shared" si="6"/>
        <v>2.67826087</v>
      </c>
      <c r="CI5" s="112" t="str">
        <f t="shared" si="7"/>
        <v>#REF!</v>
      </c>
      <c r="CJ5" s="112" t="str">
        <f t="shared" si="8"/>
        <v>#REF!</v>
      </c>
      <c r="CK5" s="128"/>
      <c r="CL5" s="53"/>
      <c r="CM5" s="53"/>
      <c r="CN5" s="110"/>
      <c r="CO5" s="19"/>
      <c r="CP5" s="129"/>
      <c r="CQ5" s="112"/>
      <c r="CR5" s="110"/>
      <c r="CS5" s="112" t="str">
        <f t="shared" si="9"/>
        <v/>
      </c>
      <c r="CT5" s="112" t="str">
        <f t="shared" si="10"/>
        <v>#REF!</v>
      </c>
      <c r="CU5" s="128" t="str">
        <f t="shared" si="11"/>
        <v/>
      </c>
      <c r="CV5" s="16"/>
    </row>
    <row r="6">
      <c r="A6" s="20" t="s">
        <v>199</v>
      </c>
      <c r="B6" s="140" t="s">
        <v>200</v>
      </c>
      <c r="C6" s="137"/>
      <c r="D6" s="38" t="s">
        <v>182</v>
      </c>
      <c r="E6" s="141" t="s">
        <v>201</v>
      </c>
      <c r="F6" s="109" t="s">
        <v>202</v>
      </c>
      <c r="G6" s="19"/>
      <c r="H6" s="110"/>
      <c r="I6" s="110"/>
      <c r="J6" s="110"/>
      <c r="K6" s="3"/>
      <c r="L6" s="110">
        <f>VLOOKUP(F6, test_met_dec!A:CS, 97, FALSE)</f>
        <v>0.5597826087</v>
      </c>
      <c r="M6" s="3"/>
      <c r="N6" s="111"/>
      <c r="O6" s="112">
        <f t="shared" si="1"/>
        <v>5.597826087</v>
      </c>
      <c r="P6" s="113"/>
      <c r="Q6" s="114">
        <f>VLOOKUP(F6, refactorex!A:BF, 55, FALSE)</f>
        <v>6</v>
      </c>
      <c r="R6" s="115"/>
      <c r="S6" s="3"/>
      <c r="T6" s="142"/>
      <c r="U6" s="19"/>
      <c r="V6" s="19"/>
      <c r="W6" s="19"/>
      <c r="X6" s="53"/>
      <c r="Y6" s="117" t="s">
        <v>203</v>
      </c>
      <c r="Z6" s="19"/>
      <c r="AA6" s="118" t="s">
        <v>186</v>
      </c>
      <c r="AB6" s="91"/>
      <c r="AC6" s="112">
        <f t="shared" si="2"/>
        <v>5.539130435</v>
      </c>
      <c r="AD6" s="111"/>
      <c r="AE6" s="91"/>
      <c r="AF6" s="84">
        <v>6.0</v>
      </c>
      <c r="AG6" s="35"/>
      <c r="AH6" s="3"/>
      <c r="AI6" s="127" t="str">
        <f t="shared" si="12"/>
        <v>#REF!</v>
      </c>
      <c r="AJ6" s="19" t="str">
        <f t="shared" si="13"/>
        <v>#REF!</v>
      </c>
      <c r="AK6" s="119"/>
      <c r="AL6" s="119"/>
      <c r="AM6" s="112" t="str">
        <f>VLOOKUP($F6, sneaker_raffle!$A:$AV, 46, FALSE)</f>
        <v>#N/A</v>
      </c>
      <c r="AN6" s="120"/>
      <c r="AO6" s="112" t="str">
        <f>VLOOKUP($F6, sneaker_raffle!$A:$AV, 47, FALSE)</f>
        <v>#N/A</v>
      </c>
      <c r="AP6" s="121"/>
      <c r="AQ6" s="113"/>
      <c r="AR6" s="112" t="str">
        <f t="shared" si="14"/>
        <v>#REF!</v>
      </c>
      <c r="AS6" s="112" t="str">
        <f t="shared" si="15"/>
        <v>#REF!</v>
      </c>
      <c r="AT6" s="19"/>
      <c r="AU6" s="123"/>
      <c r="AV6" s="123"/>
      <c r="AW6" s="124"/>
      <c r="AX6" s="125" t="s">
        <v>204</v>
      </c>
      <c r="AY6" s="124"/>
      <c r="AZ6" s="112"/>
      <c r="BA6" s="122"/>
      <c r="BB6" s="126"/>
      <c r="BC6" s="126"/>
      <c r="BD6" s="126"/>
      <c r="BE6" s="53"/>
      <c r="BF6" s="53"/>
      <c r="BG6" s="53"/>
      <c r="BH6" s="126"/>
      <c r="BI6" s="126"/>
      <c r="BJ6" s="126"/>
      <c r="BK6" s="126"/>
      <c r="BL6" s="126"/>
      <c r="BM6" s="126"/>
      <c r="BN6" s="16"/>
      <c r="BO6" s="126"/>
      <c r="BP6" s="126"/>
      <c r="BQ6" s="53"/>
      <c r="BR6" s="100"/>
      <c r="BS6" s="100"/>
      <c r="BT6" s="127" t="str">
        <f t="shared" si="3"/>
        <v>#REF!</v>
      </c>
      <c r="BU6" s="112" t="str">
        <f t="shared" si="4"/>
        <v>#REF!</v>
      </c>
      <c r="BV6" s="128"/>
      <c r="BW6" s="127"/>
      <c r="BX6" s="127"/>
      <c r="BY6" s="127"/>
      <c r="BZ6" s="53"/>
      <c r="CA6" s="127"/>
      <c r="CB6" s="127"/>
      <c r="CC6" s="127"/>
      <c r="CD6" s="129"/>
      <c r="CE6" s="128" t="str">
        <f t="shared" si="5"/>
        <v>#REF!</v>
      </c>
      <c r="CF6" s="128"/>
      <c r="CG6" s="129"/>
      <c r="CH6" s="128">
        <f t="shared" si="6"/>
        <v>5.539130435</v>
      </c>
      <c r="CI6" s="112" t="str">
        <f t="shared" si="7"/>
        <v>#REF!</v>
      </c>
      <c r="CJ6" s="112" t="str">
        <f t="shared" si="8"/>
        <v>#REF!</v>
      </c>
      <c r="CK6" s="128"/>
      <c r="CL6" s="100"/>
      <c r="CM6" s="143"/>
      <c r="CN6" s="130"/>
      <c r="CO6" s="127"/>
      <c r="CP6" s="128"/>
      <c r="CQ6" s="122"/>
      <c r="CR6" s="110"/>
      <c r="CS6" s="112" t="str">
        <f t="shared" si="9"/>
        <v/>
      </c>
      <c r="CT6" s="112" t="str">
        <f t="shared" si="10"/>
        <v>#REF!</v>
      </c>
      <c r="CU6" s="128" t="str">
        <f t="shared" si="11"/>
        <v/>
      </c>
      <c r="CV6" s="16"/>
    </row>
    <row r="7">
      <c r="A7" s="144" t="s">
        <v>205</v>
      </c>
      <c r="B7" s="145" t="s">
        <v>206</v>
      </c>
      <c r="C7" s="137"/>
      <c r="D7" s="38" t="s">
        <v>182</v>
      </c>
      <c r="E7" s="141" t="s">
        <v>207</v>
      </c>
      <c r="F7" s="109" t="s">
        <v>208</v>
      </c>
      <c r="G7" s="146"/>
      <c r="H7" s="110"/>
      <c r="I7" s="110"/>
      <c r="J7" s="110"/>
      <c r="K7" s="19"/>
      <c r="L7" s="110">
        <f>VLOOKUP(F7, test_met_dec!A:CS, 97, FALSE)</f>
        <v>0.5706521739</v>
      </c>
      <c r="M7" s="19"/>
      <c r="N7" s="111"/>
      <c r="O7" s="112">
        <f t="shared" si="1"/>
        <v>5.706521739</v>
      </c>
      <c r="P7" s="113"/>
      <c r="Q7" s="114">
        <f>VLOOKUP(F7, refactorex!A:BF, 55, FALSE)</f>
        <v>8.5</v>
      </c>
      <c r="R7" s="115"/>
      <c r="S7" s="19"/>
      <c r="T7" s="142"/>
      <c r="U7" s="19"/>
      <c r="V7" s="19"/>
      <c r="W7" s="19"/>
      <c r="X7" s="19"/>
      <c r="Y7" s="147" t="s">
        <v>209</v>
      </c>
      <c r="Z7" s="16"/>
      <c r="AA7" s="132" t="s">
        <v>194</v>
      </c>
      <c r="AB7" s="91"/>
      <c r="AC7" s="112">
        <f t="shared" si="2"/>
        <v>7.457608696</v>
      </c>
      <c r="AD7" s="111"/>
      <c r="AE7" s="91"/>
      <c r="AF7" s="84">
        <v>8.0</v>
      </c>
      <c r="AG7" s="35"/>
      <c r="AH7" s="3"/>
      <c r="AI7" s="127" t="str">
        <f t="shared" si="12"/>
        <v>#REF!</v>
      </c>
      <c r="AJ7" s="19" t="str">
        <f t="shared" si="13"/>
        <v>#REF!</v>
      </c>
      <c r="AK7" s="119"/>
      <c r="AL7" s="119"/>
      <c r="AM7" s="112" t="str">
        <f>VLOOKUP($F7, sneaker_raffle!$A:$AV, 46, FALSE)</f>
        <v>#N/A</v>
      </c>
      <c r="AN7" s="120"/>
      <c r="AO7" s="112" t="str">
        <f>VLOOKUP($F7, sneaker_raffle!$A:$AV, 47, FALSE)</f>
        <v>#N/A</v>
      </c>
      <c r="AP7" s="121"/>
      <c r="AQ7" s="113"/>
      <c r="AR7" s="112" t="str">
        <f t="shared" si="14"/>
        <v>#REF!</v>
      </c>
      <c r="AS7" s="112" t="str">
        <f t="shared" si="15"/>
        <v>#REF!</v>
      </c>
      <c r="AT7" s="19"/>
      <c r="AU7" s="123"/>
      <c r="AV7" s="123"/>
      <c r="AW7" s="126"/>
      <c r="AX7" s="148" t="s">
        <v>210</v>
      </c>
      <c r="AY7" s="126"/>
      <c r="AZ7" s="126"/>
      <c r="BA7" s="122"/>
      <c r="BB7" s="126"/>
      <c r="BC7" s="126"/>
      <c r="BD7" s="126"/>
      <c r="BE7" s="126"/>
      <c r="BF7" s="126"/>
      <c r="BG7" s="126"/>
      <c r="BH7" s="126"/>
      <c r="BI7" s="126"/>
      <c r="BJ7" s="126"/>
      <c r="BK7" s="126"/>
      <c r="BL7" s="126"/>
      <c r="BM7" s="126"/>
      <c r="BN7" s="139"/>
      <c r="BO7" s="126"/>
      <c r="BP7" s="126"/>
      <c r="BQ7" s="126"/>
      <c r="BR7" s="126"/>
      <c r="BS7" s="126"/>
      <c r="BT7" s="127" t="str">
        <f t="shared" si="3"/>
        <v>#REF!</v>
      </c>
      <c r="BU7" s="112" t="str">
        <f t="shared" si="4"/>
        <v>#REF!</v>
      </c>
      <c r="BV7" s="128"/>
      <c r="BW7" s="127"/>
      <c r="BX7" s="127"/>
      <c r="BY7" s="128"/>
      <c r="BZ7" s="126"/>
      <c r="CA7" s="128"/>
      <c r="CB7" s="128"/>
      <c r="CC7" s="128"/>
      <c r="CD7" s="129"/>
      <c r="CE7" s="128" t="str">
        <f t="shared" si="5"/>
        <v>#REF!</v>
      </c>
      <c r="CF7" s="128"/>
      <c r="CG7" s="128"/>
      <c r="CH7" s="128">
        <f t="shared" si="6"/>
        <v>7.457608696</v>
      </c>
      <c r="CI7" s="112" t="str">
        <f t="shared" si="7"/>
        <v>#REF!</v>
      </c>
      <c r="CJ7" s="112" t="str">
        <f t="shared" si="8"/>
        <v>#REF!</v>
      </c>
      <c r="CK7" s="128"/>
      <c r="CL7" s="19"/>
      <c r="CM7" s="126"/>
      <c r="CN7" s="110"/>
      <c r="CO7" s="128"/>
      <c r="CP7" s="126"/>
      <c r="CQ7" s="122"/>
      <c r="CR7" s="110"/>
      <c r="CS7" s="112" t="str">
        <f t="shared" si="9"/>
        <v/>
      </c>
      <c r="CT7" s="112" t="str">
        <f t="shared" si="10"/>
        <v>#REF!</v>
      </c>
      <c r="CU7" s="128" t="str">
        <f t="shared" si="11"/>
        <v/>
      </c>
      <c r="CV7" s="16"/>
    </row>
    <row r="8">
      <c r="A8" s="105" t="s">
        <v>205</v>
      </c>
      <c r="B8" s="106" t="s">
        <v>211</v>
      </c>
      <c r="C8" s="137"/>
      <c r="D8" s="38" t="s">
        <v>182</v>
      </c>
      <c r="E8" s="108" t="s">
        <v>212</v>
      </c>
      <c r="F8" s="109" t="s">
        <v>213</v>
      </c>
      <c r="G8" s="19"/>
      <c r="H8" s="110"/>
      <c r="I8" s="110"/>
      <c r="J8" s="110"/>
      <c r="K8" s="3"/>
      <c r="L8" s="110">
        <f>VLOOKUP(F8, test_met_dec!A:CS, 97, FALSE)</f>
        <v>0.4326086957</v>
      </c>
      <c r="M8" s="3"/>
      <c r="N8" s="111"/>
      <c r="O8" s="112">
        <f t="shared" si="1"/>
        <v>4.326086957</v>
      </c>
      <c r="P8" s="113"/>
      <c r="Q8" s="114">
        <f>VLOOKUP(F8, refactorex!A:BF, 55, FALSE)</f>
        <v>6</v>
      </c>
      <c r="R8" s="115"/>
      <c r="S8" s="3"/>
      <c r="T8" s="149"/>
      <c r="U8" s="9"/>
      <c r="X8" s="53"/>
      <c r="Y8" s="147" t="s">
        <v>209</v>
      </c>
      <c r="Z8" s="19"/>
      <c r="AA8" s="132" t="s">
        <v>194</v>
      </c>
      <c r="AB8" s="84"/>
      <c r="AC8" s="112">
        <f t="shared" si="2"/>
        <v>5.530434783</v>
      </c>
      <c r="AD8" s="111"/>
      <c r="AE8" s="91"/>
      <c r="AF8" s="84">
        <v>6.0</v>
      </c>
      <c r="AG8" s="35"/>
      <c r="AH8" s="3"/>
      <c r="AI8" s="127" t="str">
        <f t="shared" si="12"/>
        <v>#REF!</v>
      </c>
      <c r="AJ8" s="19" t="str">
        <f t="shared" si="13"/>
        <v>#REF!</v>
      </c>
      <c r="AK8" s="119"/>
      <c r="AL8" s="119"/>
      <c r="AM8" s="112" t="str">
        <f>VLOOKUP($F8, sneaker_raffle!$A:$AV, 46, FALSE)</f>
        <v>#N/A</v>
      </c>
      <c r="AN8" s="120"/>
      <c r="AO8" s="112" t="str">
        <f>VLOOKUP($F8, sneaker_raffle!$A:$AV, 47, FALSE)</f>
        <v>#N/A</v>
      </c>
      <c r="AP8" s="121"/>
      <c r="AQ8" s="113"/>
      <c r="AR8" s="112" t="str">
        <f t="shared" si="14"/>
        <v>#REF!</v>
      </c>
      <c r="AS8" s="112" t="str">
        <f t="shared" si="15"/>
        <v>#REF!</v>
      </c>
      <c r="AT8" s="19"/>
      <c r="AU8" s="123"/>
      <c r="AV8" s="123"/>
      <c r="AW8" s="124"/>
      <c r="AX8" s="125" t="s">
        <v>214</v>
      </c>
      <c r="AY8" s="124"/>
      <c r="AZ8" s="112"/>
      <c r="BA8" s="122"/>
      <c r="BB8" s="126"/>
      <c r="BC8" s="126"/>
      <c r="BD8" s="126"/>
      <c r="BE8" s="53"/>
      <c r="BF8" s="53"/>
      <c r="BG8" s="53"/>
      <c r="BH8" s="126"/>
      <c r="BI8" s="126"/>
      <c r="BJ8" s="126"/>
      <c r="BK8" s="126"/>
      <c r="BL8" s="53"/>
      <c r="BM8" s="126"/>
      <c r="BN8" s="16"/>
      <c r="BO8" s="126"/>
      <c r="BP8" s="126"/>
      <c r="BQ8" s="100"/>
      <c r="BR8" s="126"/>
      <c r="BS8" s="126"/>
      <c r="BT8" s="127" t="str">
        <f t="shared" si="3"/>
        <v>#REF!</v>
      </c>
      <c r="BU8" s="112" t="str">
        <f t="shared" ref="BU8:BU9" si="16">BT8*10 + 0.5</f>
        <v>#REF!</v>
      </c>
      <c r="BV8" s="128"/>
      <c r="BW8" s="127" t="str">
        <f>VLOOKUP($F8, Quarkus_JPA!$A:$BH, 57, FALSE)</f>
        <v>#N/A</v>
      </c>
      <c r="BX8" s="127" t="str">
        <f>VLOOKUP($F8, Quarkus_JPA!$A:$BH, 58, FALSE)</f>
        <v>#N/A</v>
      </c>
      <c r="BY8" s="127"/>
      <c r="BZ8" s="122"/>
      <c r="CA8" s="127"/>
      <c r="CB8" s="127"/>
      <c r="CC8" s="127"/>
      <c r="CD8" s="129"/>
      <c r="CE8" s="128" t="str">
        <f t="shared" si="5"/>
        <v>#REF!</v>
      </c>
      <c r="CF8" s="128" t="str">
        <f t="shared" ref="CF8:CF9" si="17">BU8*50%+BX8*BX$2</f>
        <v>#REF!</v>
      </c>
      <c r="CG8" s="129"/>
      <c r="CH8" s="128">
        <f t="shared" si="6"/>
        <v>5.530434783</v>
      </c>
      <c r="CI8" s="112" t="str">
        <f t="shared" si="7"/>
        <v>#REF!</v>
      </c>
      <c r="CJ8" s="112" t="str">
        <f t="shared" si="8"/>
        <v>#REF!</v>
      </c>
      <c r="CK8" s="128"/>
      <c r="CL8" s="53"/>
      <c r="CM8" s="53"/>
      <c r="CN8" s="130" t="s">
        <v>194</v>
      </c>
      <c r="CO8" s="129" t="s">
        <v>215</v>
      </c>
      <c r="CP8" s="129"/>
      <c r="CQ8" s="122">
        <v>6.0</v>
      </c>
      <c r="CR8" s="110"/>
      <c r="CS8" s="112" t="str">
        <f t="shared" si="9"/>
        <v/>
      </c>
      <c r="CT8" s="150" t="str">
        <f t="shared" si="10"/>
        <v>#REF!</v>
      </c>
      <c r="CU8" s="128" t="str">
        <f t="shared" si="11"/>
        <v>#REF!</v>
      </c>
      <c r="CV8" s="19">
        <v>6.0</v>
      </c>
    </row>
    <row r="9">
      <c r="A9" s="151" t="s">
        <v>216</v>
      </c>
      <c r="B9" s="152" t="s">
        <v>217</v>
      </c>
      <c r="C9" s="137"/>
      <c r="D9" s="38" t="s">
        <v>182</v>
      </c>
      <c r="E9" s="153" t="s">
        <v>218</v>
      </c>
      <c r="F9" s="109" t="s">
        <v>219</v>
      </c>
      <c r="G9" s="19"/>
      <c r="H9" s="110"/>
      <c r="I9" s="110"/>
      <c r="J9" s="110"/>
      <c r="K9" s="3"/>
      <c r="L9" s="110">
        <f>VLOOKUP(F9, test_met_dec!A:CS, 97, FALSE)</f>
        <v>0.4456521739</v>
      </c>
      <c r="M9" s="3"/>
      <c r="N9" s="111"/>
      <c r="O9" s="112">
        <f t="shared" si="1"/>
        <v>4.456521739</v>
      </c>
      <c r="P9" s="113"/>
      <c r="Q9" s="114">
        <f>VLOOKUP(F9, refactorex!A:BF, 55, FALSE)</f>
        <v>3</v>
      </c>
      <c r="R9" s="115"/>
      <c r="S9" s="19"/>
      <c r="T9" s="116"/>
      <c r="U9" s="19"/>
      <c r="V9" s="19"/>
      <c r="W9" s="19"/>
      <c r="X9" s="53"/>
      <c r="Y9" s="147" t="s">
        <v>220</v>
      </c>
      <c r="Z9" s="19"/>
      <c r="AA9" s="132" t="s">
        <v>194</v>
      </c>
      <c r="AB9" s="91"/>
      <c r="AC9" s="112">
        <f t="shared" si="2"/>
        <v>3.932608696</v>
      </c>
      <c r="AD9" s="111"/>
      <c r="AE9" s="91"/>
      <c r="AF9" s="84">
        <v>4.0</v>
      </c>
      <c r="AG9" s="35"/>
      <c r="AH9" s="3"/>
      <c r="AI9" s="127" t="str">
        <f t="shared" si="12"/>
        <v>#REF!</v>
      </c>
      <c r="AJ9" s="19" t="str">
        <f t="shared" si="13"/>
        <v>#REF!</v>
      </c>
      <c r="AK9" s="119"/>
      <c r="AL9" s="119"/>
      <c r="AM9" s="112" t="str">
        <f>VLOOKUP($F9, sneaker_raffle!$A:$AV, 46, FALSE)</f>
        <v>#N/A</v>
      </c>
      <c r="AN9" s="120"/>
      <c r="AO9" s="112" t="str">
        <f>VLOOKUP($F9, sneaker_raffle!$A:$AV, 47, FALSE)</f>
        <v>#N/A</v>
      </c>
      <c r="AP9" s="121"/>
      <c r="AQ9" s="113"/>
      <c r="AR9" s="112" t="str">
        <f t="shared" si="14"/>
        <v>#REF!</v>
      </c>
      <c r="AS9" s="112" t="str">
        <f t="shared" si="15"/>
        <v>#REF!</v>
      </c>
      <c r="AT9" s="19"/>
      <c r="AU9" s="123"/>
      <c r="AV9" s="123"/>
      <c r="AW9" s="124"/>
      <c r="AX9" s="125" t="s">
        <v>221</v>
      </c>
      <c r="AY9" s="124"/>
      <c r="AZ9" s="112"/>
      <c r="BA9" s="3"/>
      <c r="BB9" s="126"/>
      <c r="BC9" s="126"/>
      <c r="BD9" s="126"/>
      <c r="BE9" s="53"/>
      <c r="BF9" s="53"/>
      <c r="BG9" s="53"/>
      <c r="BH9" s="53"/>
      <c r="BI9" s="53"/>
      <c r="BJ9" s="53"/>
      <c r="BK9" s="53"/>
      <c r="BL9" s="53"/>
      <c r="BM9" s="126"/>
      <c r="BN9" s="139"/>
      <c r="BO9" s="126"/>
      <c r="BP9" s="126"/>
      <c r="BQ9" s="100"/>
      <c r="BR9" s="126"/>
      <c r="BS9" s="126"/>
      <c r="BT9" s="127" t="str">
        <f t="shared" si="3"/>
        <v>#REF!</v>
      </c>
      <c r="BU9" s="112" t="str">
        <f t="shared" si="16"/>
        <v>#REF!</v>
      </c>
      <c r="BV9" s="128"/>
      <c r="BW9" s="127" t="str">
        <f>VLOOKUP($F9, Quarkus_JPA!$A:$BH, 57, FALSE)</f>
        <v>#N/A</v>
      </c>
      <c r="BX9" s="127" t="str">
        <f>VLOOKUP($F9, Quarkus_JPA!$A:$BH, 58, FALSE)</f>
        <v>#N/A</v>
      </c>
      <c r="BY9" s="127"/>
      <c r="BZ9" s="122"/>
      <c r="CA9" s="127"/>
      <c r="CB9" s="127"/>
      <c r="CC9" s="127"/>
      <c r="CD9" s="129"/>
      <c r="CE9" s="128" t="str">
        <f t="shared" si="5"/>
        <v>#REF!</v>
      </c>
      <c r="CF9" s="128" t="str">
        <f t="shared" si="17"/>
        <v>#REF!</v>
      </c>
      <c r="CG9" s="129"/>
      <c r="CH9" s="128">
        <f t="shared" si="6"/>
        <v>3.932608696</v>
      </c>
      <c r="CI9" s="112" t="str">
        <f t="shared" si="7"/>
        <v>#REF!</v>
      </c>
      <c r="CJ9" s="112" t="str">
        <f t="shared" si="8"/>
        <v>#REF!</v>
      </c>
      <c r="CK9" s="127"/>
      <c r="CL9" s="53"/>
      <c r="CM9" s="38"/>
      <c r="CN9" s="130" t="s">
        <v>194</v>
      </c>
      <c r="CO9" s="129" t="s">
        <v>215</v>
      </c>
      <c r="CP9" s="124"/>
      <c r="CQ9" s="122">
        <v>8.0</v>
      </c>
      <c r="CR9" s="110"/>
      <c r="CS9" s="112" t="str">
        <f t="shared" si="9"/>
        <v/>
      </c>
      <c r="CT9" s="112" t="str">
        <f t="shared" si="10"/>
        <v>#REF!</v>
      </c>
      <c r="CU9" s="128" t="str">
        <f t="shared" si="11"/>
        <v>#REF!</v>
      </c>
      <c r="CV9" s="19">
        <v>7.0</v>
      </c>
    </row>
    <row r="10">
      <c r="A10" s="154" t="s">
        <v>222</v>
      </c>
      <c r="B10" s="155" t="s">
        <v>223</v>
      </c>
      <c r="C10" s="137"/>
      <c r="D10" s="38" t="s">
        <v>182</v>
      </c>
      <c r="E10" s="141" t="s">
        <v>224</v>
      </c>
      <c r="F10" s="109" t="s">
        <v>225</v>
      </c>
      <c r="G10" s="146"/>
      <c r="H10" s="110"/>
      <c r="I10" s="110"/>
      <c r="J10" s="110"/>
      <c r="K10" s="19"/>
      <c r="L10" s="41" t="s">
        <v>188</v>
      </c>
      <c r="M10" s="19"/>
      <c r="N10" s="111"/>
      <c r="O10" s="41" t="s">
        <v>188</v>
      </c>
      <c r="P10" s="113"/>
      <c r="Q10" s="114" t="str">
        <f>VLOOKUP(F10, refactorex!A:BF, 55, FALSE)</f>
        <v>NP</v>
      </c>
      <c r="R10" s="115"/>
      <c r="S10" s="19"/>
      <c r="T10" s="3"/>
      <c r="U10" s="19"/>
      <c r="V10" s="19"/>
      <c r="W10" s="19"/>
      <c r="X10" s="19"/>
      <c r="Y10" s="117" t="s">
        <v>185</v>
      </c>
      <c r="Z10" s="19"/>
      <c r="AA10" s="118" t="s">
        <v>186</v>
      </c>
      <c r="AB10" s="91"/>
      <c r="AC10" s="112">
        <v>2.0</v>
      </c>
      <c r="AD10" s="91"/>
      <c r="AE10" s="91"/>
      <c r="AF10" s="84">
        <v>2.0</v>
      </c>
      <c r="AG10" s="35"/>
      <c r="AH10" s="3"/>
      <c r="AI10" s="127" t="str">
        <f t="shared" si="12"/>
        <v>#REF!</v>
      </c>
      <c r="AJ10" s="19" t="str">
        <f t="shared" si="13"/>
        <v>#REF!</v>
      </c>
      <c r="AK10" s="113"/>
      <c r="AL10" s="113"/>
      <c r="AM10" s="112" t="str">
        <f>VLOOKUP($F10, sneaker_raffle!$A:$AV, 46, FALSE)</f>
        <v>#N/A</v>
      </c>
      <c r="AN10" s="156"/>
      <c r="AO10" s="112" t="str">
        <f>VLOOKUP($F10, sneaker_raffle!$A:$AV, 47, FALSE)</f>
        <v>#N/A</v>
      </c>
      <c r="AP10" s="113"/>
      <c r="AQ10" s="113"/>
      <c r="AR10" s="112" t="str">
        <f t="shared" si="14"/>
        <v>#REF!</v>
      </c>
      <c r="AS10" s="112" t="str">
        <f t="shared" si="15"/>
        <v>#REF!</v>
      </c>
      <c r="AT10" s="19"/>
      <c r="AU10" s="123"/>
      <c r="AV10" s="123"/>
      <c r="AW10" s="91"/>
      <c r="AX10" s="92"/>
      <c r="AY10" s="122"/>
      <c r="AZ10" s="91"/>
      <c r="BA10" s="122"/>
      <c r="BB10" s="91"/>
      <c r="BC10" s="91"/>
      <c r="BD10" s="91"/>
      <c r="BE10" s="91"/>
      <c r="BF10" s="91"/>
      <c r="BG10" s="91"/>
      <c r="BH10" s="91"/>
      <c r="BI10" s="91"/>
      <c r="BJ10" s="91"/>
      <c r="BK10" s="91"/>
      <c r="BL10" s="91"/>
      <c r="BM10" s="91"/>
      <c r="BN10" s="91"/>
      <c r="BO10" s="91"/>
      <c r="BP10" s="91"/>
      <c r="BQ10" s="91"/>
      <c r="BR10" s="91"/>
      <c r="BS10" s="91"/>
      <c r="BT10" s="127" t="str">
        <f t="shared" si="3"/>
        <v>#REF!</v>
      </c>
      <c r="BU10" s="112" t="str">
        <f>BT10*10</f>
        <v>#REF!</v>
      </c>
      <c r="BV10" s="91"/>
      <c r="BW10" s="127"/>
      <c r="BX10" s="127"/>
      <c r="BY10" s="91"/>
      <c r="BZ10" s="91"/>
      <c r="CA10" s="91"/>
      <c r="CB10" s="91"/>
      <c r="CC10" s="91"/>
      <c r="CD10" s="129"/>
      <c r="CE10" s="128" t="str">
        <f t="shared" si="5"/>
        <v>#REF!</v>
      </c>
      <c r="CF10" s="128"/>
      <c r="CG10" s="91"/>
      <c r="CH10" s="128">
        <f t="shared" si="6"/>
        <v>2</v>
      </c>
      <c r="CI10" s="112" t="str">
        <f t="shared" si="7"/>
        <v>#REF!</v>
      </c>
      <c r="CJ10" s="112" t="str">
        <f t="shared" si="8"/>
        <v>#REF!</v>
      </c>
      <c r="CK10" s="91"/>
      <c r="CL10" s="91"/>
      <c r="CM10" s="91"/>
      <c r="CN10" s="91"/>
      <c r="CO10" s="91"/>
      <c r="CP10" s="91"/>
      <c r="CQ10" s="112"/>
      <c r="CR10" s="91"/>
      <c r="CS10" s="16" t="str">
        <f t="shared" si="9"/>
        <v/>
      </c>
      <c r="CT10" s="112" t="str">
        <f t="shared" si="10"/>
        <v>#REF!</v>
      </c>
      <c r="CU10" s="128" t="str">
        <f t="shared" si="11"/>
        <v/>
      </c>
      <c r="CV10" s="16"/>
    </row>
    <row r="11" hidden="1">
      <c r="A11" s="157" t="s">
        <v>226</v>
      </c>
      <c r="B11" s="158" t="s">
        <v>227</v>
      </c>
      <c r="C11" s="137"/>
      <c r="D11" s="38" t="s">
        <v>182</v>
      </c>
      <c r="E11" s="108" t="s">
        <v>228</v>
      </c>
      <c r="F11" s="109" t="s">
        <v>229</v>
      </c>
      <c r="G11" s="19"/>
      <c r="H11" s="110"/>
      <c r="I11" s="110"/>
      <c r="J11" s="110"/>
      <c r="K11" s="3"/>
      <c r="L11" s="127" t="str">
        <f>VLOOKUP(F11, test_met_dec!A:CS, 97, FALSE)</f>
        <v>#N/A</v>
      </c>
      <c r="M11" s="3"/>
      <c r="N11" s="111"/>
      <c r="O11" s="112" t="str">
        <f>L11*10+O$2</f>
        <v>#N/A</v>
      </c>
      <c r="P11" s="113"/>
      <c r="Q11" s="114" t="str">
        <f>VLOOKUP(F11, refactorex!A:BF, 55, FALSE)</f>
        <v>NP</v>
      </c>
      <c r="R11" s="115"/>
      <c r="S11" s="3"/>
      <c r="T11" s="149"/>
      <c r="U11" s="19"/>
      <c r="V11" s="19"/>
      <c r="W11" s="19"/>
      <c r="X11" s="53"/>
      <c r="Y11" s="148"/>
      <c r="Z11" s="19"/>
      <c r="AA11" s="159"/>
      <c r="AB11" s="84">
        <v>1.0</v>
      </c>
      <c r="AC11" s="112"/>
      <c r="AD11" s="111"/>
      <c r="AE11" s="91"/>
      <c r="AF11" s="91"/>
      <c r="AG11" s="35"/>
      <c r="AH11" s="3"/>
      <c r="AI11" s="127" t="str">
        <f t="shared" si="12"/>
        <v>#REF!</v>
      </c>
      <c r="AJ11" s="19" t="str">
        <f t="shared" si="13"/>
        <v>#REF!</v>
      </c>
      <c r="AK11" s="119"/>
      <c r="AL11" s="119"/>
      <c r="AM11" s="112" t="str">
        <f>VLOOKUP($F11, sneaker_raffle!$A:$AV, 46, FALSE)</f>
        <v>#N/A</v>
      </c>
      <c r="AN11" s="120"/>
      <c r="AO11" s="112" t="str">
        <f>VLOOKUP($F11, sneaker_raffle!$A:$AV, 47, FALSE)</f>
        <v>#N/A</v>
      </c>
      <c r="AP11" s="121"/>
      <c r="AQ11" s="113"/>
      <c r="AR11" s="112" t="str">
        <f t="shared" si="14"/>
        <v>#REF!</v>
      </c>
      <c r="AS11" s="112" t="str">
        <f t="shared" si="15"/>
        <v>#REF!</v>
      </c>
      <c r="AT11" s="19"/>
      <c r="AU11" s="123"/>
      <c r="AV11" s="123"/>
      <c r="AW11" s="124"/>
      <c r="AX11" s="125" t="s">
        <v>230</v>
      </c>
      <c r="AY11" s="122"/>
      <c r="AZ11" s="112"/>
      <c r="BA11" s="122"/>
      <c r="BB11" s="126"/>
      <c r="BC11" s="126"/>
      <c r="BD11" s="126"/>
      <c r="BE11" s="53"/>
      <c r="BF11" s="138"/>
      <c r="BG11" s="138"/>
      <c r="BH11" s="138"/>
      <c r="BI11" s="138"/>
      <c r="BJ11" s="138"/>
      <c r="BK11" s="138"/>
      <c r="BL11" s="138"/>
      <c r="BM11" s="126"/>
      <c r="BN11" s="139"/>
      <c r="BO11" s="126"/>
      <c r="BP11" s="126"/>
      <c r="BQ11" s="100"/>
      <c r="BR11" s="126"/>
      <c r="BS11" s="126"/>
      <c r="BT11" s="127" t="str">
        <f t="shared" si="3"/>
        <v>#REF!</v>
      </c>
      <c r="BU11" s="112" t="str">
        <f t="shared" ref="BU11:BU13" si="18">BT11*10 + 0.5</f>
        <v>#REF!</v>
      </c>
      <c r="BV11" s="128"/>
      <c r="BW11" s="127" t="str">
        <f>VLOOKUP($F11, Quarkus_JPA!$A:$BH, 57, FALSE)</f>
        <v>#N/A</v>
      </c>
      <c r="BX11" s="127" t="str">
        <f>VLOOKUP($F11, Quarkus_JPA!$A:$BH, 58, FALSE)</f>
        <v>#N/A</v>
      </c>
      <c r="BY11" s="19"/>
      <c r="BZ11" s="53"/>
      <c r="CA11" s="19"/>
      <c r="CB11" s="19"/>
      <c r="CC11" s="19"/>
      <c r="CD11" s="129"/>
      <c r="CE11" s="128" t="str">
        <f t="shared" si="5"/>
        <v>#REF!</v>
      </c>
      <c r="CF11" s="128" t="str">
        <f t="shared" ref="CF11:CF13" si="19">BU11*50%+BX11*BX$2</f>
        <v>#REF!</v>
      </c>
      <c r="CG11" s="129"/>
      <c r="CH11" s="128" t="str">
        <f t="shared" si="6"/>
        <v/>
      </c>
      <c r="CI11" s="112" t="str">
        <f t="shared" si="7"/>
        <v>#REF!</v>
      </c>
      <c r="CJ11" s="112" t="str">
        <f t="shared" si="8"/>
        <v>#REF!</v>
      </c>
      <c r="CK11" s="134"/>
      <c r="CL11" s="135"/>
      <c r="CM11" s="136"/>
      <c r="CN11" s="130" t="s">
        <v>194</v>
      </c>
      <c r="CO11" s="129" t="s">
        <v>215</v>
      </c>
      <c r="CP11" s="128"/>
      <c r="CQ11" s="122">
        <v>9.0</v>
      </c>
      <c r="CR11" s="110"/>
      <c r="CS11" s="112" t="str">
        <f t="shared" si="9"/>
        <v/>
      </c>
      <c r="CT11" s="112" t="str">
        <f t="shared" si="10"/>
        <v>#REF!</v>
      </c>
      <c r="CU11" s="128" t="str">
        <f t="shared" si="11"/>
        <v>#REF!</v>
      </c>
      <c r="CV11" s="19">
        <v>8.0</v>
      </c>
    </row>
    <row r="12">
      <c r="A12" s="105" t="s">
        <v>231</v>
      </c>
      <c r="B12" s="106" t="s">
        <v>232</v>
      </c>
      <c r="C12" s="137"/>
      <c r="D12" s="38" t="s">
        <v>182</v>
      </c>
      <c r="E12" s="141" t="s">
        <v>233</v>
      </c>
      <c r="F12" s="109" t="s">
        <v>234</v>
      </c>
      <c r="G12" s="146"/>
      <c r="H12" s="110"/>
      <c r="I12" s="110"/>
      <c r="J12" s="110"/>
      <c r="K12" s="19"/>
      <c r="L12" s="110">
        <f>VLOOKUP(F12, test_met_dec!A:CS, 97, FALSE)</f>
        <v>0.2717391304</v>
      </c>
      <c r="M12" s="19"/>
      <c r="N12" s="111"/>
      <c r="O12" s="112">
        <f t="shared" ref="O12:O13" si="20">L12*10</f>
        <v>2.717391304</v>
      </c>
      <c r="P12" s="113"/>
      <c r="Q12" s="114">
        <f>VLOOKUP(F12, refactorex!A:BF, 55, FALSE)</f>
        <v>2</v>
      </c>
      <c r="R12" s="115"/>
      <c r="S12" s="19"/>
      <c r="T12" s="149"/>
      <c r="U12" s="19"/>
      <c r="V12" s="19"/>
      <c r="W12" s="19"/>
      <c r="X12" s="19"/>
      <c r="Y12" s="117" t="s">
        <v>235</v>
      </c>
      <c r="Z12" s="16"/>
      <c r="AA12" s="118" t="s">
        <v>186</v>
      </c>
      <c r="AB12" s="91"/>
      <c r="AC12" s="112">
        <f t="shared" ref="AC12:AC13" si="21">O12*$O$2+Q12*$Q$2+IF(AA12 = "PASS",10,0)*$AA$2</f>
        <v>2.186956522</v>
      </c>
      <c r="AD12" s="111"/>
      <c r="AE12" s="91"/>
      <c r="AF12" s="84">
        <v>3.0</v>
      </c>
      <c r="AG12" s="35"/>
      <c r="AH12" s="3"/>
      <c r="AI12" s="127" t="str">
        <f t="shared" si="12"/>
        <v>#REF!</v>
      </c>
      <c r="AJ12" s="19" t="str">
        <f t="shared" si="13"/>
        <v>#REF!</v>
      </c>
      <c r="AK12" s="119"/>
      <c r="AL12" s="119"/>
      <c r="AM12" s="112" t="str">
        <f>VLOOKUP($F12, sneaker_raffle!$A:$AV, 46, FALSE)</f>
        <v>#N/A</v>
      </c>
      <c r="AN12" s="120"/>
      <c r="AO12" s="112" t="str">
        <f>VLOOKUP($F12, sneaker_raffle!$A:$AV, 47, FALSE)</f>
        <v>#N/A</v>
      </c>
      <c r="AP12" s="121"/>
      <c r="AQ12" s="113"/>
      <c r="AR12" s="112" t="str">
        <f t="shared" si="14"/>
        <v>#REF!</v>
      </c>
      <c r="AS12" s="112" t="str">
        <f t="shared" si="15"/>
        <v>#REF!</v>
      </c>
      <c r="AT12" s="19"/>
      <c r="AU12" s="123"/>
      <c r="AV12" s="123"/>
      <c r="AW12" s="126"/>
      <c r="AX12" s="125" t="s">
        <v>230</v>
      </c>
      <c r="AY12" s="126"/>
      <c r="AZ12" s="126"/>
      <c r="BA12" s="122"/>
      <c r="BB12" s="126"/>
      <c r="BC12" s="126"/>
      <c r="BD12" s="126"/>
      <c r="BE12" s="126"/>
      <c r="BF12" s="126"/>
      <c r="BG12" s="126"/>
      <c r="BH12" s="126"/>
      <c r="BI12" s="126"/>
      <c r="BJ12" s="126"/>
      <c r="BK12" s="126"/>
      <c r="BL12" s="126"/>
      <c r="BM12" s="126"/>
      <c r="BN12" s="139"/>
      <c r="BO12" s="126"/>
      <c r="BP12" s="126"/>
      <c r="BQ12" s="126"/>
      <c r="BR12" s="126"/>
      <c r="BS12" s="126"/>
      <c r="BT12" s="127" t="str">
        <f t="shared" si="3"/>
        <v>#REF!</v>
      </c>
      <c r="BU12" s="112" t="str">
        <f t="shared" si="18"/>
        <v>#REF!</v>
      </c>
      <c r="BV12" s="128"/>
      <c r="BW12" s="127" t="str">
        <f>VLOOKUP($F12, Quarkus_JPA!$A:$BH, 57, FALSE)</f>
        <v>#N/A</v>
      </c>
      <c r="BX12" s="127" t="str">
        <f>VLOOKUP($F12, Quarkus_JPA!$A:$BH, 58, FALSE)</f>
        <v>#N/A</v>
      </c>
      <c r="BY12" s="128"/>
      <c r="BZ12" s="126"/>
      <c r="CA12" s="128"/>
      <c r="CB12" s="128"/>
      <c r="CC12" s="128"/>
      <c r="CD12" s="129"/>
      <c r="CE12" s="128" t="str">
        <f t="shared" si="5"/>
        <v>#REF!</v>
      </c>
      <c r="CF12" s="128" t="str">
        <f t="shared" si="19"/>
        <v>#REF!</v>
      </c>
      <c r="CG12" s="128"/>
      <c r="CH12" s="128">
        <f t="shared" si="6"/>
        <v>2.186956522</v>
      </c>
      <c r="CI12" s="112" t="str">
        <f t="shared" si="7"/>
        <v>#REF!</v>
      </c>
      <c r="CJ12" s="112" t="str">
        <f t="shared" si="8"/>
        <v>#REF!</v>
      </c>
      <c r="CK12" s="128"/>
      <c r="CL12" s="19"/>
      <c r="CM12" s="126"/>
      <c r="CN12" s="130" t="s">
        <v>194</v>
      </c>
      <c r="CO12" s="129" t="s">
        <v>215</v>
      </c>
      <c r="CP12" s="126"/>
      <c r="CQ12" s="122">
        <v>9.0</v>
      </c>
      <c r="CR12" s="110"/>
      <c r="CS12" s="112" t="str">
        <f t="shared" si="9"/>
        <v/>
      </c>
      <c r="CT12" s="112" t="str">
        <f t="shared" si="10"/>
        <v>#REF!</v>
      </c>
      <c r="CU12" s="128" t="str">
        <f t="shared" si="11"/>
        <v>#REF!</v>
      </c>
      <c r="CV12" s="19">
        <v>8.0</v>
      </c>
    </row>
    <row r="13">
      <c r="A13" s="105" t="s">
        <v>236</v>
      </c>
      <c r="B13" s="106" t="s">
        <v>237</v>
      </c>
      <c r="C13" s="137"/>
      <c r="D13" s="38" t="s">
        <v>182</v>
      </c>
      <c r="E13" s="105" t="s">
        <v>238</v>
      </c>
      <c r="F13" s="109" t="s">
        <v>239</v>
      </c>
      <c r="G13" s="19"/>
      <c r="H13" s="110"/>
      <c r="I13" s="110"/>
      <c r="J13" s="110"/>
      <c r="K13" s="3"/>
      <c r="L13" s="110">
        <f>VLOOKUP(F13, test_met_dec!A:CS, 97, FALSE)</f>
        <v>0.4717391304</v>
      </c>
      <c r="M13" s="38" t="s">
        <v>240</v>
      </c>
      <c r="N13" s="111"/>
      <c r="O13" s="112">
        <f t="shared" si="20"/>
        <v>4.717391304</v>
      </c>
      <c r="P13" s="113"/>
      <c r="Q13" s="114">
        <f>VLOOKUP(F13, refactorex!A:BF, 55, FALSE)</f>
        <v>4</v>
      </c>
      <c r="R13" s="115"/>
      <c r="S13" s="3"/>
      <c r="T13" s="160"/>
      <c r="U13" s="19"/>
      <c r="V13" s="19"/>
      <c r="W13" s="19"/>
      <c r="X13" s="19"/>
      <c r="Y13" s="147" t="s">
        <v>241</v>
      </c>
      <c r="Z13" s="19"/>
      <c r="AA13" s="132" t="s">
        <v>194</v>
      </c>
      <c r="AB13" s="91"/>
      <c r="AC13" s="112">
        <f t="shared" si="21"/>
        <v>4.586956522</v>
      </c>
      <c r="AD13" s="111"/>
      <c r="AE13" s="91"/>
      <c r="AF13" s="84">
        <v>5.0</v>
      </c>
      <c r="AG13" s="35"/>
      <c r="AH13" s="3"/>
      <c r="AI13" s="127" t="str">
        <f t="shared" si="12"/>
        <v>#REF!</v>
      </c>
      <c r="AJ13" s="19" t="str">
        <f t="shared" si="13"/>
        <v>#REF!</v>
      </c>
      <c r="AK13" s="119"/>
      <c r="AL13" s="119"/>
      <c r="AM13" s="112" t="str">
        <f>VLOOKUP($F13, sneaker_raffle!$A:$AV, 46, FALSE)</f>
        <v>#N/A</v>
      </c>
      <c r="AN13" s="120"/>
      <c r="AO13" s="112" t="str">
        <f>VLOOKUP($F13, sneaker_raffle!$A:$AV, 47, FALSE)</f>
        <v>#N/A</v>
      </c>
      <c r="AP13" s="121"/>
      <c r="AQ13" s="113"/>
      <c r="AR13" s="112" t="str">
        <f t="shared" si="14"/>
        <v>#REF!</v>
      </c>
      <c r="AS13" s="112" t="str">
        <f t="shared" si="15"/>
        <v>#REF!</v>
      </c>
      <c r="AT13" s="19"/>
      <c r="AU13" s="123"/>
      <c r="AV13" s="123"/>
      <c r="AW13" s="124"/>
      <c r="AX13" s="125" t="s">
        <v>242</v>
      </c>
      <c r="AY13" s="122"/>
      <c r="AZ13" s="122"/>
      <c r="BA13" s="122"/>
      <c r="BB13" s="126"/>
      <c r="BC13" s="126"/>
      <c r="BD13" s="126"/>
      <c r="BE13" s="138"/>
      <c r="BF13" s="138"/>
      <c r="BG13" s="138"/>
      <c r="BH13" s="138"/>
      <c r="BI13" s="138"/>
      <c r="BJ13" s="138"/>
      <c r="BK13" s="138"/>
      <c r="BL13" s="138"/>
      <c r="BM13" s="126"/>
      <c r="BN13" s="139"/>
      <c r="BO13" s="126"/>
      <c r="BP13" s="126"/>
      <c r="BQ13" s="100"/>
      <c r="BR13" s="126"/>
      <c r="BS13" s="126"/>
      <c r="BT13" s="127" t="str">
        <f t="shared" si="3"/>
        <v>#REF!</v>
      </c>
      <c r="BU13" s="112" t="str">
        <f t="shared" si="18"/>
        <v>#REF!</v>
      </c>
      <c r="BV13" s="128"/>
      <c r="BW13" s="127" t="str">
        <f>VLOOKUP($F13, Quarkus_JPA!$A:$BH, 57, FALSE)</f>
        <v>#N/A</v>
      </c>
      <c r="BX13" s="127" t="str">
        <f>VLOOKUP($F13, Quarkus_JPA!$A:$BH, 58, FALSE)</f>
        <v>#N/A</v>
      </c>
      <c r="BY13" s="19"/>
      <c r="BZ13" s="53"/>
      <c r="CA13" s="19"/>
      <c r="CB13" s="19"/>
      <c r="CC13" s="19"/>
      <c r="CD13" s="129"/>
      <c r="CE13" s="128" t="str">
        <f t="shared" si="5"/>
        <v>#REF!</v>
      </c>
      <c r="CF13" s="128" t="str">
        <f t="shared" si="19"/>
        <v>#REF!</v>
      </c>
      <c r="CG13" s="129"/>
      <c r="CH13" s="128">
        <f t="shared" si="6"/>
        <v>4.586956522</v>
      </c>
      <c r="CI13" s="112" t="str">
        <f t="shared" si="7"/>
        <v>#REF!</v>
      </c>
      <c r="CJ13" s="112" t="str">
        <f t="shared" si="8"/>
        <v>#REF!</v>
      </c>
      <c r="CK13" s="128"/>
      <c r="CL13" s="100"/>
      <c r="CM13" s="3"/>
      <c r="CN13" s="130" t="s">
        <v>194</v>
      </c>
      <c r="CO13" s="129" t="s">
        <v>215</v>
      </c>
      <c r="CP13" s="128"/>
      <c r="CQ13" s="122">
        <v>6.0</v>
      </c>
      <c r="CR13" s="110"/>
      <c r="CS13" s="112" t="str">
        <f t="shared" si="9"/>
        <v/>
      </c>
      <c r="CT13" s="112" t="str">
        <f t="shared" si="10"/>
        <v>#REF!</v>
      </c>
      <c r="CU13" s="128" t="str">
        <f t="shared" si="11"/>
        <v>#REF!</v>
      </c>
      <c r="CV13" s="19">
        <v>6.0</v>
      </c>
    </row>
    <row r="14" hidden="1">
      <c r="A14" s="106" t="s">
        <v>243</v>
      </c>
      <c r="B14" s="106" t="s">
        <v>244</v>
      </c>
      <c r="C14" s="137"/>
      <c r="D14" s="38" t="s">
        <v>182</v>
      </c>
      <c r="E14" s="108" t="s">
        <v>245</v>
      </c>
      <c r="F14" s="109" t="s">
        <v>246</v>
      </c>
      <c r="G14" s="19"/>
      <c r="H14" s="19"/>
      <c r="I14" s="19"/>
      <c r="J14" s="110"/>
      <c r="K14" s="3"/>
      <c r="L14" s="41" t="s">
        <v>188</v>
      </c>
      <c r="M14" s="3"/>
      <c r="N14" s="111"/>
      <c r="O14" s="41" t="s">
        <v>188</v>
      </c>
      <c r="P14" s="113"/>
      <c r="Q14" s="114" t="str">
        <f>VLOOKUP(F14, refactorex!A:BF, 55, FALSE)</f>
        <v>NP</v>
      </c>
      <c r="R14" s="115"/>
      <c r="S14" s="19"/>
      <c r="T14" s="160"/>
      <c r="U14" s="19"/>
      <c r="V14" s="19"/>
      <c r="W14" s="19"/>
      <c r="X14" s="53"/>
      <c r="Y14" s="148"/>
      <c r="Z14" s="19"/>
      <c r="AA14" s="161"/>
      <c r="AB14" s="91"/>
      <c r="AC14" s="112">
        <v>1.0</v>
      </c>
      <c r="AD14" s="111"/>
      <c r="AE14" s="91"/>
      <c r="AF14" s="91"/>
      <c r="AG14" s="35"/>
      <c r="AH14" s="3"/>
      <c r="AI14" s="127" t="str">
        <f t="shared" si="12"/>
        <v>#REF!</v>
      </c>
      <c r="AJ14" s="19" t="str">
        <f t="shared" si="13"/>
        <v>#REF!</v>
      </c>
      <c r="AK14" s="119"/>
      <c r="AL14" s="119"/>
      <c r="AM14" s="112" t="str">
        <f>VLOOKUP($F14, sneaker_raffle!$A:$AV, 46, FALSE)</f>
        <v>#N/A</v>
      </c>
      <c r="AN14" s="120"/>
      <c r="AO14" s="112" t="str">
        <f>VLOOKUP($F14, sneaker_raffle!$A:$AV, 47, FALSE)</f>
        <v>#N/A</v>
      </c>
      <c r="AP14" s="121"/>
      <c r="AQ14" s="113"/>
      <c r="AR14" s="112" t="str">
        <f t="shared" si="14"/>
        <v>#REF!</v>
      </c>
      <c r="AS14" s="112" t="str">
        <f t="shared" si="15"/>
        <v>#REF!</v>
      </c>
      <c r="AT14" s="19"/>
      <c r="AU14" s="123"/>
      <c r="AV14" s="123"/>
      <c r="AW14" s="124"/>
      <c r="AX14" s="133"/>
      <c r="AY14" s="124"/>
      <c r="AZ14" s="112"/>
      <c r="BA14" s="122"/>
      <c r="BB14" s="126"/>
      <c r="BC14" s="126"/>
      <c r="BD14" s="126"/>
      <c r="BE14" s="53"/>
      <c r="BF14" s="53"/>
      <c r="BG14" s="53"/>
      <c r="BH14" s="53"/>
      <c r="BI14" s="53"/>
      <c r="BJ14" s="53"/>
      <c r="BK14" s="53"/>
      <c r="BL14" s="53"/>
      <c r="BM14" s="126"/>
      <c r="BN14" s="16"/>
      <c r="BO14" s="126"/>
      <c r="BP14" s="126"/>
      <c r="BQ14" s="100"/>
      <c r="BR14" s="126"/>
      <c r="BS14" s="126"/>
      <c r="BT14" s="127" t="str">
        <f t="shared" si="3"/>
        <v>#REF!</v>
      </c>
      <c r="BU14" s="112" t="str">
        <f>BT14*10</f>
        <v>#REF!</v>
      </c>
      <c r="BV14" s="128"/>
      <c r="BW14" s="127"/>
      <c r="BX14" s="127"/>
      <c r="BY14" s="127"/>
      <c r="BZ14" s="122"/>
      <c r="CA14" s="127"/>
      <c r="CB14" s="127"/>
      <c r="CC14" s="162"/>
      <c r="CD14" s="129"/>
      <c r="CE14" s="128" t="str">
        <f t="shared" si="5"/>
        <v>#REF!</v>
      </c>
      <c r="CF14" s="128"/>
      <c r="CG14" s="129"/>
      <c r="CH14" s="128">
        <f t="shared" si="6"/>
        <v>1</v>
      </c>
      <c r="CI14" s="112" t="str">
        <f t="shared" si="7"/>
        <v>#REF!</v>
      </c>
      <c r="CJ14" s="112" t="str">
        <f t="shared" si="8"/>
        <v>#REF!</v>
      </c>
      <c r="CK14" s="128"/>
      <c r="CL14" s="53"/>
      <c r="CM14" s="3"/>
      <c r="CN14" s="130"/>
      <c r="CO14" s="127"/>
      <c r="CP14" s="128"/>
      <c r="CQ14" s="122"/>
      <c r="CR14" s="110"/>
      <c r="CS14" s="112" t="str">
        <f t="shared" si="9"/>
        <v/>
      </c>
      <c r="CT14" s="112" t="str">
        <f t="shared" si="10"/>
        <v>#REF!</v>
      </c>
      <c r="CU14" s="128" t="str">
        <f t="shared" si="11"/>
        <v/>
      </c>
      <c r="CV14" s="16"/>
    </row>
    <row r="15">
      <c r="A15" s="163" t="s">
        <v>189</v>
      </c>
      <c r="B15" s="164" t="s">
        <v>247</v>
      </c>
      <c r="C15" s="137"/>
      <c r="D15" s="38" t="s">
        <v>182</v>
      </c>
      <c r="E15" s="108"/>
      <c r="F15" s="109" t="s">
        <v>248</v>
      </c>
      <c r="G15" s="19"/>
      <c r="H15" s="110"/>
      <c r="I15" s="110"/>
      <c r="J15" s="110"/>
      <c r="K15" s="3"/>
      <c r="L15" s="110">
        <f>VLOOKUP(F15, test_met_dec!A:CS, 97, FALSE)</f>
        <v>0.2304347826</v>
      </c>
      <c r="M15" s="3"/>
      <c r="N15" s="93"/>
      <c r="O15" s="112">
        <f t="shared" ref="O15:O19" si="22">L15*10</f>
        <v>2.304347826</v>
      </c>
      <c r="P15" s="113"/>
      <c r="Q15" s="114" t="str">
        <f>VLOOKUP(F15, refactorex!A:BF, 55, FALSE)</f>
        <v>NP</v>
      </c>
      <c r="R15" s="115"/>
      <c r="S15" s="3"/>
      <c r="T15" s="3"/>
      <c r="U15" s="19"/>
      <c r="V15" s="19"/>
      <c r="W15" s="19"/>
      <c r="X15" s="53"/>
      <c r="Y15" s="117" t="s">
        <v>249</v>
      </c>
      <c r="Z15" s="19"/>
      <c r="AA15" s="118" t="s">
        <v>186</v>
      </c>
      <c r="AB15" s="91"/>
      <c r="AC15" s="122">
        <v>2.0</v>
      </c>
      <c r="AD15" s="91"/>
      <c r="AE15" s="91"/>
      <c r="AF15" s="84">
        <v>2.0</v>
      </c>
      <c r="AG15" s="21"/>
      <c r="AH15" s="3"/>
      <c r="AI15" s="3"/>
      <c r="AJ15" s="19"/>
      <c r="AK15" s="119"/>
      <c r="AL15" s="119"/>
      <c r="AM15" s="165"/>
      <c r="AN15" s="119"/>
      <c r="AO15" s="165"/>
      <c r="AP15" s="121"/>
      <c r="AQ15" s="113"/>
      <c r="AR15" s="129"/>
      <c r="AS15" s="19"/>
      <c r="AT15" s="19"/>
      <c r="AU15" s="19"/>
      <c r="AV15" s="19"/>
      <c r="AW15" s="124"/>
      <c r="AX15" s="133"/>
      <c r="AY15" s="122"/>
      <c r="AZ15" s="112"/>
      <c r="BA15" s="122"/>
      <c r="BB15" s="126"/>
      <c r="BC15" s="126"/>
      <c r="BD15" s="126"/>
      <c r="BE15" s="53"/>
      <c r="BF15" s="138"/>
      <c r="BG15" s="138"/>
      <c r="BH15" s="138"/>
      <c r="BI15" s="138"/>
      <c r="BJ15" s="138"/>
      <c r="BK15" s="138"/>
      <c r="BL15" s="138"/>
      <c r="BM15" s="126"/>
      <c r="BN15" s="139"/>
      <c r="BO15" s="126"/>
      <c r="BP15" s="126"/>
      <c r="BQ15" s="100"/>
      <c r="BR15" s="126"/>
      <c r="BS15" s="126"/>
      <c r="BT15" s="127"/>
      <c r="BU15" s="112"/>
      <c r="BV15" s="128"/>
      <c r="BW15" s="127"/>
      <c r="BX15" s="127"/>
      <c r="BY15" s="19"/>
      <c r="BZ15" s="53"/>
      <c r="CA15" s="19"/>
      <c r="CB15" s="19"/>
      <c r="CC15" s="19"/>
      <c r="CD15" s="129"/>
      <c r="CE15" s="128"/>
      <c r="CF15" s="128"/>
      <c r="CG15" s="129"/>
      <c r="CH15" s="128"/>
      <c r="CI15" s="129"/>
      <c r="CJ15" s="129"/>
      <c r="CK15" s="166"/>
      <c r="CL15" s="100"/>
      <c r="CM15" s="3"/>
      <c r="CN15" s="110"/>
      <c r="CO15" s="19"/>
      <c r="CP15" s="128"/>
      <c r="CQ15" s="112"/>
      <c r="CR15" s="110"/>
      <c r="CS15" s="3"/>
      <c r="CT15" s="3"/>
      <c r="CU15" s="3"/>
      <c r="CV15" s="3"/>
    </row>
    <row r="16">
      <c r="A16" s="105" t="s">
        <v>250</v>
      </c>
      <c r="B16" s="106" t="s">
        <v>251</v>
      </c>
      <c r="C16" s="107"/>
      <c r="D16" s="38" t="s">
        <v>182</v>
      </c>
      <c r="E16" s="108" t="s">
        <v>252</v>
      </c>
      <c r="F16" s="109" t="s">
        <v>253</v>
      </c>
      <c r="G16" s="19"/>
      <c r="H16" s="110"/>
      <c r="I16" s="110"/>
      <c r="J16" s="110"/>
      <c r="K16" s="3"/>
      <c r="L16" s="110">
        <f>VLOOKUP(F16, test_met_dec!A:CS, 97, FALSE)</f>
        <v>0.4663043478</v>
      </c>
      <c r="M16" s="3"/>
      <c r="N16" s="111"/>
      <c r="O16" s="112">
        <f t="shared" si="22"/>
        <v>4.663043478</v>
      </c>
      <c r="P16" s="113"/>
      <c r="Q16" s="115" t="s">
        <v>254</v>
      </c>
      <c r="R16" s="115"/>
      <c r="S16" s="3"/>
      <c r="T16" s="3"/>
      <c r="U16" s="19"/>
      <c r="V16" s="19"/>
      <c r="W16" s="53"/>
      <c r="X16" s="53"/>
      <c r="Y16" s="167"/>
      <c r="Z16" s="123"/>
      <c r="AA16" s="168"/>
      <c r="AC16" s="169"/>
      <c r="AD16" s="111"/>
      <c r="AE16" s="91"/>
      <c r="AF16" s="84" t="s">
        <v>187</v>
      </c>
      <c r="AG16" s="35"/>
      <c r="AH16" s="3"/>
      <c r="AI16" s="127" t="str">
        <f>VLOOKUP(F16, #REF!, 60, FALSE)</f>
        <v>#REF!</v>
      </c>
      <c r="AJ16" s="19" t="str">
        <f>VLOOKUP(F16, #REF!, 62, FALSE)</f>
        <v>#REF!</v>
      </c>
      <c r="AK16" s="119"/>
      <c r="AL16" s="119"/>
      <c r="AM16" s="112" t="str">
        <f>VLOOKUP($F16, sneaker_raffle!$A:$AV, 46, FALSE)</f>
        <v>#N/A</v>
      </c>
      <c r="AN16" s="120"/>
      <c r="AO16" s="112" t="str">
        <f>VLOOKUP($F16, sneaker_raffle!$A:$AV, 47, FALSE)</f>
        <v>#N/A</v>
      </c>
      <c r="AP16" s="121"/>
      <c r="AQ16" s="113"/>
      <c r="AR16" s="112" t="str">
        <f>AI16*10*AI$2 + AM16*AM$2</f>
        <v>#REF!</v>
      </c>
      <c r="AS16" s="112" t="str">
        <f>AJ16*10*AJ$2 + AO16*AO$2</f>
        <v>#REF!</v>
      </c>
      <c r="AT16" s="19"/>
      <c r="AU16" s="123"/>
      <c r="AV16" s="123"/>
      <c r="AW16" s="124"/>
      <c r="AX16" s="133"/>
      <c r="AY16" s="122"/>
      <c r="AZ16" s="122"/>
      <c r="BA16" s="122"/>
      <c r="BB16" s="126"/>
      <c r="BC16" s="126"/>
      <c r="BD16" s="126"/>
      <c r="BE16" s="53"/>
      <c r="BF16" s="53"/>
      <c r="BG16" s="53"/>
      <c r="BH16" s="53"/>
      <c r="BI16" s="53"/>
      <c r="BJ16" s="53"/>
      <c r="BK16" s="53"/>
      <c r="BL16" s="53"/>
      <c r="BM16" s="126"/>
      <c r="BN16" s="16"/>
      <c r="BO16" s="126"/>
      <c r="BP16" s="126"/>
      <c r="BQ16" s="100"/>
      <c r="BR16" s="100"/>
      <c r="BS16" s="100"/>
      <c r="BT16" s="127" t="str">
        <f t="shared" ref="BT16:BT23" si="23">VLOOKUP(F16, #REF!, 77, FALSE)</f>
        <v>#REF!</v>
      </c>
      <c r="BU16" s="112" t="str">
        <f t="shared" ref="BU16:BU18" si="24">BT16*10</f>
        <v>#REF!</v>
      </c>
      <c r="BV16" s="128"/>
      <c r="BW16" s="127"/>
      <c r="BX16" s="127"/>
      <c r="BY16" s="127"/>
      <c r="BZ16" s="122"/>
      <c r="CA16" s="127"/>
      <c r="CB16" s="127"/>
      <c r="CC16" s="127"/>
      <c r="CD16" s="129"/>
      <c r="CE16" s="128" t="str">
        <f t="shared" ref="CE16:CE23" si="25">BU16*BU$2+BW16*BW$2</f>
        <v>#REF!</v>
      </c>
      <c r="CF16" s="128"/>
      <c r="CG16" s="129"/>
      <c r="CH16" s="128" t="str">
        <f>#REF!</f>
        <v>#REF!</v>
      </c>
      <c r="CI16" s="112" t="str">
        <f t="shared" ref="CI16:CI23" si="26">AR16</f>
        <v>#REF!</v>
      </c>
      <c r="CJ16" s="112" t="str">
        <f t="shared" ref="CJ16:CJ23" si="27">CE16</f>
        <v>#REF!</v>
      </c>
      <c r="CK16" s="128"/>
      <c r="CL16" s="19"/>
      <c r="CM16" s="143"/>
      <c r="CN16" s="130"/>
      <c r="CO16" s="127"/>
      <c r="CP16" s="128"/>
      <c r="CQ16" s="122"/>
      <c r="CR16" s="110"/>
      <c r="CS16" s="112" t="str">
        <f t="shared" ref="CS16:CS23" si="28">AD16</f>
        <v/>
      </c>
      <c r="CT16" s="150" t="str">
        <f t="shared" ref="CT16:CT23" si="29">AS16</f>
        <v>#REF!</v>
      </c>
      <c r="CU16" s="128" t="str">
        <f t="shared" ref="CU16:CU23" si="30">CF16</f>
        <v/>
      </c>
      <c r="CV16" s="16"/>
    </row>
    <row r="17">
      <c r="A17" s="170" t="s">
        <v>255</v>
      </c>
      <c r="B17" s="171" t="s">
        <v>256</v>
      </c>
      <c r="C17" s="137"/>
      <c r="D17" s="38" t="s">
        <v>182</v>
      </c>
      <c r="E17" s="108"/>
      <c r="F17" s="109" t="s">
        <v>257</v>
      </c>
      <c r="G17" s="19"/>
      <c r="H17" s="24" t="s">
        <v>68</v>
      </c>
      <c r="I17" s="110"/>
      <c r="J17" s="19"/>
      <c r="K17" s="3"/>
      <c r="L17" s="110">
        <f>VLOOKUP(F17, test_met_dec!A:CS, 97, FALSE)</f>
        <v>0.3413043478</v>
      </c>
      <c r="M17" s="3"/>
      <c r="N17" s="111"/>
      <c r="O17" s="112">
        <f t="shared" si="22"/>
        <v>3.413043478</v>
      </c>
      <c r="P17" s="113"/>
      <c r="Q17" s="114">
        <f>VLOOKUP(F17, refactorex!A:BF, 55, FALSE)</f>
        <v>1</v>
      </c>
      <c r="R17" s="115"/>
      <c r="S17" s="3"/>
      <c r="T17" s="160"/>
      <c r="U17" s="19"/>
      <c r="V17" s="19"/>
      <c r="W17" s="38"/>
      <c r="X17" s="53"/>
      <c r="Y17" s="172" t="s">
        <v>258</v>
      </c>
      <c r="Z17" s="19"/>
      <c r="AA17" s="118" t="s">
        <v>186</v>
      </c>
      <c r="AB17" s="91"/>
      <c r="AC17" s="112">
        <f t="shared" ref="AC17:AC19" si="31">O17*$O$2+Q17*$Q$2+IF(AA17 = "PASS",10,0)*$AA$2</f>
        <v>1.915217391</v>
      </c>
      <c r="AD17" s="111"/>
      <c r="AE17" s="91"/>
      <c r="AF17" s="84">
        <v>3.0</v>
      </c>
      <c r="AG17" s="35"/>
      <c r="AH17" s="3"/>
      <c r="AI17" s="19" t="s">
        <v>188</v>
      </c>
      <c r="AJ17" s="19" t="s">
        <v>188</v>
      </c>
      <c r="AK17" s="119"/>
      <c r="AL17" s="119"/>
      <c r="AM17" s="19" t="s">
        <v>188</v>
      </c>
      <c r="AN17" s="120"/>
      <c r="AO17" s="19" t="s">
        <v>188</v>
      </c>
      <c r="AP17" s="121"/>
      <c r="AQ17" s="113"/>
      <c r="AR17" s="122" t="s">
        <v>188</v>
      </c>
      <c r="AS17" s="122" t="s">
        <v>188</v>
      </c>
      <c r="AT17" s="19"/>
      <c r="AU17" s="123"/>
      <c r="AV17" s="123"/>
      <c r="AW17" s="124"/>
      <c r="AX17" s="125" t="s">
        <v>188</v>
      </c>
      <c r="AY17" s="124"/>
      <c r="AZ17" s="112"/>
      <c r="BA17" s="122"/>
      <c r="BB17" s="126"/>
      <c r="BC17" s="126"/>
      <c r="BD17" s="126"/>
      <c r="BE17" s="53"/>
      <c r="BF17" s="53"/>
      <c r="BG17" s="53"/>
      <c r="BH17" s="126"/>
      <c r="BI17" s="126"/>
      <c r="BJ17" s="126"/>
      <c r="BK17" s="126"/>
      <c r="BL17" s="126"/>
      <c r="BM17" s="126"/>
      <c r="BN17" s="16"/>
      <c r="BO17" s="126"/>
      <c r="BP17" s="126"/>
      <c r="BQ17" s="100"/>
      <c r="BR17" s="126"/>
      <c r="BS17" s="126"/>
      <c r="BT17" s="127" t="str">
        <f t="shared" si="23"/>
        <v>#REF!</v>
      </c>
      <c r="BU17" s="112" t="str">
        <f t="shared" si="24"/>
        <v>#REF!</v>
      </c>
      <c r="BV17" s="128"/>
      <c r="BW17" s="127"/>
      <c r="BX17" s="127"/>
      <c r="BY17" s="127"/>
      <c r="BZ17" s="53"/>
      <c r="CA17" s="127"/>
      <c r="CB17" s="127"/>
      <c r="CC17" s="127"/>
      <c r="CD17" s="129"/>
      <c r="CE17" s="128" t="str">
        <f t="shared" si="25"/>
        <v>#REF!</v>
      </c>
      <c r="CF17" s="128"/>
      <c r="CG17" s="129"/>
      <c r="CH17" s="128">
        <f t="shared" ref="CH17:CH23" si="32">AC17</f>
        <v>1.915217391</v>
      </c>
      <c r="CI17" s="112" t="str">
        <f t="shared" si="26"/>
        <v>NP</v>
      </c>
      <c r="CJ17" s="112" t="str">
        <f t="shared" si="27"/>
        <v>#REF!</v>
      </c>
      <c r="CK17" s="128"/>
      <c r="CL17" s="100"/>
      <c r="CM17" s="3"/>
      <c r="CN17" s="130"/>
      <c r="CO17" s="127"/>
      <c r="CP17" s="128"/>
      <c r="CQ17" s="122"/>
      <c r="CR17" s="110"/>
      <c r="CS17" s="112" t="str">
        <f t="shared" si="28"/>
        <v/>
      </c>
      <c r="CT17" s="150" t="str">
        <f t="shared" si="29"/>
        <v>NP</v>
      </c>
      <c r="CU17" s="128" t="str">
        <f t="shared" si="30"/>
        <v/>
      </c>
      <c r="CV17" s="16"/>
    </row>
    <row r="18">
      <c r="A18" s="105" t="s">
        <v>259</v>
      </c>
      <c r="B18" s="106" t="s">
        <v>260</v>
      </c>
      <c r="C18" s="137"/>
      <c r="D18" s="38" t="s">
        <v>182</v>
      </c>
      <c r="E18" s="141" t="s">
        <v>261</v>
      </c>
      <c r="F18" s="43" t="s">
        <v>262</v>
      </c>
      <c r="G18" s="146"/>
      <c r="H18" s="24" t="s">
        <v>68</v>
      </c>
      <c r="I18" s="110"/>
      <c r="J18" s="110"/>
      <c r="K18" s="3"/>
      <c r="L18" s="110">
        <f>VLOOKUP(F18, test_met_dec!A:CS, 97, FALSE)</f>
        <v>0.3695652174</v>
      </c>
      <c r="M18" s="3"/>
      <c r="N18" s="111"/>
      <c r="O18" s="112">
        <f t="shared" si="22"/>
        <v>3.695652174</v>
      </c>
      <c r="P18" s="113"/>
      <c r="Q18" s="114">
        <f>VLOOKUP(F18, refactorex!A:BF, 55, FALSE)</f>
        <v>4</v>
      </c>
      <c r="R18" s="115"/>
      <c r="S18" s="19"/>
      <c r="T18" s="142"/>
      <c r="U18" s="19"/>
      <c r="V18" s="19"/>
      <c r="W18" s="19"/>
      <c r="X18" s="19"/>
      <c r="Y18" s="117" t="s">
        <v>185</v>
      </c>
      <c r="Z18" s="19"/>
      <c r="AA18" s="118" t="s">
        <v>186</v>
      </c>
      <c r="AB18" s="91"/>
      <c r="AC18" s="112">
        <f t="shared" si="31"/>
        <v>3.67826087</v>
      </c>
      <c r="AD18" s="111"/>
      <c r="AE18" s="91"/>
      <c r="AF18" s="84">
        <v>4.0</v>
      </c>
      <c r="AG18" s="35"/>
      <c r="AH18" s="3"/>
      <c r="AI18" s="127" t="str">
        <f t="shared" ref="AI18:AI23" si="33">VLOOKUP(F18, #REF!, 60, FALSE)</f>
        <v>#REF!</v>
      </c>
      <c r="AJ18" s="19" t="s">
        <v>188</v>
      </c>
      <c r="AK18" s="119"/>
      <c r="AL18" s="119"/>
      <c r="AM18" s="112" t="str">
        <f>VLOOKUP($F18, sneaker_raffle!$A:$AV, 46, FALSE)</f>
        <v>#N/A</v>
      </c>
      <c r="AN18" s="120"/>
      <c r="AO18" s="112" t="str">
        <f>VLOOKUP($F18, sneaker_raffle!$A:$AV, 47, FALSE)</f>
        <v>#N/A</v>
      </c>
      <c r="AP18" s="121"/>
      <c r="AQ18" s="113"/>
      <c r="AR18" s="112" t="str">
        <f t="shared" ref="AR18:AR23" si="34">AI18*10*AI$2 + AM18*AM$2</f>
        <v>#REF!</v>
      </c>
      <c r="AS18" s="112" t="str">
        <f t="shared" ref="AS18:AS23" si="35">AJ18*10*AJ$2 + AO18*AO$2</f>
        <v>#VALUE!</v>
      </c>
      <c r="AT18" s="19"/>
      <c r="AU18" s="123"/>
      <c r="AV18" s="123"/>
      <c r="AW18" s="124"/>
      <c r="AX18" s="133"/>
      <c r="AY18" s="124"/>
      <c r="AZ18" s="112"/>
      <c r="BA18" s="122"/>
      <c r="BB18" s="126"/>
      <c r="BC18" s="126"/>
      <c r="BD18" s="126"/>
      <c r="BE18" s="53"/>
      <c r="BF18" s="53"/>
      <c r="BG18" s="53"/>
      <c r="BH18" s="53"/>
      <c r="BI18" s="53"/>
      <c r="BJ18" s="53"/>
      <c r="BK18" s="53"/>
      <c r="BL18" s="53"/>
      <c r="BM18" s="126"/>
      <c r="BN18" s="16"/>
      <c r="BO18" s="126"/>
      <c r="BP18" s="126"/>
      <c r="BQ18" s="126"/>
      <c r="BR18" s="100"/>
      <c r="BS18" s="100"/>
      <c r="BT18" s="127" t="str">
        <f t="shared" si="23"/>
        <v>#REF!</v>
      </c>
      <c r="BU18" s="112" t="str">
        <f t="shared" si="24"/>
        <v>#REF!</v>
      </c>
      <c r="BV18" s="128"/>
      <c r="BW18" s="127"/>
      <c r="BX18" s="127"/>
      <c r="BY18" s="127"/>
      <c r="BZ18" s="53"/>
      <c r="CA18" s="127"/>
      <c r="CB18" s="127"/>
      <c r="CC18" s="127"/>
      <c r="CD18" s="129"/>
      <c r="CE18" s="128" t="str">
        <f t="shared" si="25"/>
        <v>#REF!</v>
      </c>
      <c r="CF18" s="128"/>
      <c r="CG18" s="129"/>
      <c r="CH18" s="128">
        <f t="shared" si="32"/>
        <v>3.67826087</v>
      </c>
      <c r="CI18" s="112" t="str">
        <f t="shared" si="26"/>
        <v>#REF!</v>
      </c>
      <c r="CJ18" s="112" t="str">
        <f t="shared" si="27"/>
        <v>#REF!</v>
      </c>
      <c r="CK18" s="127"/>
      <c r="CL18" s="53"/>
      <c r="CM18" s="38"/>
      <c r="CN18" s="130"/>
      <c r="CO18" s="127"/>
      <c r="CP18" s="124"/>
      <c r="CQ18" s="122"/>
      <c r="CR18" s="173"/>
      <c r="CS18" s="112" t="str">
        <f t="shared" si="28"/>
        <v/>
      </c>
      <c r="CT18" s="150" t="str">
        <f t="shared" si="29"/>
        <v>#VALUE!</v>
      </c>
      <c r="CU18" s="128" t="str">
        <f t="shared" si="30"/>
        <v/>
      </c>
      <c r="CV18" s="16"/>
    </row>
    <row r="19">
      <c r="A19" s="170" t="s">
        <v>263</v>
      </c>
      <c r="B19" s="171" t="s">
        <v>264</v>
      </c>
      <c r="C19" s="137"/>
      <c r="D19" s="38" t="s">
        <v>182</v>
      </c>
      <c r="E19" s="141"/>
      <c r="F19" s="109" t="s">
        <v>265</v>
      </c>
      <c r="G19" s="146"/>
      <c r="H19" s="110"/>
      <c r="I19" s="110"/>
      <c r="J19" s="110"/>
      <c r="K19" s="3"/>
      <c r="L19" s="110">
        <f>VLOOKUP(F19, test_met_dec!A:CS, 97, FALSE)</f>
        <v>0.3554347826</v>
      </c>
      <c r="M19" s="3"/>
      <c r="N19" s="111"/>
      <c r="O19" s="112">
        <f t="shared" si="22"/>
        <v>3.554347826</v>
      </c>
      <c r="P19" s="113"/>
      <c r="Q19" s="114">
        <f>VLOOKUP(F19, refactorex!A:BF, 55, FALSE)</f>
        <v>3</v>
      </c>
      <c r="R19" s="115"/>
      <c r="S19" s="3"/>
      <c r="T19" s="160"/>
      <c r="U19" s="19"/>
      <c r="V19" s="19"/>
      <c r="W19" s="19"/>
      <c r="X19" s="53"/>
      <c r="Y19" s="117" t="s">
        <v>266</v>
      </c>
      <c r="Z19" s="19"/>
      <c r="AA19" s="118" t="s">
        <v>186</v>
      </c>
      <c r="AB19" s="91"/>
      <c r="AC19" s="112">
        <f t="shared" si="31"/>
        <v>3.07173913</v>
      </c>
      <c r="AD19" s="111"/>
      <c r="AE19" s="91"/>
      <c r="AF19" s="84">
        <v>3.0</v>
      </c>
      <c r="AG19" s="35"/>
      <c r="AH19" s="3"/>
      <c r="AI19" s="127" t="str">
        <f t="shared" si="33"/>
        <v>#REF!</v>
      </c>
      <c r="AJ19" s="19" t="str">
        <f>VLOOKUP(F19, #REF!, 62, FALSE)</f>
        <v>#REF!</v>
      </c>
      <c r="AK19" s="119"/>
      <c r="AL19" s="119"/>
      <c r="AM19" s="112" t="str">
        <f>VLOOKUP($F19, sneaker_raffle!$A:$AV, 46, FALSE)</f>
        <v>#N/A</v>
      </c>
      <c r="AN19" s="120"/>
      <c r="AO19" s="112" t="str">
        <f>VLOOKUP($F19, sneaker_raffle!$A:$AV, 47, FALSE)</f>
        <v>#N/A</v>
      </c>
      <c r="AP19" s="121"/>
      <c r="AQ19" s="113"/>
      <c r="AR19" s="112" t="str">
        <f t="shared" si="34"/>
        <v>#REF!</v>
      </c>
      <c r="AS19" s="112" t="str">
        <f t="shared" si="35"/>
        <v>#REF!</v>
      </c>
      <c r="AT19" s="19"/>
      <c r="AU19" s="123"/>
      <c r="AV19" s="123"/>
      <c r="AW19" s="124"/>
      <c r="AX19" s="125" t="s">
        <v>267</v>
      </c>
      <c r="AY19" s="122"/>
      <c r="AZ19" s="122"/>
      <c r="BA19" s="122"/>
      <c r="BB19" s="126"/>
      <c r="BC19" s="126"/>
      <c r="BD19" s="126"/>
      <c r="BE19" s="53"/>
      <c r="BF19" s="53"/>
      <c r="BG19" s="53"/>
      <c r="BH19" s="53"/>
      <c r="BI19" s="53"/>
      <c r="BJ19" s="53"/>
      <c r="BK19" s="53"/>
      <c r="BL19" s="53"/>
      <c r="BM19" s="126"/>
      <c r="BN19" s="16"/>
      <c r="BO19" s="126"/>
      <c r="BP19" s="126"/>
      <c r="BQ19" s="126"/>
      <c r="BR19" s="100"/>
      <c r="BS19" s="100"/>
      <c r="BT19" s="127" t="str">
        <f t="shared" si="23"/>
        <v>#REF!</v>
      </c>
      <c r="BU19" s="112" t="str">
        <f>BT19*10 + 0.5</f>
        <v>#REF!</v>
      </c>
      <c r="BV19" s="128"/>
      <c r="BW19" s="127" t="str">
        <f>VLOOKUP($F19, Quarkus_JPA!$A:$BH, 57, FALSE)</f>
        <v>#N/A</v>
      </c>
      <c r="BX19" s="127" t="str">
        <f>VLOOKUP($F19, Quarkus_JPA!$A:$BH, 58, FALSE)</f>
        <v>#N/A</v>
      </c>
      <c r="BY19" s="127"/>
      <c r="BZ19" s="122"/>
      <c r="CA19" s="127"/>
      <c r="CB19" s="127"/>
      <c r="CC19" s="127"/>
      <c r="CD19" s="129"/>
      <c r="CE19" s="128" t="str">
        <f t="shared" si="25"/>
        <v>#REF!</v>
      </c>
      <c r="CF19" s="128" t="str">
        <f>BU19*50%+BX19*BX$2</f>
        <v>#REF!</v>
      </c>
      <c r="CG19" s="129"/>
      <c r="CH19" s="128">
        <f t="shared" si="32"/>
        <v>3.07173913</v>
      </c>
      <c r="CI19" s="112" t="str">
        <f t="shared" si="26"/>
        <v>#REF!</v>
      </c>
      <c r="CJ19" s="112" t="str">
        <f t="shared" si="27"/>
        <v>#REF!</v>
      </c>
      <c r="CK19" s="134"/>
      <c r="CL19" s="135"/>
      <c r="CM19" s="136"/>
      <c r="CN19" s="130" t="s">
        <v>194</v>
      </c>
      <c r="CO19" s="129" t="s">
        <v>215</v>
      </c>
      <c r="CP19" s="124"/>
      <c r="CQ19" s="122">
        <v>6.0</v>
      </c>
      <c r="CR19" s="110"/>
      <c r="CS19" s="112" t="str">
        <f t="shared" si="28"/>
        <v/>
      </c>
      <c r="CT19" s="150" t="str">
        <f t="shared" si="29"/>
        <v>#REF!</v>
      </c>
      <c r="CU19" s="128" t="str">
        <f t="shared" si="30"/>
        <v>#REF!</v>
      </c>
      <c r="CV19" s="19">
        <v>6.0</v>
      </c>
    </row>
    <row r="20">
      <c r="A20" s="170" t="s">
        <v>268</v>
      </c>
      <c r="B20" s="171" t="s">
        <v>269</v>
      </c>
      <c r="C20" s="137"/>
      <c r="D20" s="38" t="s">
        <v>182</v>
      </c>
      <c r="E20" s="141"/>
      <c r="F20" s="174" t="s">
        <v>270</v>
      </c>
      <c r="G20" s="19"/>
      <c r="H20" s="24" t="s">
        <v>68</v>
      </c>
      <c r="I20" s="110"/>
      <c r="J20" s="110"/>
      <c r="K20" s="3"/>
      <c r="L20" s="41" t="s">
        <v>188</v>
      </c>
      <c r="M20" s="3"/>
      <c r="N20" s="111"/>
      <c r="O20" s="41" t="s">
        <v>188</v>
      </c>
      <c r="P20" s="113"/>
      <c r="Q20" s="114" t="str">
        <f>VLOOKUP(F20, refactorex!A:BF, 55, FALSE)</f>
        <v>NP</v>
      </c>
      <c r="R20" s="115"/>
      <c r="S20" s="19"/>
      <c r="T20" s="160"/>
      <c r="U20" s="19"/>
      <c r="V20" s="19"/>
      <c r="W20" s="19"/>
      <c r="X20" s="53"/>
      <c r="Y20" s="117" t="s">
        <v>249</v>
      </c>
      <c r="Z20" s="19"/>
      <c r="AA20" s="118" t="s">
        <v>186</v>
      </c>
      <c r="AB20" s="91"/>
      <c r="AC20" s="112">
        <v>2.0</v>
      </c>
      <c r="AD20" s="111"/>
      <c r="AE20" s="91"/>
      <c r="AF20" s="84">
        <v>2.0</v>
      </c>
      <c r="AG20" s="35"/>
      <c r="AH20" s="3"/>
      <c r="AI20" s="127" t="str">
        <f t="shared" si="33"/>
        <v>#REF!</v>
      </c>
      <c r="AJ20" s="19" t="s">
        <v>188</v>
      </c>
      <c r="AK20" s="119"/>
      <c r="AL20" s="119"/>
      <c r="AM20" s="112" t="str">
        <f>VLOOKUP($F20, sneaker_raffle!$A:$AV, 46, FALSE)</f>
        <v>#N/A</v>
      </c>
      <c r="AN20" s="120"/>
      <c r="AO20" s="112" t="str">
        <f>VLOOKUP($F20, sneaker_raffle!$A:$AV, 47, FALSE)</f>
        <v>#N/A</v>
      </c>
      <c r="AP20" s="121"/>
      <c r="AQ20" s="113"/>
      <c r="AR20" s="112" t="str">
        <f t="shared" si="34"/>
        <v>#REF!</v>
      </c>
      <c r="AS20" s="112" t="str">
        <f t="shared" si="35"/>
        <v>#VALUE!</v>
      </c>
      <c r="AT20" s="19"/>
      <c r="AU20" s="123"/>
      <c r="AV20" s="123"/>
      <c r="AW20" s="124"/>
      <c r="AX20" s="133"/>
      <c r="AY20" s="122"/>
      <c r="AZ20" s="122"/>
      <c r="BA20" s="122"/>
      <c r="BB20" s="126"/>
      <c r="BC20" s="126"/>
      <c r="BD20" s="126"/>
      <c r="BE20" s="53"/>
      <c r="BF20" s="53"/>
      <c r="BG20" s="53"/>
      <c r="BH20" s="126"/>
      <c r="BI20" s="126"/>
      <c r="BJ20" s="126"/>
      <c r="BK20" s="126"/>
      <c r="BL20" s="53"/>
      <c r="BM20" s="126"/>
      <c r="BN20" s="16"/>
      <c r="BO20" s="126"/>
      <c r="BP20" s="126"/>
      <c r="BQ20" s="53"/>
      <c r="BR20" s="100"/>
      <c r="BS20" s="100"/>
      <c r="BT20" s="127" t="str">
        <f t="shared" si="23"/>
        <v>#REF!</v>
      </c>
      <c r="BU20" s="112" t="str">
        <f t="shared" ref="BU20:BU22" si="36">BT20*10</f>
        <v>#REF!</v>
      </c>
      <c r="BV20" s="128"/>
      <c r="BW20" s="127"/>
      <c r="BX20" s="127"/>
      <c r="BY20" s="127"/>
      <c r="BZ20" s="122"/>
      <c r="CA20" s="127"/>
      <c r="CB20" s="127"/>
      <c r="CC20" s="127"/>
      <c r="CD20" s="129"/>
      <c r="CE20" s="128" t="str">
        <f t="shared" si="25"/>
        <v>#REF!</v>
      </c>
      <c r="CF20" s="128"/>
      <c r="CG20" s="129"/>
      <c r="CH20" s="128">
        <f t="shared" si="32"/>
        <v>2</v>
      </c>
      <c r="CI20" s="112" t="str">
        <f t="shared" si="26"/>
        <v>#REF!</v>
      </c>
      <c r="CJ20" s="112" t="str">
        <f t="shared" si="27"/>
        <v>#REF!</v>
      </c>
      <c r="CK20" s="134"/>
      <c r="CL20" s="135"/>
      <c r="CM20" s="136"/>
      <c r="CN20" s="130"/>
      <c r="CO20" s="127"/>
      <c r="CP20" s="128"/>
      <c r="CQ20" s="122"/>
      <c r="CR20" s="110"/>
      <c r="CS20" s="112" t="str">
        <f t="shared" si="28"/>
        <v/>
      </c>
      <c r="CT20" s="112" t="str">
        <f t="shared" si="29"/>
        <v>#VALUE!</v>
      </c>
      <c r="CU20" s="128" t="str">
        <f t="shared" si="30"/>
        <v/>
      </c>
      <c r="CV20" s="16"/>
    </row>
    <row r="21">
      <c r="A21" s="38" t="s">
        <v>271</v>
      </c>
      <c r="B21" s="175" t="s">
        <v>272</v>
      </c>
      <c r="C21" s="137"/>
      <c r="D21" s="38" t="s">
        <v>182</v>
      </c>
      <c r="E21" s="141"/>
      <c r="F21" s="19" t="s">
        <v>273</v>
      </c>
      <c r="G21" s="146"/>
      <c r="H21" s="110"/>
      <c r="I21" s="110"/>
      <c r="J21" s="110"/>
      <c r="K21" s="19"/>
      <c r="L21" s="41" t="s">
        <v>188</v>
      </c>
      <c r="M21" s="19"/>
      <c r="N21" s="111"/>
      <c r="O21" s="41" t="s">
        <v>188</v>
      </c>
      <c r="P21" s="113"/>
      <c r="Q21" s="114" t="str">
        <f>VLOOKUP(F21, refactorex!A:BF, 55, FALSE)</f>
        <v>NP</v>
      </c>
      <c r="R21" s="115"/>
      <c r="S21" s="19"/>
      <c r="T21" s="116"/>
      <c r="U21" s="19"/>
      <c r="V21" s="19"/>
      <c r="W21" s="19"/>
      <c r="X21" s="19"/>
      <c r="Y21" s="117" t="s">
        <v>274</v>
      </c>
      <c r="Z21" s="19"/>
      <c r="AA21" s="118" t="s">
        <v>186</v>
      </c>
      <c r="AB21" s="84"/>
      <c r="AC21" s="112">
        <v>2.0</v>
      </c>
      <c r="AD21" s="111"/>
      <c r="AE21" s="91"/>
      <c r="AF21" s="84">
        <v>2.0</v>
      </c>
      <c r="AG21" s="35"/>
      <c r="AH21" s="3"/>
      <c r="AI21" s="127" t="str">
        <f t="shared" si="33"/>
        <v>#REF!</v>
      </c>
      <c r="AJ21" s="19" t="str">
        <f t="shared" ref="AJ21:AJ23" si="37">VLOOKUP(F21, #REF!, 62, FALSE)</f>
        <v>#REF!</v>
      </c>
      <c r="AK21" s="119"/>
      <c r="AL21" s="119"/>
      <c r="AM21" s="112" t="str">
        <f>VLOOKUP($F21, sneaker_raffle!$A:$AV, 46, FALSE)</f>
        <v>#N/A</v>
      </c>
      <c r="AN21" s="120"/>
      <c r="AO21" s="112" t="str">
        <f>VLOOKUP($F21, sneaker_raffle!$A:$AV, 47, FALSE)</f>
        <v>#N/A</v>
      </c>
      <c r="AP21" s="121"/>
      <c r="AQ21" s="113"/>
      <c r="AR21" s="112" t="str">
        <f t="shared" si="34"/>
        <v>#REF!</v>
      </c>
      <c r="AS21" s="112" t="str">
        <f t="shared" si="35"/>
        <v>#REF!</v>
      </c>
      <c r="AT21" s="19"/>
      <c r="AU21" s="123"/>
      <c r="AV21" s="123"/>
      <c r="AW21" s="126"/>
      <c r="AX21" s="148" t="s">
        <v>275</v>
      </c>
      <c r="AY21" s="126"/>
      <c r="AZ21" s="126"/>
      <c r="BA21" s="126"/>
      <c r="BB21" s="126"/>
      <c r="BC21" s="126"/>
      <c r="BD21" s="126"/>
      <c r="BE21" s="126"/>
      <c r="BF21" s="126"/>
      <c r="BG21" s="126"/>
      <c r="BH21" s="126"/>
      <c r="BI21" s="126"/>
      <c r="BJ21" s="126"/>
      <c r="BK21" s="126"/>
      <c r="BL21" s="126"/>
      <c r="BM21" s="126"/>
      <c r="BN21" s="139"/>
      <c r="BO21" s="126"/>
      <c r="BP21" s="126"/>
      <c r="BQ21" s="126"/>
      <c r="BR21" s="126"/>
      <c r="BS21" s="126"/>
      <c r="BT21" s="127" t="str">
        <f t="shared" si="23"/>
        <v>#REF!</v>
      </c>
      <c r="BU21" s="112" t="str">
        <f t="shared" si="36"/>
        <v>#REF!</v>
      </c>
      <c r="BV21" s="128"/>
      <c r="BW21" s="127"/>
      <c r="BX21" s="127"/>
      <c r="BY21" s="128"/>
      <c r="BZ21" s="126"/>
      <c r="CA21" s="128"/>
      <c r="CB21" s="128"/>
      <c r="CC21" s="128"/>
      <c r="CD21" s="129"/>
      <c r="CE21" s="128" t="str">
        <f t="shared" si="25"/>
        <v>#REF!</v>
      </c>
      <c r="CF21" s="128"/>
      <c r="CG21" s="128"/>
      <c r="CH21" s="128">
        <f t="shared" si="32"/>
        <v>2</v>
      </c>
      <c r="CI21" s="112" t="str">
        <f t="shared" si="26"/>
        <v>#REF!</v>
      </c>
      <c r="CJ21" s="112" t="str">
        <f t="shared" si="27"/>
        <v>#REF!</v>
      </c>
      <c r="CK21" s="128"/>
      <c r="CL21" s="19"/>
      <c r="CM21" s="126"/>
      <c r="CN21" s="110"/>
      <c r="CO21" s="128"/>
      <c r="CP21" s="126"/>
      <c r="CQ21" s="122"/>
      <c r="CR21" s="110"/>
      <c r="CS21" s="112" t="str">
        <f t="shared" si="28"/>
        <v/>
      </c>
      <c r="CT21" s="112" t="str">
        <f t="shared" si="29"/>
        <v>#REF!</v>
      </c>
      <c r="CU21" s="128" t="str">
        <f t="shared" si="30"/>
        <v/>
      </c>
      <c r="CV21" s="16"/>
    </row>
    <row r="22">
      <c r="A22" s="176" t="s">
        <v>276</v>
      </c>
      <c r="B22" s="38" t="s">
        <v>277</v>
      </c>
      <c r="C22" s="137"/>
      <c r="D22" s="38" t="s">
        <v>182</v>
      </c>
      <c r="E22" s="108"/>
      <c r="F22" s="19" t="s">
        <v>278</v>
      </c>
      <c r="G22" s="19"/>
      <c r="H22" s="177" t="s">
        <v>68</v>
      </c>
      <c r="I22" s="110"/>
      <c r="J22" s="110"/>
      <c r="K22" s="3"/>
      <c r="L22" s="110">
        <f>VLOOKUP(F22, test_met_dec!A:CS, 97, FALSE)</f>
        <v>0.4858695652</v>
      </c>
      <c r="M22" s="3"/>
      <c r="N22" s="111"/>
      <c r="O22" s="112">
        <f>L22*10</f>
        <v>4.858695652</v>
      </c>
      <c r="P22" s="113"/>
      <c r="Q22" s="114">
        <f>VLOOKUP(F22, refactorex!A:BF, 55, FALSE)</f>
        <v>3</v>
      </c>
      <c r="R22" s="115"/>
      <c r="S22" s="19"/>
      <c r="T22" s="149"/>
      <c r="U22" s="19"/>
      <c r="V22" s="19"/>
      <c r="W22" s="19"/>
      <c r="X22" s="53"/>
      <c r="Y22" s="117" t="s">
        <v>185</v>
      </c>
      <c r="Z22" s="19"/>
      <c r="AA22" s="118" t="s">
        <v>186</v>
      </c>
      <c r="AB22" s="91"/>
      <c r="AC22" s="112">
        <f>O22*$O$2+Q22*$Q$2+IF(AA22 = "PASS",10,0)*$AA$2</f>
        <v>3.593478261</v>
      </c>
      <c r="AD22" s="111"/>
      <c r="AE22" s="91"/>
      <c r="AF22" s="84">
        <v>4.0</v>
      </c>
      <c r="AG22" s="35"/>
      <c r="AH22" s="3"/>
      <c r="AI22" s="127" t="str">
        <f t="shared" si="33"/>
        <v>#REF!</v>
      </c>
      <c r="AJ22" s="19" t="str">
        <f t="shared" si="37"/>
        <v>#REF!</v>
      </c>
      <c r="AK22" s="119"/>
      <c r="AL22" s="119"/>
      <c r="AM22" s="112" t="str">
        <f>VLOOKUP($F22, sneaker_raffle!$A:$AV, 46, FALSE)</f>
        <v>#N/A</v>
      </c>
      <c r="AN22" s="120"/>
      <c r="AO22" s="112" t="str">
        <f>VLOOKUP($F22, sneaker_raffle!$A:$AV, 47, FALSE)</f>
        <v>#N/A</v>
      </c>
      <c r="AP22" s="121"/>
      <c r="AQ22" s="113"/>
      <c r="AR22" s="112" t="str">
        <f t="shared" si="34"/>
        <v>#REF!</v>
      </c>
      <c r="AS22" s="112" t="str">
        <f t="shared" si="35"/>
        <v>#REF!</v>
      </c>
      <c r="AT22" s="19"/>
      <c r="AU22" s="123"/>
      <c r="AV22" s="123"/>
      <c r="AW22" s="124"/>
      <c r="AX22" s="125" t="s">
        <v>279</v>
      </c>
      <c r="AY22" s="124"/>
      <c r="AZ22" s="112"/>
      <c r="BA22" s="122"/>
      <c r="BB22" s="126"/>
      <c r="BC22" s="126"/>
      <c r="BD22" s="126"/>
      <c r="BE22" s="53"/>
      <c r="BF22" s="138"/>
      <c r="BG22" s="138"/>
      <c r="BH22" s="138"/>
      <c r="BI22" s="138"/>
      <c r="BJ22" s="138"/>
      <c r="BK22" s="138"/>
      <c r="BL22" s="138"/>
      <c r="BM22" s="126"/>
      <c r="BN22" s="139"/>
      <c r="BO22" s="126"/>
      <c r="BP22" s="126"/>
      <c r="BQ22" s="100"/>
      <c r="BR22" s="100"/>
      <c r="BS22" s="100"/>
      <c r="BT22" s="127" t="str">
        <f t="shared" si="23"/>
        <v>#REF!</v>
      </c>
      <c r="BU22" s="112" t="str">
        <f t="shared" si="36"/>
        <v>#REF!</v>
      </c>
      <c r="BV22" s="128"/>
      <c r="BW22" s="127"/>
      <c r="BX22" s="127"/>
      <c r="BY22" s="19"/>
      <c r="BZ22" s="53"/>
      <c r="CA22" s="19"/>
      <c r="CB22" s="19"/>
      <c r="CC22" s="19"/>
      <c r="CD22" s="129"/>
      <c r="CE22" s="128" t="str">
        <f t="shared" si="25"/>
        <v>#REF!</v>
      </c>
      <c r="CF22" s="128"/>
      <c r="CG22" s="129"/>
      <c r="CH22" s="128">
        <f t="shared" si="32"/>
        <v>3.593478261</v>
      </c>
      <c r="CI22" s="112" t="str">
        <f t="shared" si="26"/>
        <v>#REF!</v>
      </c>
      <c r="CJ22" s="112" t="str">
        <f t="shared" si="27"/>
        <v>#REF!</v>
      </c>
      <c r="CK22" s="128"/>
      <c r="CL22" s="19"/>
      <c r="CM22" s="143"/>
      <c r="CN22" s="130"/>
      <c r="CO22" s="19"/>
      <c r="CP22" s="128"/>
      <c r="CQ22" s="112"/>
      <c r="CR22" s="110"/>
      <c r="CS22" s="112" t="str">
        <f t="shared" si="28"/>
        <v/>
      </c>
      <c r="CT22" s="112" t="str">
        <f t="shared" si="29"/>
        <v>#REF!</v>
      </c>
      <c r="CU22" s="128" t="str">
        <f t="shared" si="30"/>
        <v/>
      </c>
      <c r="CV22" s="16"/>
    </row>
    <row r="23">
      <c r="A23" s="178"/>
      <c r="B23" s="178"/>
      <c r="C23" s="137"/>
      <c r="D23" s="3"/>
      <c r="E23" s="108"/>
      <c r="F23" s="43"/>
      <c r="G23" s="19"/>
      <c r="H23" s="110"/>
      <c r="I23" s="110"/>
      <c r="J23" s="110"/>
      <c r="K23" s="3"/>
      <c r="L23" s="127"/>
      <c r="M23" s="3"/>
      <c r="N23" s="111"/>
      <c r="O23" s="3"/>
      <c r="P23" s="113"/>
      <c r="Q23" s="3"/>
      <c r="R23" s="3"/>
      <c r="S23" s="19"/>
      <c r="T23" s="3"/>
      <c r="U23" s="19"/>
      <c r="V23" s="19"/>
      <c r="W23" s="19"/>
      <c r="X23" s="53"/>
      <c r="Y23" s="3"/>
      <c r="Z23" s="19"/>
      <c r="AA23" s="3"/>
      <c r="AB23" s="3"/>
      <c r="AC23" s="16"/>
      <c r="AD23" s="3"/>
      <c r="AE23" s="3"/>
      <c r="AF23" s="3"/>
      <c r="AG23" s="3"/>
      <c r="AH23" s="3"/>
      <c r="AI23" s="127" t="str">
        <f t="shared" si="33"/>
        <v>#REF!</v>
      </c>
      <c r="AJ23" s="19" t="str">
        <f t="shared" si="37"/>
        <v>#REF!</v>
      </c>
      <c r="AK23" s="119"/>
      <c r="AL23" s="119"/>
      <c r="AM23" s="112" t="str">
        <f>VLOOKUP($F23, sneaker_raffle!$A:$AV, 46, FALSE)</f>
        <v>#N/A</v>
      </c>
      <c r="AN23" s="120"/>
      <c r="AO23" s="112" t="str">
        <f>VLOOKUP($F23, sneaker_raffle!$A:$AV, 47, FALSE)</f>
        <v>#N/A</v>
      </c>
      <c r="AP23" s="121"/>
      <c r="AQ23" s="113"/>
      <c r="AR23" s="112" t="str">
        <f t="shared" si="34"/>
        <v>#REF!</v>
      </c>
      <c r="AS23" s="112" t="str">
        <f t="shared" si="35"/>
        <v>#REF!</v>
      </c>
      <c r="AT23" s="19"/>
      <c r="AU23" s="123"/>
      <c r="AV23" s="123"/>
      <c r="AW23" s="124"/>
      <c r="AX23" s="125" t="s">
        <v>280</v>
      </c>
      <c r="AY23" s="124"/>
      <c r="AZ23" s="112"/>
      <c r="BA23" s="122"/>
      <c r="BB23" s="126"/>
      <c r="BC23" s="126"/>
      <c r="BD23" s="126"/>
      <c r="BE23" s="53"/>
      <c r="BF23" s="53"/>
      <c r="BG23" s="53"/>
      <c r="BH23" s="53"/>
      <c r="BI23" s="53"/>
      <c r="BJ23" s="53"/>
      <c r="BK23" s="53"/>
      <c r="BL23" s="53"/>
      <c r="BM23" s="126"/>
      <c r="BN23" s="16"/>
      <c r="BO23" s="126"/>
      <c r="BP23" s="126"/>
      <c r="BQ23" s="100"/>
      <c r="BR23" s="126"/>
      <c r="BS23" s="126"/>
      <c r="BT23" s="127" t="str">
        <f t="shared" si="23"/>
        <v>#REF!</v>
      </c>
      <c r="BU23" s="112" t="str">
        <f>BT23*10 + 0.5</f>
        <v>#REF!</v>
      </c>
      <c r="BV23" s="128"/>
      <c r="BW23" s="127" t="str">
        <f>VLOOKUP($F23, Quarkus_JPA!$A:$BH, 57, FALSE)</f>
        <v>#N/A</v>
      </c>
      <c r="BX23" s="127" t="str">
        <f>VLOOKUP($F23, Quarkus_JPA!$A:$BH, 58, FALSE)</f>
        <v>#N/A</v>
      </c>
      <c r="BY23" s="127"/>
      <c r="BZ23" s="122"/>
      <c r="CA23" s="127"/>
      <c r="CB23" s="127"/>
      <c r="CC23" s="127"/>
      <c r="CD23" s="129"/>
      <c r="CE23" s="128" t="str">
        <f t="shared" si="25"/>
        <v>#REF!</v>
      </c>
      <c r="CF23" s="128" t="str">
        <f>BU23*50%+BX23*BX$2</f>
        <v>#REF!</v>
      </c>
      <c r="CG23" s="129"/>
      <c r="CH23" s="128" t="str">
        <f t="shared" si="32"/>
        <v/>
      </c>
      <c r="CI23" s="112" t="str">
        <f t="shared" si="26"/>
        <v>#REF!</v>
      </c>
      <c r="CJ23" s="112" t="str">
        <f t="shared" si="27"/>
        <v>#REF!</v>
      </c>
      <c r="CK23" s="128"/>
      <c r="CL23" s="53"/>
      <c r="CM23" s="53"/>
      <c r="CN23" s="130" t="s">
        <v>194</v>
      </c>
      <c r="CO23" s="129" t="s">
        <v>215</v>
      </c>
      <c r="CP23" s="129"/>
      <c r="CQ23" s="122">
        <v>8.0</v>
      </c>
      <c r="CR23" s="110"/>
      <c r="CS23" s="179" t="str">
        <f t="shared" si="28"/>
        <v/>
      </c>
      <c r="CT23" s="112" t="str">
        <f t="shared" si="29"/>
        <v>#REF!</v>
      </c>
      <c r="CU23" s="128" t="str">
        <f t="shared" si="30"/>
        <v>#REF!</v>
      </c>
      <c r="CV23" s="19">
        <v>7.0</v>
      </c>
    </row>
    <row r="24">
      <c r="A24" s="137"/>
      <c r="B24" s="137"/>
      <c r="C24" s="137"/>
      <c r="D24" s="3"/>
      <c r="E24" s="108"/>
      <c r="F24" s="43"/>
      <c r="G24" s="19"/>
      <c r="H24" s="110"/>
      <c r="I24" s="110"/>
      <c r="J24" s="110"/>
      <c r="K24" s="3"/>
      <c r="L24" s="127"/>
      <c r="M24" s="3"/>
      <c r="N24" s="3"/>
      <c r="O24" s="3"/>
      <c r="P24" s="113"/>
      <c r="Q24" s="3"/>
      <c r="R24" s="3"/>
      <c r="S24" s="3"/>
      <c r="T24" s="19"/>
      <c r="U24" s="19"/>
      <c r="V24" s="19"/>
      <c r="W24" s="19"/>
      <c r="X24" s="53"/>
      <c r="Y24" s="148"/>
      <c r="Z24" s="19"/>
      <c r="AA24" s="16"/>
      <c r="AB24" s="91"/>
      <c r="AC24" s="127"/>
      <c r="AD24" s="91"/>
      <c r="AE24" s="91"/>
      <c r="AF24" s="91"/>
      <c r="AG24" s="21"/>
      <c r="AH24" s="3"/>
      <c r="AI24" s="127"/>
      <c r="AJ24" s="19"/>
      <c r="AK24" s="119"/>
      <c r="AL24" s="119"/>
      <c r="AM24" s="3"/>
      <c r="AN24" s="120"/>
      <c r="AO24" s="3"/>
      <c r="AP24" s="121"/>
      <c r="AQ24" s="113"/>
      <c r="AR24" s="112"/>
      <c r="AS24" s="19"/>
      <c r="AT24" s="19"/>
      <c r="AU24" s="19"/>
      <c r="AV24" s="19"/>
      <c r="AW24" s="124"/>
      <c r="AX24" s="133"/>
      <c r="AY24" s="124"/>
      <c r="AZ24" s="112"/>
      <c r="BA24" s="122"/>
      <c r="BB24" s="126"/>
      <c r="BC24" s="126"/>
      <c r="BD24" s="126"/>
      <c r="BE24" s="53"/>
      <c r="BF24" s="138"/>
      <c r="BG24" s="138"/>
      <c r="BH24" s="138"/>
      <c r="BI24" s="138"/>
      <c r="BJ24" s="138"/>
      <c r="BK24" s="138"/>
      <c r="BL24" s="138"/>
      <c r="BM24" s="126"/>
      <c r="BN24" s="139"/>
      <c r="BO24" s="126"/>
      <c r="BP24" s="126"/>
      <c r="BQ24" s="100"/>
      <c r="BR24" s="126"/>
      <c r="BS24" s="126"/>
      <c r="BT24" s="19"/>
      <c r="BU24" s="127"/>
      <c r="BV24" s="128"/>
      <c r="BW24" s="19"/>
      <c r="BX24" s="19"/>
      <c r="BY24" s="19"/>
      <c r="BZ24" s="53"/>
      <c r="CA24" s="19"/>
      <c r="CB24" s="19"/>
      <c r="CC24" s="19"/>
      <c r="CD24" s="19"/>
      <c r="CE24" s="19"/>
      <c r="CF24" s="19"/>
      <c r="CG24" s="129"/>
      <c r="CH24" s="129"/>
      <c r="CI24" s="129"/>
      <c r="CJ24" s="129"/>
      <c r="CK24" s="128"/>
      <c r="CL24" s="100"/>
      <c r="CM24" s="3"/>
      <c r="CN24" s="110"/>
      <c r="CO24" s="19"/>
      <c r="CP24" s="128"/>
      <c r="CQ24" s="110"/>
      <c r="CR24" s="110"/>
      <c r="CS24" s="3"/>
      <c r="CT24" s="3"/>
      <c r="CU24" s="3"/>
      <c r="CV24" s="3"/>
    </row>
    <row r="25">
      <c r="A25" s="137"/>
      <c r="B25" s="137"/>
      <c r="C25" s="180"/>
      <c r="D25" s="3"/>
      <c r="E25" s="141"/>
      <c r="F25" s="43"/>
      <c r="G25" s="146"/>
      <c r="H25" s="110"/>
      <c r="I25" s="110"/>
      <c r="J25" s="110"/>
      <c r="K25" s="19"/>
      <c r="L25" s="127"/>
      <c r="M25" s="19"/>
      <c r="N25" s="165"/>
      <c r="O25" s="165"/>
      <c r="P25" s="113"/>
      <c r="Q25" s="181"/>
      <c r="R25" s="181"/>
      <c r="S25" s="19"/>
      <c r="T25" s="127"/>
      <c r="U25" s="19"/>
      <c r="V25" s="19"/>
      <c r="W25" s="19"/>
      <c r="X25" s="19"/>
      <c r="Y25" s="148"/>
      <c r="Z25" s="19"/>
      <c r="AA25" s="3"/>
      <c r="AB25" s="91"/>
      <c r="AC25" s="127"/>
      <c r="AD25" s="91"/>
      <c r="AE25" s="91"/>
      <c r="AF25" s="91"/>
      <c r="AG25" s="182"/>
      <c r="AH25" s="3"/>
      <c r="AI25" s="127"/>
      <c r="AJ25" s="19"/>
      <c r="AK25" s="119"/>
      <c r="AL25" s="119"/>
      <c r="AM25" s="120"/>
      <c r="AN25" s="120"/>
      <c r="AO25" s="120"/>
      <c r="AP25" s="121"/>
      <c r="AQ25" s="113"/>
      <c r="AR25" s="128"/>
      <c r="AS25" s="19"/>
      <c r="AT25" s="19"/>
      <c r="AU25" s="19"/>
      <c r="AV25" s="19"/>
      <c r="AW25" s="126"/>
      <c r="AX25" s="183"/>
      <c r="AY25" s="126"/>
      <c r="AZ25" s="126"/>
      <c r="BA25" s="126"/>
      <c r="BB25" s="126"/>
      <c r="BC25" s="126"/>
      <c r="BD25" s="126"/>
      <c r="BE25" s="126"/>
      <c r="BF25" s="126"/>
      <c r="BG25" s="126"/>
      <c r="BH25" s="126"/>
      <c r="BI25" s="126"/>
      <c r="BJ25" s="126"/>
      <c r="BK25" s="126"/>
      <c r="BL25" s="126"/>
      <c r="BM25" s="126"/>
      <c r="BN25" s="139"/>
      <c r="BO25" s="126"/>
      <c r="BP25" s="126"/>
      <c r="BQ25" s="126"/>
      <c r="BR25" s="126"/>
      <c r="BS25" s="126"/>
      <c r="BT25" s="127"/>
      <c r="BU25" s="112"/>
      <c r="BV25" s="128"/>
      <c r="BW25" s="127"/>
      <c r="BX25" s="127"/>
      <c r="BY25" s="128"/>
      <c r="BZ25" s="126"/>
      <c r="CA25" s="128"/>
      <c r="CB25" s="128"/>
      <c r="CC25" s="128"/>
      <c r="CD25" s="129"/>
      <c r="CE25" s="128"/>
      <c r="CF25" s="128"/>
      <c r="CG25" s="128"/>
      <c r="CH25" s="128"/>
      <c r="CI25" s="128"/>
      <c r="CJ25" s="128"/>
      <c r="CK25" s="128"/>
      <c r="CL25" s="19"/>
      <c r="CM25" s="126"/>
      <c r="CN25" s="110"/>
      <c r="CO25" s="128"/>
      <c r="CP25" s="126"/>
      <c r="CQ25" s="122"/>
      <c r="CR25" s="110"/>
      <c r="CS25" s="3"/>
      <c r="CT25" s="3"/>
      <c r="CU25" s="3"/>
      <c r="CV25" s="3"/>
    </row>
    <row r="26">
      <c r="A26" s="184"/>
      <c r="B26" s="185"/>
      <c r="C26" s="185"/>
      <c r="D26" s="43"/>
      <c r="E26" s="141"/>
      <c r="F26" s="43"/>
      <c r="G26" s="146"/>
      <c r="H26" s="110"/>
      <c r="I26" s="110"/>
      <c r="J26" s="110"/>
      <c r="K26" s="3"/>
      <c r="L26" s="127"/>
      <c r="M26" s="3"/>
      <c r="N26" s="186"/>
      <c r="O26" s="186"/>
      <c r="P26" s="113"/>
      <c r="Q26" s="187"/>
      <c r="R26" s="187"/>
      <c r="S26" s="3"/>
      <c r="T26" s="3"/>
      <c r="U26" s="3"/>
      <c r="V26" s="3"/>
      <c r="W26" s="3"/>
      <c r="X26" s="16"/>
      <c r="Y26" s="188"/>
      <c r="Z26" s="3"/>
      <c r="AA26" s="3"/>
      <c r="AB26" s="91"/>
      <c r="AC26" s="91"/>
      <c r="AD26" s="91"/>
      <c r="AE26" s="91"/>
      <c r="AF26" s="91"/>
      <c r="AG26" s="189"/>
      <c r="AH26" s="3"/>
      <c r="AI26" s="110"/>
      <c r="AJ26" s="127"/>
      <c r="AK26" s="119"/>
      <c r="AL26" s="119"/>
      <c r="AM26" s="190"/>
      <c r="AN26" s="120"/>
      <c r="AO26" s="120"/>
      <c r="AP26" s="128"/>
      <c r="AQ26" s="91"/>
      <c r="AR26" s="128"/>
      <c r="AS26" s="16"/>
      <c r="AT26" s="16"/>
      <c r="AU26" s="16"/>
      <c r="AV26" s="16"/>
      <c r="AW26" s="124"/>
      <c r="AX26" s="133"/>
      <c r="AY26" s="124"/>
      <c r="AZ26" s="112"/>
      <c r="BA26" s="112"/>
      <c r="BB26" s="126"/>
      <c r="BC26" s="126"/>
      <c r="BD26" s="126"/>
      <c r="BE26" s="126"/>
      <c r="BF26" s="126"/>
      <c r="BG26" s="126"/>
      <c r="BH26" s="126"/>
      <c r="BI26" s="126"/>
      <c r="BJ26" s="126"/>
      <c r="BK26" s="126"/>
      <c r="BL26" s="126"/>
      <c r="BM26" s="126"/>
      <c r="BN26" s="139"/>
      <c r="BO26" s="126"/>
      <c r="BP26" s="126"/>
      <c r="BQ26" s="126"/>
      <c r="BR26" s="100"/>
      <c r="BS26" s="100"/>
      <c r="BT26" s="127"/>
      <c r="BU26" s="112"/>
      <c r="BV26" s="128"/>
      <c r="BW26" s="127"/>
      <c r="BX26" s="127"/>
      <c r="BY26" s="128"/>
      <c r="BZ26" s="126"/>
      <c r="CA26" s="128"/>
      <c r="CB26" s="128"/>
      <c r="CC26" s="128"/>
      <c r="CD26" s="129"/>
      <c r="CE26" s="128"/>
      <c r="CF26" s="128"/>
      <c r="CG26" s="128"/>
      <c r="CH26" s="129"/>
      <c r="CI26" s="128"/>
      <c r="CJ26" s="128"/>
      <c r="CK26" s="128"/>
      <c r="CL26" s="53"/>
      <c r="CM26" s="53"/>
      <c r="CN26" s="110"/>
      <c r="CO26" s="128"/>
      <c r="CP26" s="128"/>
      <c r="CQ26" s="122"/>
      <c r="CR26" s="110"/>
      <c r="CS26" s="3"/>
      <c r="CT26" s="3"/>
      <c r="CU26" s="3"/>
      <c r="CV26" s="3"/>
    </row>
    <row r="27">
      <c r="A27" s="184"/>
      <c r="B27" s="185"/>
      <c r="C27" s="185"/>
      <c r="D27" s="43"/>
      <c r="E27" s="141"/>
      <c r="F27" s="43"/>
      <c r="G27" s="146"/>
      <c r="H27" s="110"/>
      <c r="I27" s="110"/>
      <c r="J27" s="110"/>
      <c r="K27" s="3"/>
      <c r="L27" s="127"/>
      <c r="M27" s="3"/>
      <c r="N27" s="3"/>
      <c r="O27" s="3"/>
      <c r="P27" s="3"/>
      <c r="Q27" s="3"/>
      <c r="R27" s="3"/>
      <c r="S27" s="3"/>
      <c r="T27" s="3"/>
      <c r="U27" s="3"/>
      <c r="V27" s="3"/>
      <c r="W27" s="3"/>
      <c r="X27" s="16"/>
      <c r="Y27" s="188"/>
      <c r="Z27" s="3"/>
      <c r="AA27" s="3"/>
      <c r="AB27" s="91"/>
      <c r="AC27" s="91"/>
      <c r="AD27" s="91"/>
      <c r="AE27" s="91"/>
      <c r="AF27" s="91"/>
      <c r="AG27" s="189"/>
      <c r="AH27" s="3"/>
      <c r="AI27" s="110"/>
      <c r="AJ27" s="127"/>
      <c r="AK27" s="3"/>
      <c r="AL27" s="3"/>
      <c r="AM27" s="3"/>
      <c r="AN27" s="3"/>
      <c r="AO27" s="3"/>
      <c r="AP27" s="128"/>
      <c r="AQ27" s="91"/>
      <c r="AR27" s="128"/>
      <c r="AS27" s="16"/>
      <c r="AT27" s="16"/>
      <c r="AU27" s="16"/>
      <c r="AV27" s="16"/>
      <c r="AW27" s="124"/>
      <c r="AX27" s="133"/>
      <c r="AY27" s="124"/>
      <c r="AZ27" s="112"/>
      <c r="BA27" s="112"/>
      <c r="BB27" s="126"/>
      <c r="BC27" s="126"/>
      <c r="BD27" s="126"/>
      <c r="BE27" s="126"/>
      <c r="BF27" s="126"/>
      <c r="BG27" s="126"/>
      <c r="BH27" s="126"/>
      <c r="BI27" s="126"/>
      <c r="BJ27" s="126"/>
      <c r="BK27" s="126"/>
      <c r="BL27" s="126"/>
      <c r="BM27" s="126"/>
      <c r="BN27" s="139"/>
      <c r="BO27" s="126"/>
      <c r="BP27" s="126"/>
      <c r="BQ27" s="126"/>
      <c r="BR27" s="100"/>
      <c r="BS27" s="100"/>
      <c r="BT27" s="127"/>
      <c r="BU27" s="124"/>
      <c r="BV27" s="128"/>
      <c r="BW27" s="128"/>
      <c r="BX27" s="128"/>
      <c r="BY27" s="128"/>
      <c r="BZ27" s="126"/>
      <c r="CA27" s="128"/>
      <c r="CB27" s="128"/>
      <c r="CC27" s="128"/>
      <c r="CD27" s="191"/>
      <c r="CE27" s="191"/>
      <c r="CF27" s="191"/>
      <c r="CG27" s="128"/>
      <c r="CH27" s="191"/>
      <c r="CI27" s="128"/>
      <c r="CJ27" s="128"/>
      <c r="CK27" s="128"/>
      <c r="CL27" s="53"/>
      <c r="CM27" s="53"/>
      <c r="CN27" s="110"/>
      <c r="CO27" s="128"/>
      <c r="CP27" s="128"/>
      <c r="CQ27" s="112"/>
      <c r="CR27" s="110"/>
      <c r="CS27" s="3"/>
      <c r="CT27" s="3"/>
      <c r="CU27" s="3"/>
      <c r="CV27" s="3"/>
    </row>
    <row r="28">
      <c r="A28" s="137"/>
      <c r="B28" s="137"/>
      <c r="C28" s="180"/>
      <c r="D28" s="3"/>
      <c r="E28" s="141"/>
      <c r="F28" s="43"/>
      <c r="G28" s="146"/>
      <c r="H28" s="110"/>
      <c r="I28" s="110"/>
      <c r="J28" s="110"/>
      <c r="K28" s="19"/>
      <c r="L28" s="19"/>
      <c r="M28" s="19"/>
      <c r="N28" s="192"/>
      <c r="O28" s="192"/>
      <c r="P28" s="113"/>
      <c r="Q28" s="113"/>
      <c r="R28" s="113"/>
      <c r="S28" s="19"/>
      <c r="T28" s="19"/>
      <c r="U28" s="19"/>
      <c r="V28" s="19"/>
      <c r="W28" s="19"/>
      <c r="X28" s="19"/>
      <c r="Y28" s="148"/>
      <c r="Z28" s="19"/>
      <c r="AA28" s="19"/>
      <c r="AB28" s="91"/>
      <c r="AC28" s="91"/>
      <c r="AD28" s="91"/>
      <c r="AE28" s="91"/>
      <c r="AF28" s="91"/>
      <c r="AG28" s="182"/>
      <c r="AH28" s="3"/>
      <c r="AI28" s="19"/>
      <c r="AJ28" s="19"/>
      <c r="AK28" s="119"/>
      <c r="AL28" s="119"/>
      <c r="AM28" s="120"/>
      <c r="AN28" s="120"/>
      <c r="AO28" s="120"/>
      <c r="AP28" s="121"/>
      <c r="AQ28" s="113"/>
      <c r="AR28" s="121"/>
      <c r="AS28" s="193"/>
      <c r="AT28" s="193"/>
      <c r="AU28" s="193"/>
      <c r="AV28" s="193"/>
      <c r="AW28" s="126"/>
      <c r="AX28" s="183"/>
      <c r="AY28" s="126"/>
      <c r="AZ28" s="126"/>
      <c r="BA28" s="126"/>
      <c r="BB28" s="126"/>
      <c r="BC28" s="126"/>
      <c r="BD28" s="126"/>
      <c r="BE28" s="126"/>
      <c r="BF28" s="126"/>
      <c r="BG28" s="126"/>
      <c r="BH28" s="126"/>
      <c r="BI28" s="126"/>
      <c r="BJ28" s="126"/>
      <c r="BK28" s="126"/>
      <c r="BL28" s="126"/>
      <c r="BM28" s="126"/>
      <c r="BN28" s="139"/>
      <c r="BO28" s="126"/>
      <c r="BP28" s="126"/>
      <c r="BQ28" s="126"/>
      <c r="BR28" s="126"/>
      <c r="BS28" s="126"/>
      <c r="BT28" s="110"/>
      <c r="BU28" s="124"/>
      <c r="BV28" s="128"/>
      <c r="BW28" s="128"/>
      <c r="BX28" s="128"/>
      <c r="BY28" s="128"/>
      <c r="BZ28" s="126"/>
      <c r="CA28" s="128"/>
      <c r="CB28" s="128"/>
      <c r="CC28" s="128"/>
      <c r="CD28" s="191"/>
      <c r="CE28" s="191"/>
      <c r="CF28" s="191"/>
      <c r="CG28" s="128"/>
      <c r="CH28" s="128"/>
      <c r="CI28" s="128"/>
      <c r="CJ28" s="128"/>
      <c r="CK28" s="128"/>
      <c r="CL28" s="19"/>
      <c r="CM28" s="126"/>
      <c r="CN28" s="110"/>
      <c r="CO28" s="128"/>
      <c r="CP28" s="126"/>
      <c r="CQ28" s="112"/>
      <c r="CR28" s="110"/>
      <c r="CS28" s="3"/>
      <c r="CT28" s="3"/>
      <c r="CU28" s="3"/>
      <c r="CV28" s="3"/>
    </row>
    <row r="29">
      <c r="A29" s="137"/>
      <c r="B29" s="137"/>
      <c r="C29" s="180"/>
      <c r="D29" s="3"/>
      <c r="E29" s="141"/>
      <c r="F29" s="43"/>
      <c r="G29" s="146"/>
      <c r="H29" s="110"/>
      <c r="I29" s="110"/>
      <c r="J29" s="110"/>
      <c r="K29" s="19"/>
      <c r="L29" s="19"/>
      <c r="M29" s="19"/>
      <c r="N29" s="192"/>
      <c r="O29" s="192"/>
      <c r="P29" s="113"/>
      <c r="Q29" s="113"/>
      <c r="R29" s="113"/>
      <c r="S29" s="19"/>
      <c r="T29" s="19"/>
      <c r="U29" s="19"/>
      <c r="V29" s="19"/>
      <c r="W29" s="19"/>
      <c r="X29" s="19"/>
      <c r="Y29" s="148"/>
      <c r="Z29" s="19"/>
      <c r="AA29" s="19"/>
      <c r="AB29" s="91"/>
      <c r="AC29" s="91"/>
      <c r="AD29" s="91"/>
      <c r="AE29" s="91"/>
      <c r="AF29" s="91"/>
      <c r="AG29" s="182"/>
      <c r="AH29" s="3"/>
      <c r="AI29" s="19"/>
      <c r="AJ29" s="19"/>
      <c r="AK29" s="119"/>
      <c r="AL29" s="119"/>
      <c r="AM29" s="120"/>
      <c r="AN29" s="120"/>
      <c r="AO29" s="120"/>
      <c r="AP29" s="121"/>
      <c r="AQ29" s="113"/>
      <c r="AR29" s="121"/>
      <c r="AS29" s="193"/>
      <c r="AT29" s="193"/>
      <c r="AU29" s="193"/>
      <c r="AV29" s="193"/>
      <c r="AW29" s="126"/>
      <c r="AX29" s="183"/>
      <c r="AY29" s="126"/>
      <c r="AZ29" s="126"/>
      <c r="BA29" s="126"/>
      <c r="BB29" s="126"/>
      <c r="BC29" s="126"/>
      <c r="BD29" s="126"/>
      <c r="BE29" s="126"/>
      <c r="BF29" s="126"/>
      <c r="BG29" s="126"/>
      <c r="BH29" s="126"/>
      <c r="BI29" s="126"/>
      <c r="BJ29" s="126"/>
      <c r="BK29" s="126"/>
      <c r="BL29" s="126"/>
      <c r="BM29" s="126"/>
      <c r="BN29" s="139"/>
      <c r="BO29" s="126"/>
      <c r="BP29" s="126"/>
      <c r="BQ29" s="126"/>
      <c r="BR29" s="126"/>
      <c r="BS29" s="126"/>
      <c r="BT29" s="110"/>
      <c r="BU29" s="124"/>
      <c r="BV29" s="128"/>
      <c r="BW29" s="128"/>
      <c r="BX29" s="128"/>
      <c r="BY29" s="128"/>
      <c r="BZ29" s="126"/>
      <c r="CA29" s="128"/>
      <c r="CB29" s="128"/>
      <c r="CC29" s="128"/>
      <c r="CD29" s="191"/>
      <c r="CE29" s="191"/>
      <c r="CF29" s="191"/>
      <c r="CG29" s="128"/>
      <c r="CH29" s="128"/>
      <c r="CI29" s="128"/>
      <c r="CJ29" s="128"/>
      <c r="CK29" s="128"/>
      <c r="CL29" s="19"/>
      <c r="CM29" s="126"/>
      <c r="CN29" s="110"/>
      <c r="CO29" s="128"/>
      <c r="CP29" s="126"/>
      <c r="CQ29" s="112"/>
      <c r="CR29" s="110"/>
      <c r="CS29" s="3"/>
      <c r="CT29" s="3"/>
      <c r="CU29" s="3"/>
      <c r="CV29" s="3"/>
    </row>
  </sheetData>
  <mergeCells count="2">
    <mergeCell ref="U2:W2"/>
    <mergeCell ref="U8:W8"/>
  </mergeCells>
  <conditionalFormatting sqref="AK3:AL22 AN3 AR3:AR29 AS4:AS23 CO4:CO29 BW5:BX29 CD5:CD26 AP6:AP22 BV6:BV22 BY6:BY22 CA6:CA22 CC6:CC22 CK6:CK8 CP6:CP8 BN10 CG10 CK10 CN10 BN15:BN17 CN15 CK17 CP17 BN19 CN19 CN23:CN29 AK24:AL29 AP24:AP29 BN24:BN29 BV24:BV29 BY24:BY29 CA24:CC29 CG24:CG29 CI24:CK29 CE27:CF29 CH28:CH29">
    <cfRule type="cellIs" dxfId="0" priority="1" operator="lessThan">
      <formula>0.4</formula>
    </cfRule>
  </conditionalFormatting>
  <conditionalFormatting sqref="AK3:AL22 AN3 AR3:AR29 AS4:AS23 CO4:CO29 BW5:BX29 CD5:CD26 AP6:AP22 BV6:BV22 BY6:BY22 CA6:CA22 CC6:CC22 CK6:CK8 CP6:CP8 BN10 CG10 CK10 CN10 BN15:BN17 CN15 CK17 CP17 BN19 CN19 CN23:CN29 AK24:AL29 AP24:AP29 BN24:BN29 BV24:BV29 BY24:BY29 CA24:CC29 CG24:CG29 CI24:CK29 CE27:CF29 CH28:CH29">
    <cfRule type="cellIs" dxfId="1" priority="2" operator="lessThan">
      <formula>0.5</formula>
    </cfRule>
  </conditionalFormatting>
  <conditionalFormatting sqref="AW3:BA5 BB3:BM22 BO3:BP22 BZ3:BZ22 AX12 AX14 AY18:BA18 AY21:BA21 AX22 AW24:BM29 BO24:BP29 BZ24:BZ29">
    <cfRule type="cellIs" dxfId="0" priority="3" operator="lessThan">
      <formula>0.4</formula>
    </cfRule>
  </conditionalFormatting>
  <conditionalFormatting sqref="AW3:BA5 BB3:BM22 BO3:BP22 BZ3:BZ22 AX12 AX14 AY18:BA18 AY21:BA21 AX22 AW24:BM29 BO24:BP29 BZ24:BZ29">
    <cfRule type="cellIs" dxfId="1" priority="4" operator="lessThan">
      <formula>0.5</formula>
    </cfRule>
  </conditionalFormatting>
  <conditionalFormatting sqref="BN3:BN5 BR3:BS5 BT3:BT29 BV3:BY5 CA3:CC5 CD3:CD4 CE3:CF23 CG3:CG5 CH3:CH23 CI3:CJ3 CK3:CK5 CL3:CL8 CM3:CM5 CN3:CN29 CO3:CQ5 CR3:CS22 CT3:CT14 CU3:CV29 BW7:BX7 CQ7 BN10 BR10:BS21 BV10:BV21 CL10:CL15 BW14:BX15 CQ14:CQ15 BN15:BN17 CL17:CL21 CK18 CM18 CO18:CO19 BN19 BW19:BX19 CQ19 CT20:CT29 CK21 CM21 CO21 BW23:BX23 CQ23 BN24:BN29 BR24:BS29 BV24:BV29 CB24:CB29 CK24:CM29 CO24 CP24:CP29 CR24:CS29 BU27:BU29">
    <cfRule type="cellIs" dxfId="0" priority="5" operator="lessThan">
      <formula>0.4</formula>
    </cfRule>
  </conditionalFormatting>
  <conditionalFormatting sqref="BN3:BN5 BR3:BS5 BT3:BT29 BV3:BY5 CA3:CC5 CD3:CD4 CE3:CF23 CG3:CG5 CH3:CH23 CI3:CJ3 CK3:CK5 CL3:CL8 CM3:CM5 CN3:CN29 CO3:CQ5 CR3:CS22 CT3:CT14 CU3:CV29 BW7:BX7 CQ7 BN10 BR10:BS21 BV10:BV21 CL10:CL15 BW14:BX15 CQ14:CQ15 BN15:BN17 CL17:CL21 CK18 CM18 CO18:CO19 BN19 BW19:BX19 CQ19 CT20:CT29 CK21 CM21 CO21 BW23:BX23 CQ23 BN24:BN29 BR24:BS29 BV24:BV29 CB24:CB29 CK24:CM29 CO24 CP24:CP29 CR24:CS29 BU27:BU29">
    <cfRule type="cellIs" dxfId="1" priority="6" operator="lessThan">
      <formula>0.5</formula>
    </cfRule>
  </conditionalFormatting>
  <conditionalFormatting sqref="BN3:BN5 BR3:BS5 BT3:BT29 BV3:BY5 CA3:CC5 CD3:CD4 CE3:CF23 CG3:CG5 CH3:CH23 CI3:CJ3 CK3:CK5 CL3:CL8 CM3:CM5 CN3:CN29 CO3:CQ5 CR3:CS22 CT3:CT14 CU3:CV29 BW7:BX7 CQ7 BN10 BR10:BS21 BV10:BV21 CL10:CL15 BW14:BX15 CQ14:CQ15 BN15:BN17 CL17:CL21 CK18 CM18 CO18:CO19 BN19 BW19:BX19 CQ19 CT20:CT29 CK21 CM21 CO21 BW23:BX23 CQ23 BN24:BN29 BR24:BS29 BV24:BV29 CB24:CB29 CK24:CM29 CO24 CP24:CP29 CR24:CS29 BU27:BU29">
    <cfRule type="cellIs" dxfId="2" priority="7" operator="greaterThanOrEqual">
      <formula>0.5</formula>
    </cfRule>
  </conditionalFormatting>
  <conditionalFormatting sqref="AW3:BA5 BB3:BM22 BO3:BP22 BZ3:BZ22 AX12 AX14 AY18:BA18 AY21:BA21 AX22 AW24:BM29 BO24:BP29 BZ24:BZ29">
    <cfRule type="cellIs" dxfId="2" priority="8" operator="greaterThanOrEqual">
      <formula>0.5</formula>
    </cfRule>
  </conditionalFormatting>
  <conditionalFormatting sqref="H3:H17 I3:J29 AI6:AJ23 BT6:BT22 AM9 AO9 AR9:AS9 AM17 AO17 AR17:AS17 H19:H29 BW19:BX19 L23:L27 BT24:BT29">
    <cfRule type="cellIs" dxfId="2" priority="9" operator="greaterThanOrEqual">
      <formula>0.5</formula>
    </cfRule>
  </conditionalFormatting>
  <conditionalFormatting sqref="H3:H17 I3:J29 AI6:AJ23 BT6:BT22 AM9 AO9 AR9:AS9 AM17 AO17 AR17:AS17 H19:H29 BW19:BX19 L23:L27 BT24:BT29">
    <cfRule type="cellIs" dxfId="0" priority="10" operator="lessThan">
      <formula>0.4</formula>
    </cfRule>
  </conditionalFormatting>
  <conditionalFormatting sqref="H3:H17 I3:J29 AI6:AJ23 BT6:BT22 AM9 AO9 AR9:AS9 AM17 AO17 AR17:AS17 H19:H29 BW19:BX19 L23:L27 BT24:BT29">
    <cfRule type="cellIs" dxfId="1" priority="11" operator="lessThan">
      <formula>0.5</formula>
    </cfRule>
  </conditionalFormatting>
  <conditionalFormatting sqref="K3:K5 M3:M5 S3:S5 U3:X5 Y3:Y16 Z3:Z5 AA3 AI3:AJ29 AA5:AA6 AM9 AO9 AR9:AS9 AA10 AA12 AA14:AA15 AA17:AA22 AM17 AO17 AR17:AS17 Y18:Y22 L23:L29 K24:K29 M24:M29 N24:O24 S24:S29 U24:X29 Z25:Z29 T26:T29 Y26:Y29 AA26:AA29">
    <cfRule type="cellIs" dxfId="2" priority="12" operator="greaterThanOrEqual">
      <formula>0.5</formula>
    </cfRule>
  </conditionalFormatting>
  <conditionalFormatting sqref="K3:K5 M3:M5 S3:S5 U3:X5 Y3:Y16 Z3:Z5 AA3 AI3:AJ29 AA5:AA6 AM9 AO9 AR9:AS9 AA10 AA12 AA14:AA15 AA17:AA22 AM17 AO17 AR17:AS17 Y18:Y22 L23:L29 K24:K29 M24:M29 N24:O24 S24:S29 U24:X29 Z25:Z29 T26:T29 Y26:Y29 AA26:AA29">
    <cfRule type="cellIs" dxfId="0" priority="13" operator="lessThan">
      <formula>0.4</formula>
    </cfRule>
  </conditionalFormatting>
  <conditionalFormatting sqref="K3:K5 M3:M5 S3:S5 U3:X5 Y3:Y16 Z3:Z5 AA3 AI3:AJ29 AA5:AA6 AM9 AO9 AR9:AS9 AA10 AA12 AA14:AA15 AA17:AA22 AM17 AO17 AR17:AS17 Y18:Y22 L23:L29 K24:K29 M24:M29 N24:O24 S24:S29 U24:X29 Z25:Z29 T26:T29 Y26:Y29 AA26:AA29">
    <cfRule type="cellIs" dxfId="1" priority="14" operator="lessThan">
      <formula>0.5</formula>
    </cfRule>
  </conditionalFormatting>
  <conditionalFormatting sqref="AK3:AL4 AM3:AN3 CO4:CO29 AY5:AY22 BA5:BA22 BW5:BX29 AK6:AL22 AP6:AP22 AW6:AX22 BV6:BV22 BY6:BY22 BZ6 CA6:CA22 CC6:CC22 CK6:CK8 CP6:CP8 BT8 BZ8 AZ10 BN10 BT10:BT12 CG10 CK10 CN10 BZ11:BZ12 AZ12 BN15:BN17 BT15 CN15 AZ16 BT17:BT19 CK17 CP17 AZ18 BZ18 BN19 CN19 BZ20:BZ22 AZ21 BT21:BT22 CN23:CN29 N24:O26 AH24:AH26 AK24:AL26 AP24:AP29 AR24:AR29 AY24:BA24 BN24:BN29 BV24:BV29 BY24:BY29 CA24:CC29 CG24:CG29 CI24:CK29 BU27:BU29 N28:O29 AH28:AH29 AK28:AL29 CH28:CH29">
    <cfRule type="cellIs" dxfId="0" priority="15" operator="lessThan">
      <formula>4</formula>
    </cfRule>
  </conditionalFormatting>
  <conditionalFormatting sqref="AK3:AL4 AM3:AN3 CO4:CO29 AY5:AY22 BA5:BA22 BW5:BX29 AK6:AL22 AP6:AP22 AW6:AX22 BV6:BV22 BY6:BY22 BZ6 CA6:CA22 CC6:CC22 CK6:CK8 CP6:CP8 BT8 BZ8 AZ10 BN10 BT10:BT12 CG10 CK10 CN10 BZ11:BZ12 AZ12 BN15:BN17 BT15 CN15 AZ16 BT17:BT19 CK17 CP17 AZ18 BZ18 BN19 CN19 BZ20:BZ22 AZ21 BT21:BT22 CN23:CN29 N24:O26 AH24:AH26 AK24:AL26 AP24:AP29 AR24:AR29 AY24:BA24 BN24:BN29 BV24:BV29 BY24:BY29 CA24:CC29 CG24:CG29 CI24:CK29 BU27:BU29 N28:O29 AH28:AH29 AK28:AL29 CH28:CH29">
    <cfRule type="cellIs" dxfId="1" priority="16" operator="lessThan">
      <formula>5</formula>
    </cfRule>
  </conditionalFormatting>
  <conditionalFormatting sqref="AK3:AL4 AM3:AN3 CO4:CO29 AY5:AY22 BA5:BA22 BW5:BX29 AK6:AL22 AP6:AP22 AW6:AX22 BV6:BV22 BY6:BY22 BZ6 CA6:CA22 CC6:CC22 CK6:CK8 CP6:CP8 BT8 BZ8 AZ10 BN10 BT10:BT12 CG10 CK10 CN10 BZ11:BZ12 AZ12 BN15:BN17 BT15 CN15 AZ16 BT17:BT19 CK17 CP17 AZ18 BZ18 BN19 CN19 BZ20:BZ22 AZ21 BT21:BT22 CN23:CN29 N24:O26 AH24:AH26 AK24:AL26 AP24:AP29 AR24:AR29 AY24:BA24 BN24:BN29 BV24:BV29 BY24:BY29 CA24:CC29 CG24:CG29 CI24:CK29 BU27:BU29 N28:O29 AH28:AH29 AK28:AL29 CH28:CH29">
    <cfRule type="cellIs" dxfId="2" priority="17" operator="greaterThanOrEqual">
      <formula>5</formula>
    </cfRule>
  </conditionalFormatting>
  <conditionalFormatting sqref="AZ6:AZ22 AZ24">
    <cfRule type="cellIs" dxfId="2" priority="18" operator="greaterThanOrEqual">
      <formula>5</formula>
    </cfRule>
  </conditionalFormatting>
  <conditionalFormatting sqref="AZ6:AZ22 AZ24">
    <cfRule type="cellIs" dxfId="3" priority="19" operator="lessThan">
      <formula>4</formula>
    </cfRule>
  </conditionalFormatting>
  <conditionalFormatting sqref="AZ6:AZ22 AZ24">
    <cfRule type="cellIs" dxfId="4" priority="20" operator="lessThan">
      <formula>5</formula>
    </cfRule>
  </conditionalFormatting>
  <conditionalFormatting sqref="CP6:CP8 CG10 CK10 CP17">
    <cfRule type="cellIs" dxfId="2" priority="21" operator="greaterThanOrEqual">
      <formula>5</formula>
    </cfRule>
  </conditionalFormatting>
  <conditionalFormatting sqref="CP6:CP8 CG10 CK10 CP17">
    <cfRule type="cellIs" dxfId="3" priority="22" operator="lessThan">
      <formula>4</formula>
    </cfRule>
  </conditionalFormatting>
  <conditionalFormatting sqref="CP6:CP8 CG10 CK10 CP17">
    <cfRule type="cellIs" dxfId="4" priority="23" operator="lessThan">
      <formula>5</formula>
    </cfRule>
  </conditionalFormatting>
  <conditionalFormatting sqref="CN4:CN23 CG6:CG22 CK6:CK22 CO6:CO22">
    <cfRule type="cellIs" dxfId="2" priority="24" operator="greaterThanOrEqual">
      <formula>5</formula>
    </cfRule>
  </conditionalFormatting>
  <conditionalFormatting sqref="CN4:CN23 CG6:CG22 CK6:CK22 CO6:CO22">
    <cfRule type="cellIs" dxfId="3" priority="25" operator="lessThanOrEqual">
      <formula>4</formula>
    </cfRule>
  </conditionalFormatting>
  <conditionalFormatting sqref="CN4:CN23 CG6:CG22 CK6:CK22 CO6:CO22">
    <cfRule type="cellIs" dxfId="4" priority="26" operator="lessThan">
      <formula>5</formula>
    </cfRule>
  </conditionalFormatting>
  <conditionalFormatting sqref="CK6:CK22">
    <cfRule type="cellIs" dxfId="2" priority="27" operator="greaterThanOrEqual">
      <formula>5</formula>
    </cfRule>
  </conditionalFormatting>
  <conditionalFormatting sqref="CK6:CK22">
    <cfRule type="cellIs" dxfId="3" priority="28" operator="lessThan">
      <formula>4</formula>
    </cfRule>
  </conditionalFormatting>
  <conditionalFormatting sqref="CK6:CK22">
    <cfRule type="cellIs" dxfId="4" priority="29" operator="lessThan">
      <formula>5</formula>
    </cfRule>
  </conditionalFormatting>
  <conditionalFormatting sqref="CP6:CP22">
    <cfRule type="cellIs" dxfId="2" priority="30" operator="greaterThanOrEqual">
      <formula>5</formula>
    </cfRule>
  </conditionalFormatting>
  <conditionalFormatting sqref="CP6:CP22">
    <cfRule type="cellIs" dxfId="3" priority="31" operator="lessThan">
      <formula>4</formula>
    </cfRule>
  </conditionalFormatting>
  <conditionalFormatting sqref="CP6:CP22">
    <cfRule type="cellIs" dxfId="4" priority="32" operator="lessThan">
      <formula>5</formula>
    </cfRule>
  </conditionalFormatting>
  <conditionalFormatting sqref="CO4:CO23 BW5:BX26 BY6:BY22 CA6:CC22 CK6:CK8 CG10 CK10 CN10 CN15 CK17 CN19 CN23">
    <cfRule type="cellIs" dxfId="2" priority="33" operator="greaterThanOrEqual">
      <formula>5</formula>
    </cfRule>
  </conditionalFormatting>
  <conditionalFormatting sqref="CO4:CO23 BW5:BX26 BY6:BY22 CA6:CC22 CK6:CK8 CG10 CK10 CN10 CN15 CK17 CN19 CN23">
    <cfRule type="cellIs" dxfId="3" priority="34" operator="lessThan">
      <formula>4</formula>
    </cfRule>
  </conditionalFormatting>
  <conditionalFormatting sqref="CO4:CO23 BW5:BX26 BY6:BY22 CA6:CC22 CK6:CK8 CG10 CK10 CN10 CN15 CK17 CN19 CN23">
    <cfRule type="cellIs" dxfId="4" priority="35" operator="lessThan">
      <formula>5</formula>
    </cfRule>
  </conditionalFormatting>
  <conditionalFormatting sqref="Q3:R25 N5:N25 O24:O25">
    <cfRule type="cellIs" dxfId="2" priority="36" operator="greaterThanOrEqual">
      <formula>5</formula>
    </cfRule>
  </conditionalFormatting>
  <conditionalFormatting sqref="Q3:R25 N5:N25 O24:O25">
    <cfRule type="cellIs" dxfId="3" priority="37" operator="lessThan">
      <formula>4</formula>
    </cfRule>
  </conditionalFormatting>
  <conditionalFormatting sqref="Q3:R25 N5:N25 O24:O25">
    <cfRule type="cellIs" dxfId="4" priority="38" operator="lessThan">
      <formula>5</formula>
    </cfRule>
  </conditionalFormatting>
  <conditionalFormatting sqref="AR5:AR25 CD5:CD26 AS9 AS17">
    <cfRule type="cellIs" dxfId="2" priority="39" operator="greaterThanOrEqual">
      <formula>5</formula>
    </cfRule>
  </conditionalFormatting>
  <conditionalFormatting sqref="AR5:AR25 CD5:CD26 AS9 AS17">
    <cfRule type="cellIs" dxfId="3" priority="40" operator="lessThan">
      <formula>4</formula>
    </cfRule>
  </conditionalFormatting>
  <conditionalFormatting sqref="AR5:AR25 CD5:CD26 AS9 AS17">
    <cfRule type="cellIs" dxfId="4" priority="41" operator="lessThan">
      <formula>5</formula>
    </cfRule>
  </conditionalFormatting>
  <conditionalFormatting sqref="BU3:BU26">
    <cfRule type="cellIs" dxfId="2" priority="42" operator="greaterThanOrEqual">
      <formula>5</formula>
    </cfRule>
  </conditionalFormatting>
  <conditionalFormatting sqref="BU3:BU26">
    <cfRule type="cellIs" dxfId="5" priority="43" operator="lessThan">
      <formula>4</formula>
    </cfRule>
  </conditionalFormatting>
  <conditionalFormatting sqref="BU3:BU26">
    <cfRule type="cellIs" dxfId="6" priority="44" operator="lessThan">
      <formula>5</formula>
    </cfRule>
  </conditionalFormatting>
  <conditionalFormatting sqref="CE5:CF26 CH24:CH26">
    <cfRule type="cellIs" dxfId="2" priority="45" operator="greaterThanOrEqual">
      <formula>5</formula>
    </cfRule>
  </conditionalFormatting>
  <conditionalFormatting sqref="CE5:CF26 CH24:CH26">
    <cfRule type="cellIs" dxfId="7" priority="46" operator="lessThan">
      <formula>4</formula>
    </cfRule>
  </conditionalFormatting>
  <conditionalFormatting sqref="CE5:CF26 CH24:CH26">
    <cfRule type="cellIs" dxfId="8" priority="47" operator="lessThan">
      <formula>5</formula>
    </cfRule>
  </conditionalFormatting>
  <conditionalFormatting sqref="Q3:R23 N4:N23 AD4:AD5 AD7:AD22">
    <cfRule type="cellIs" dxfId="2" priority="48" operator="greaterThanOrEqual">
      <formula>5</formula>
    </cfRule>
  </conditionalFormatting>
  <conditionalFormatting sqref="Q3:R23 N4:N23 AD4:AD5 AD7:AD22">
    <cfRule type="cellIs" dxfId="3" priority="49" operator="lessThan">
      <formula>4</formula>
    </cfRule>
  </conditionalFormatting>
  <conditionalFormatting sqref="Q3:R23 N4:N23 AD4:AD5 AD7:AD22">
    <cfRule type="cellIs" dxfId="4" priority="50" operator="lessThan">
      <formula>5</formula>
    </cfRule>
  </conditionalFormatting>
  <conditionalFormatting sqref="AM4:AM23 AO4:AO23 AR4:AR24 AS4:AS23">
    <cfRule type="cellIs" dxfId="2" priority="51" operator="greaterThanOrEqual">
      <formula>5</formula>
    </cfRule>
  </conditionalFormatting>
  <conditionalFormatting sqref="AM4:AM23 AO4:AO23 AR4:AR24 AS4:AS23">
    <cfRule type="cellIs" dxfId="3" priority="52" operator="lessThan">
      <formula>4</formula>
    </cfRule>
  </conditionalFormatting>
  <conditionalFormatting sqref="AM4:AM23 AO4:AO23 AR4:AR24 AS4:AS23">
    <cfRule type="cellIs" dxfId="4" priority="53" operator="lessThan">
      <formula>5</formula>
    </cfRule>
  </conditionalFormatting>
  <conditionalFormatting sqref="CI4:CJ23">
    <cfRule type="cellIs" dxfId="3" priority="54" operator="lessThan">
      <formula>4</formula>
    </cfRule>
  </conditionalFormatting>
  <conditionalFormatting sqref="CI4:CJ23">
    <cfRule type="cellIs" dxfId="4" priority="55" operator="lessThan">
      <formula>5</formula>
    </cfRule>
  </conditionalFormatting>
  <conditionalFormatting sqref="CI4:CJ23">
    <cfRule type="cellIs" dxfId="9" priority="56" operator="greaterThanOrEqual">
      <formula>5</formula>
    </cfRule>
  </conditionalFormatting>
  <conditionalFormatting sqref="L3:L22 O10 O14 O20:O21">
    <cfRule type="cellIs" dxfId="2" priority="57" operator="greaterThanOrEqual">
      <formula>0.5</formula>
    </cfRule>
  </conditionalFormatting>
  <conditionalFormatting sqref="L3:L22 O10 O14 O20:O21">
    <cfRule type="cellIs" dxfId="3" priority="58" operator="lessThan">
      <formula>0.4</formula>
    </cfRule>
  </conditionalFormatting>
  <conditionalFormatting sqref="L3:L22 O10 O14 O20:O21">
    <cfRule type="cellIs" dxfId="4" priority="59" operator="lessThan">
      <formula>0.5</formula>
    </cfRule>
  </conditionalFormatting>
  <conditionalFormatting sqref="O3:O22">
    <cfRule type="cellIs" dxfId="2" priority="60" operator="greaterThanOrEqual">
      <formula>5</formula>
    </cfRule>
  </conditionalFormatting>
  <conditionalFormatting sqref="O3:O22">
    <cfRule type="cellIs" dxfId="3" priority="61" operator="lessThanOrEqual">
      <formula>4</formula>
    </cfRule>
  </conditionalFormatting>
  <conditionalFormatting sqref="O3:O22">
    <cfRule type="cellIs" dxfId="4" priority="62" operator="lessThan">
      <formula>5</formula>
    </cfRule>
  </conditionalFormatting>
  <conditionalFormatting sqref="AC3:AC15 AC17:AC25">
    <cfRule type="cellIs" dxfId="2" priority="63" operator="greaterThanOrEqual">
      <formula>5</formula>
    </cfRule>
  </conditionalFormatting>
  <conditionalFormatting sqref="AC3:AC15 AC17:AC25">
    <cfRule type="cellIs" dxfId="3" priority="64" operator="lessThan">
      <formula>4</formula>
    </cfRule>
  </conditionalFormatting>
  <conditionalFormatting sqref="AC3:AC15 AC17:AC25">
    <cfRule type="cellIs" dxfId="4" priority="65" operator="lessThan">
      <formula>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8.88"/>
    <col customWidth="1" hidden="1" min="2" max="2" width="18.88"/>
    <col customWidth="1" min="3" max="3" width="28.13"/>
    <col customWidth="1" min="4" max="8" width="18.88"/>
    <col customWidth="1" min="9" max="9" width="28.13"/>
    <col customWidth="1" min="10" max="18" width="18.88"/>
    <col customWidth="1" min="19" max="19" width="30.25"/>
    <col customWidth="1" min="20" max="22" width="18.88"/>
    <col customWidth="1" min="23" max="23" width="27.0"/>
    <col customWidth="1" min="24" max="25" width="18.88"/>
    <col customWidth="1" min="26" max="26" width="31.5"/>
    <col customWidth="1" min="27" max="27" width="43.0"/>
    <col customWidth="1" min="28" max="28" width="27.88"/>
    <col customWidth="1" min="29" max="30" width="18.88"/>
    <col customWidth="1" min="31" max="31" width="30.38"/>
    <col customWidth="1" min="32" max="42" width="18.88"/>
    <col customWidth="1" min="43" max="43" width="49.38"/>
    <col customWidth="1" min="44" max="46" width="18.88"/>
    <col customWidth="1" min="47" max="47" width="22.5"/>
    <col customWidth="1" min="48" max="49" width="18.88"/>
    <col customWidth="1" min="50" max="50" width="22.75"/>
    <col customWidth="1" min="51" max="51" width="26.13"/>
    <col customWidth="1" min="52" max="52" width="29.5"/>
    <col customWidth="1" min="53" max="56" width="18.88"/>
    <col customWidth="1" min="57" max="57" width="34.5"/>
    <col customWidth="1" min="58" max="58" width="41.63"/>
    <col customWidth="1" min="59" max="69" width="18.88"/>
    <col customWidth="1" min="70" max="70" width="40.88"/>
    <col customWidth="1" min="71" max="71" width="28.63"/>
    <col customWidth="1" min="72" max="77" width="18.88"/>
    <col customWidth="1" min="78" max="78" width="28.38"/>
    <col customWidth="1" min="79" max="79" width="18.88"/>
    <col customWidth="1" min="80" max="80" width="36.13"/>
    <col customWidth="1" min="81" max="82" width="18.88"/>
    <col customWidth="1" min="83" max="83" width="28.63"/>
    <col customWidth="1" min="84" max="84" width="18.88"/>
    <col customWidth="1" min="85" max="85" width="27.13"/>
    <col customWidth="1" min="86" max="86" width="20.88"/>
    <col customWidth="1" min="87" max="87" width="29.0"/>
    <col customWidth="1" min="88" max="89" width="18.88"/>
    <col customWidth="1" min="90" max="90" width="46.75"/>
    <col customWidth="1" min="91" max="91" width="38.63"/>
    <col customWidth="1" min="92" max="92" width="26.38"/>
    <col customWidth="1" min="93" max="107" width="18.88"/>
  </cols>
  <sheetData>
    <row r="1">
      <c r="A1" s="194" t="s">
        <v>3</v>
      </c>
      <c r="B1" s="195" t="s">
        <v>281</v>
      </c>
      <c r="C1" s="196" t="s">
        <v>282</v>
      </c>
      <c r="D1" s="196" t="s">
        <v>283</v>
      </c>
      <c r="E1" s="196" t="s">
        <v>284</v>
      </c>
      <c r="F1" s="196" t="s">
        <v>285</v>
      </c>
      <c r="G1" s="196" t="s">
        <v>286</v>
      </c>
      <c r="H1" s="196" t="s">
        <v>287</v>
      </c>
      <c r="I1" s="196" t="s">
        <v>288</v>
      </c>
      <c r="J1" s="196" t="s">
        <v>289</v>
      </c>
      <c r="K1" s="196" t="s">
        <v>290</v>
      </c>
      <c r="L1" s="196" t="s">
        <v>291</v>
      </c>
      <c r="M1" s="196" t="s">
        <v>292</v>
      </c>
      <c r="N1" s="196" t="s">
        <v>293</v>
      </c>
      <c r="O1" s="196" t="s">
        <v>294</v>
      </c>
      <c r="P1" s="196" t="s">
        <v>295</v>
      </c>
      <c r="Q1" s="196" t="s">
        <v>296</v>
      </c>
      <c r="R1" s="196" t="s">
        <v>297</v>
      </c>
      <c r="S1" s="196" t="s">
        <v>298</v>
      </c>
      <c r="T1" s="196" t="s">
        <v>299</v>
      </c>
      <c r="U1" s="196" t="s">
        <v>300</v>
      </c>
      <c r="V1" s="196" t="s">
        <v>301</v>
      </c>
      <c r="W1" s="196" t="s">
        <v>302</v>
      </c>
      <c r="X1" s="196" t="s">
        <v>303</v>
      </c>
      <c r="Y1" s="196" t="s">
        <v>304</v>
      </c>
      <c r="Z1" s="196" t="s">
        <v>305</v>
      </c>
      <c r="AA1" s="196" t="s">
        <v>306</v>
      </c>
      <c r="AB1" s="196" t="s">
        <v>307</v>
      </c>
      <c r="AC1" s="196" t="s">
        <v>308</v>
      </c>
      <c r="AD1" s="196" t="s">
        <v>309</v>
      </c>
      <c r="AE1" s="196" t="s">
        <v>310</v>
      </c>
      <c r="AF1" s="196" t="s">
        <v>311</v>
      </c>
      <c r="AG1" s="196" t="s">
        <v>312</v>
      </c>
      <c r="AH1" s="196" t="s">
        <v>313</v>
      </c>
      <c r="AI1" s="196" t="s">
        <v>314</v>
      </c>
      <c r="AJ1" s="196" t="s">
        <v>315</v>
      </c>
      <c r="AK1" s="196" t="s">
        <v>316</v>
      </c>
      <c r="AL1" s="196" t="s">
        <v>297</v>
      </c>
      <c r="AM1" s="196" t="s">
        <v>317</v>
      </c>
      <c r="AN1" s="196" t="s">
        <v>318</v>
      </c>
      <c r="AO1" s="196" t="s">
        <v>319</v>
      </c>
      <c r="AP1" s="196" t="s">
        <v>320</v>
      </c>
      <c r="AQ1" s="196" t="s">
        <v>321</v>
      </c>
      <c r="AR1" s="196" t="s">
        <v>322</v>
      </c>
      <c r="AS1" s="196" t="s">
        <v>323</v>
      </c>
      <c r="AT1" s="196" t="s">
        <v>324</v>
      </c>
      <c r="AU1" s="196" t="s">
        <v>325</v>
      </c>
      <c r="AV1" s="196" t="s">
        <v>326</v>
      </c>
      <c r="AW1" s="196" t="s">
        <v>327</v>
      </c>
      <c r="AX1" s="196" t="s">
        <v>328</v>
      </c>
      <c r="AY1" s="196" t="s">
        <v>329</v>
      </c>
      <c r="AZ1" s="196" t="s">
        <v>330</v>
      </c>
      <c r="BA1" s="196" t="s">
        <v>331</v>
      </c>
      <c r="BB1" s="196" t="s">
        <v>332</v>
      </c>
      <c r="BC1" s="196" t="s">
        <v>333</v>
      </c>
      <c r="BD1" s="196" t="s">
        <v>334</v>
      </c>
      <c r="BE1" s="196" t="s">
        <v>335</v>
      </c>
      <c r="BF1" s="196" t="s">
        <v>336</v>
      </c>
      <c r="BG1" s="196" t="s">
        <v>337</v>
      </c>
      <c r="BH1" s="196" t="s">
        <v>338</v>
      </c>
      <c r="BI1" s="196" t="s">
        <v>339</v>
      </c>
      <c r="BJ1" s="196" t="s">
        <v>340</v>
      </c>
      <c r="BK1" s="196" t="s">
        <v>341</v>
      </c>
      <c r="BL1" s="196" t="s">
        <v>342</v>
      </c>
      <c r="BM1" s="196" t="s">
        <v>343</v>
      </c>
      <c r="BN1" s="196" t="s">
        <v>344</v>
      </c>
      <c r="BO1" s="196" t="s">
        <v>345</v>
      </c>
      <c r="BP1" s="196" t="s">
        <v>346</v>
      </c>
      <c r="BQ1" s="196" t="s">
        <v>347</v>
      </c>
      <c r="BR1" s="196" t="s">
        <v>348</v>
      </c>
      <c r="BS1" s="196" t="s">
        <v>349</v>
      </c>
      <c r="BT1" s="196" t="s">
        <v>350</v>
      </c>
      <c r="BU1" s="196" t="s">
        <v>351</v>
      </c>
      <c r="BV1" s="196" t="s">
        <v>352</v>
      </c>
      <c r="BW1" s="196" t="s">
        <v>353</v>
      </c>
      <c r="BX1" s="196" t="s">
        <v>354</v>
      </c>
      <c r="BY1" s="196" t="s">
        <v>355</v>
      </c>
      <c r="BZ1" s="196" t="s">
        <v>356</v>
      </c>
      <c r="CA1" s="196" t="s">
        <v>357</v>
      </c>
      <c r="CB1" s="196" t="s">
        <v>358</v>
      </c>
      <c r="CC1" s="196" t="s">
        <v>359</v>
      </c>
      <c r="CD1" s="196" t="s">
        <v>360</v>
      </c>
      <c r="CE1" s="196" t="s">
        <v>361</v>
      </c>
      <c r="CF1" s="196" t="s">
        <v>362</v>
      </c>
      <c r="CG1" s="196" t="s">
        <v>363</v>
      </c>
      <c r="CH1" s="196" t="s">
        <v>364</v>
      </c>
      <c r="CI1" s="196" t="s">
        <v>365</v>
      </c>
      <c r="CJ1" s="196" t="s">
        <v>366</v>
      </c>
      <c r="CK1" s="196" t="s">
        <v>367</v>
      </c>
      <c r="CL1" s="196" t="s">
        <v>368</v>
      </c>
      <c r="CM1" s="196" t="s">
        <v>369</v>
      </c>
      <c r="CN1" s="196" t="s">
        <v>370</v>
      </c>
      <c r="CO1" s="196" t="s">
        <v>371</v>
      </c>
      <c r="CP1" s="196" t="s">
        <v>372</v>
      </c>
      <c r="CQ1" s="197" t="s">
        <v>373</v>
      </c>
      <c r="CR1" s="198" t="s">
        <v>374</v>
      </c>
      <c r="CS1" s="199"/>
      <c r="CT1" s="200"/>
      <c r="CU1" s="200"/>
      <c r="CV1" s="200"/>
      <c r="CW1" s="200"/>
      <c r="CX1" s="200"/>
      <c r="CY1" s="200"/>
      <c r="DA1" s="200"/>
      <c r="DB1" s="200"/>
      <c r="DC1" s="200"/>
    </row>
    <row r="2">
      <c r="A2" s="201" t="s">
        <v>375</v>
      </c>
      <c r="B2" s="202"/>
      <c r="C2" s="203" t="s">
        <v>376</v>
      </c>
      <c r="D2" s="203" t="s">
        <v>377</v>
      </c>
      <c r="E2" s="203" t="s">
        <v>378</v>
      </c>
      <c r="F2" s="203" t="s">
        <v>379</v>
      </c>
      <c r="G2" s="203" t="s">
        <v>380</v>
      </c>
      <c r="H2" s="203" t="s">
        <v>380</v>
      </c>
      <c r="I2" s="203" t="s">
        <v>381</v>
      </c>
      <c r="J2" s="204" t="s">
        <v>382</v>
      </c>
      <c r="K2" s="204" t="s">
        <v>383</v>
      </c>
      <c r="L2" s="204" t="s">
        <v>384</v>
      </c>
      <c r="M2" s="204" t="s">
        <v>385</v>
      </c>
      <c r="N2" s="204" t="s">
        <v>386</v>
      </c>
      <c r="O2" s="204" t="s">
        <v>387</v>
      </c>
      <c r="P2" s="204" t="s">
        <v>388</v>
      </c>
      <c r="Q2" s="204" t="s">
        <v>388</v>
      </c>
      <c r="R2" s="204" t="s">
        <v>389</v>
      </c>
      <c r="S2" s="204" t="s">
        <v>390</v>
      </c>
      <c r="T2" s="204" t="s">
        <v>391</v>
      </c>
      <c r="U2" s="204" t="s">
        <v>380</v>
      </c>
      <c r="V2" s="204" t="s">
        <v>392</v>
      </c>
      <c r="W2" s="204" t="s">
        <v>388</v>
      </c>
      <c r="X2" s="204" t="s">
        <v>393</v>
      </c>
      <c r="Y2" s="204" t="s">
        <v>380</v>
      </c>
      <c r="Z2" s="204" t="s">
        <v>380</v>
      </c>
      <c r="AA2" s="204" t="s">
        <v>394</v>
      </c>
      <c r="AB2" s="204" t="s">
        <v>388</v>
      </c>
      <c r="AC2" s="204" t="s">
        <v>395</v>
      </c>
      <c r="AD2" s="204" t="s">
        <v>396</v>
      </c>
      <c r="AE2" s="204" t="s">
        <v>397</v>
      </c>
      <c r="AF2" s="204" t="s">
        <v>398</v>
      </c>
      <c r="AG2" s="204" t="s">
        <v>399</v>
      </c>
      <c r="AH2" s="204" t="s">
        <v>400</v>
      </c>
      <c r="AI2" s="204" t="s">
        <v>377</v>
      </c>
      <c r="AJ2" s="204" t="s">
        <v>401</v>
      </c>
      <c r="AK2" s="204" t="s">
        <v>402</v>
      </c>
      <c r="AL2" s="204" t="s">
        <v>388</v>
      </c>
      <c r="AM2" s="204" t="s">
        <v>403</v>
      </c>
      <c r="AN2" s="204" t="s">
        <v>404</v>
      </c>
      <c r="AO2" s="204" t="s">
        <v>405</v>
      </c>
      <c r="AP2" s="204" t="s">
        <v>406</v>
      </c>
      <c r="AQ2" s="204" t="s">
        <v>407</v>
      </c>
      <c r="AR2" s="204" t="s">
        <v>408</v>
      </c>
      <c r="AS2" s="204" t="s">
        <v>409</v>
      </c>
      <c r="AT2" s="204" t="s">
        <v>410</v>
      </c>
      <c r="AU2" s="204" t="s">
        <v>411</v>
      </c>
      <c r="AV2" s="204" t="s">
        <v>412</v>
      </c>
      <c r="AW2" s="204" t="s">
        <v>413</v>
      </c>
      <c r="AX2" s="204" t="s">
        <v>414</v>
      </c>
      <c r="AY2" s="204" t="s">
        <v>415</v>
      </c>
      <c r="AZ2" s="204" t="s">
        <v>416</v>
      </c>
      <c r="BA2" s="204" t="s">
        <v>388</v>
      </c>
      <c r="BB2" s="204" t="s">
        <v>387</v>
      </c>
      <c r="BC2" s="204" t="s">
        <v>417</v>
      </c>
      <c r="BD2" s="204" t="s">
        <v>380</v>
      </c>
      <c r="BE2" s="204" t="s">
        <v>414</v>
      </c>
      <c r="BF2" s="204" t="s">
        <v>387</v>
      </c>
      <c r="BG2" s="204" t="s">
        <v>418</v>
      </c>
      <c r="BH2" s="204" t="s">
        <v>419</v>
      </c>
      <c r="BI2" s="204" t="s">
        <v>420</v>
      </c>
      <c r="BJ2" s="204" t="s">
        <v>421</v>
      </c>
      <c r="BK2" s="204" t="s">
        <v>422</v>
      </c>
      <c r="BL2" s="204" t="s">
        <v>423</v>
      </c>
      <c r="BM2" s="204" t="s">
        <v>424</v>
      </c>
      <c r="BN2" s="204" t="s">
        <v>425</v>
      </c>
      <c r="BO2" s="204" t="s">
        <v>380</v>
      </c>
      <c r="BP2" s="204" t="s">
        <v>426</v>
      </c>
      <c r="BQ2" s="204" t="s">
        <v>427</v>
      </c>
      <c r="BR2" s="204" t="s">
        <v>428</v>
      </c>
      <c r="BS2" s="204" t="s">
        <v>429</v>
      </c>
      <c r="BT2" s="204" t="s">
        <v>430</v>
      </c>
      <c r="BU2" s="204" t="s">
        <v>431</v>
      </c>
      <c r="BV2" s="204" t="s">
        <v>380</v>
      </c>
      <c r="BW2" s="204" t="s">
        <v>432</v>
      </c>
      <c r="BX2" s="204" t="s">
        <v>430</v>
      </c>
      <c r="BY2" s="204" t="s">
        <v>433</v>
      </c>
      <c r="BZ2" s="204" t="s">
        <v>434</v>
      </c>
      <c r="CA2" s="204" t="s">
        <v>387</v>
      </c>
      <c r="CB2" s="204" t="s">
        <v>387</v>
      </c>
      <c r="CC2" s="204" t="s">
        <v>422</v>
      </c>
      <c r="CD2" s="204" t="s">
        <v>380</v>
      </c>
      <c r="CE2" s="204" t="s">
        <v>394</v>
      </c>
      <c r="CF2" s="204" t="s">
        <v>430</v>
      </c>
      <c r="CG2" s="204" t="s">
        <v>435</v>
      </c>
      <c r="CH2" s="204" t="s">
        <v>423</v>
      </c>
      <c r="CI2" s="204" t="s">
        <v>436</v>
      </c>
      <c r="CJ2" s="204" t="s">
        <v>437</v>
      </c>
      <c r="CK2" s="204" t="s">
        <v>438</v>
      </c>
      <c r="CL2" s="204" t="s">
        <v>439</v>
      </c>
      <c r="CM2" s="204" t="s">
        <v>440</v>
      </c>
      <c r="CN2" s="204" t="s">
        <v>441</v>
      </c>
      <c r="CO2" s="204" t="s">
        <v>442</v>
      </c>
      <c r="CP2" s="204" t="s">
        <v>443</v>
      </c>
      <c r="CQ2" s="205">
        <v>-0.3</v>
      </c>
      <c r="CR2" s="206">
        <f>COUNTA(C1:CP1)</f>
        <v>92</v>
      </c>
      <c r="CS2" s="207" t="s">
        <v>444</v>
      </c>
      <c r="CT2" s="208"/>
      <c r="CU2" s="208"/>
      <c r="CV2" s="208"/>
      <c r="CW2" s="208"/>
      <c r="CX2" s="208"/>
      <c r="CY2" s="208"/>
      <c r="CZ2" s="209" t="s">
        <v>445</v>
      </c>
      <c r="DA2" s="210" t="s">
        <v>446</v>
      </c>
      <c r="DB2" s="211" t="s">
        <v>447</v>
      </c>
      <c r="DC2" s="212" t="s">
        <v>448</v>
      </c>
    </row>
    <row r="3">
      <c r="B3" s="213" t="s">
        <v>449</v>
      </c>
      <c r="C3" s="200"/>
      <c r="D3" s="213" t="s">
        <v>450</v>
      </c>
      <c r="E3" s="213" t="s">
        <v>451</v>
      </c>
      <c r="F3" s="213" t="s">
        <v>379</v>
      </c>
      <c r="G3" s="213" t="s">
        <v>380</v>
      </c>
      <c r="H3" s="213" t="s">
        <v>380</v>
      </c>
      <c r="I3" s="213" t="s">
        <v>381</v>
      </c>
      <c r="J3" s="200"/>
      <c r="K3" s="200"/>
      <c r="L3" s="200"/>
      <c r="M3" s="200"/>
      <c r="N3" s="200"/>
      <c r="O3" s="213" t="s">
        <v>452</v>
      </c>
      <c r="P3" s="213" t="s">
        <v>453</v>
      </c>
      <c r="Q3" s="213" t="s">
        <v>388</v>
      </c>
      <c r="R3" s="213" t="s">
        <v>389</v>
      </c>
      <c r="S3" s="213" t="s">
        <v>390</v>
      </c>
      <c r="T3" s="213" t="s">
        <v>403</v>
      </c>
      <c r="U3" s="213" t="s">
        <v>380</v>
      </c>
      <c r="V3" s="213" t="s">
        <v>392</v>
      </c>
      <c r="W3" s="200"/>
      <c r="X3" s="213" t="s">
        <v>393</v>
      </c>
      <c r="Y3" s="213" t="s">
        <v>380</v>
      </c>
      <c r="Z3" s="200"/>
      <c r="AA3" s="200"/>
      <c r="AB3" s="200"/>
      <c r="AC3" s="213" t="s">
        <v>395</v>
      </c>
      <c r="AD3" s="213" t="s">
        <v>396</v>
      </c>
      <c r="AE3" s="200"/>
      <c r="AF3" s="213" t="s">
        <v>398</v>
      </c>
      <c r="AG3" s="200"/>
      <c r="AH3" s="213" t="s">
        <v>400</v>
      </c>
      <c r="AI3" s="213" t="s">
        <v>377</v>
      </c>
      <c r="AJ3" s="213" t="s">
        <v>401</v>
      </c>
      <c r="AK3" s="213" t="s">
        <v>402</v>
      </c>
      <c r="AL3" s="213" t="s">
        <v>388</v>
      </c>
      <c r="AM3" s="213" t="s">
        <v>454</v>
      </c>
      <c r="AN3" s="200"/>
      <c r="AO3" s="213" t="s">
        <v>405</v>
      </c>
      <c r="AP3" s="213" t="s">
        <v>455</v>
      </c>
      <c r="AQ3" s="200"/>
      <c r="AR3" s="213" t="s">
        <v>408</v>
      </c>
      <c r="AS3" s="213" t="s">
        <v>409</v>
      </c>
      <c r="AT3" s="213" t="s">
        <v>410</v>
      </c>
      <c r="AU3" s="213" t="s">
        <v>411</v>
      </c>
      <c r="AV3" s="213" t="s">
        <v>412</v>
      </c>
      <c r="AW3" s="213" t="s">
        <v>413</v>
      </c>
      <c r="AX3" s="213" t="s">
        <v>456</v>
      </c>
      <c r="AY3" s="213" t="s">
        <v>415</v>
      </c>
      <c r="AZ3" s="213" t="s">
        <v>416</v>
      </c>
      <c r="BA3" s="213" t="s">
        <v>388</v>
      </c>
      <c r="BB3" s="213" t="s">
        <v>387</v>
      </c>
      <c r="BC3" s="200"/>
      <c r="BD3" s="213" t="s">
        <v>380</v>
      </c>
      <c r="BE3" s="213" t="s">
        <v>457</v>
      </c>
      <c r="BF3" s="213" t="s">
        <v>387</v>
      </c>
      <c r="BG3" s="213" t="s">
        <v>458</v>
      </c>
      <c r="BH3" s="200"/>
      <c r="BI3" s="213" t="s">
        <v>420</v>
      </c>
      <c r="BJ3" s="200"/>
      <c r="BK3" s="200"/>
      <c r="BL3" s="200"/>
      <c r="BM3" s="200"/>
      <c r="BN3" s="213" t="s">
        <v>425</v>
      </c>
      <c r="BO3" s="213" t="s">
        <v>459</v>
      </c>
      <c r="BP3" s="213" t="s">
        <v>426</v>
      </c>
      <c r="BQ3" s="200"/>
      <c r="BR3" s="200"/>
      <c r="BS3" s="200"/>
      <c r="BT3" s="200"/>
      <c r="BU3" s="213" t="s">
        <v>431</v>
      </c>
      <c r="BV3" s="213" t="s">
        <v>460</v>
      </c>
      <c r="BW3" s="213" t="s">
        <v>432</v>
      </c>
      <c r="BX3" s="213" t="s">
        <v>430</v>
      </c>
      <c r="BY3" s="200"/>
      <c r="BZ3" s="213" t="s">
        <v>434</v>
      </c>
      <c r="CA3" s="213" t="s">
        <v>387</v>
      </c>
      <c r="CB3" s="213" t="s">
        <v>387</v>
      </c>
      <c r="CC3" s="200"/>
      <c r="CD3" s="200"/>
      <c r="CE3" s="200"/>
      <c r="CF3" s="213" t="s">
        <v>430</v>
      </c>
      <c r="CG3" s="200"/>
      <c r="CH3" s="200"/>
      <c r="CI3" s="200"/>
      <c r="CJ3" s="200"/>
      <c r="CK3" s="213" t="s">
        <v>438</v>
      </c>
      <c r="CL3" s="213" t="s">
        <v>439</v>
      </c>
      <c r="CM3" s="200"/>
      <c r="CN3" s="213" t="s">
        <v>441</v>
      </c>
      <c r="CO3" s="213" t="s">
        <v>442</v>
      </c>
      <c r="CP3" s="213" t="s">
        <v>443</v>
      </c>
      <c r="CQ3" s="200"/>
      <c r="CR3" s="200"/>
      <c r="CS3" s="200"/>
      <c r="CT3" s="200"/>
      <c r="CU3" s="200"/>
      <c r="CV3" s="200"/>
      <c r="CW3" s="200"/>
      <c r="CX3" s="200"/>
      <c r="CY3" s="200"/>
      <c r="CZ3" s="214"/>
      <c r="DA3" s="215"/>
      <c r="DC3" s="216"/>
    </row>
    <row r="4">
      <c r="A4" s="213" t="s">
        <v>239</v>
      </c>
      <c r="B4" s="213"/>
      <c r="C4" s="217">
        <f t="shared" ref="C4:CP4" si="1">IF(C3 = "",0,IF(C3=C$2,1,$CQ$2))</f>
        <v>0</v>
      </c>
      <c r="D4" s="217">
        <f t="shared" si="1"/>
        <v>-0.3</v>
      </c>
      <c r="E4" s="217">
        <f t="shared" si="1"/>
        <v>-0.3</v>
      </c>
      <c r="F4" s="217">
        <f t="shared" si="1"/>
        <v>1</v>
      </c>
      <c r="G4" s="217">
        <f t="shared" si="1"/>
        <v>1</v>
      </c>
      <c r="H4" s="217">
        <f t="shared" si="1"/>
        <v>1</v>
      </c>
      <c r="I4" s="217">
        <f t="shared" si="1"/>
        <v>1</v>
      </c>
      <c r="J4" s="217">
        <f t="shared" si="1"/>
        <v>0</v>
      </c>
      <c r="K4" s="217">
        <f t="shared" si="1"/>
        <v>0</v>
      </c>
      <c r="L4" s="217">
        <f t="shared" si="1"/>
        <v>0</v>
      </c>
      <c r="M4" s="217">
        <f t="shared" si="1"/>
        <v>0</v>
      </c>
      <c r="N4" s="217">
        <f t="shared" si="1"/>
        <v>0</v>
      </c>
      <c r="O4" s="217">
        <f t="shared" si="1"/>
        <v>-0.3</v>
      </c>
      <c r="P4" s="217">
        <f t="shared" si="1"/>
        <v>-0.3</v>
      </c>
      <c r="Q4" s="217">
        <f t="shared" si="1"/>
        <v>1</v>
      </c>
      <c r="R4" s="217">
        <f t="shared" si="1"/>
        <v>1</v>
      </c>
      <c r="S4" s="217">
        <f t="shared" si="1"/>
        <v>1</v>
      </c>
      <c r="T4" s="217">
        <f t="shared" si="1"/>
        <v>-0.3</v>
      </c>
      <c r="U4" s="217">
        <f t="shared" si="1"/>
        <v>1</v>
      </c>
      <c r="V4" s="217">
        <f t="shared" si="1"/>
        <v>1</v>
      </c>
      <c r="W4" s="217">
        <f t="shared" si="1"/>
        <v>0</v>
      </c>
      <c r="X4" s="217">
        <f t="shared" si="1"/>
        <v>1</v>
      </c>
      <c r="Y4" s="217">
        <f t="shared" si="1"/>
        <v>1</v>
      </c>
      <c r="Z4" s="217">
        <f t="shared" si="1"/>
        <v>0</v>
      </c>
      <c r="AA4" s="217">
        <f t="shared" si="1"/>
        <v>0</v>
      </c>
      <c r="AB4" s="217">
        <f t="shared" si="1"/>
        <v>0</v>
      </c>
      <c r="AC4" s="217">
        <f t="shared" si="1"/>
        <v>1</v>
      </c>
      <c r="AD4" s="217">
        <f t="shared" si="1"/>
        <v>1</v>
      </c>
      <c r="AE4" s="217">
        <f t="shared" si="1"/>
        <v>0</v>
      </c>
      <c r="AF4" s="217">
        <f t="shared" si="1"/>
        <v>1</v>
      </c>
      <c r="AG4" s="217">
        <f t="shared" si="1"/>
        <v>0</v>
      </c>
      <c r="AH4" s="217">
        <f t="shared" si="1"/>
        <v>1</v>
      </c>
      <c r="AI4" s="217">
        <f t="shared" si="1"/>
        <v>1</v>
      </c>
      <c r="AJ4" s="217">
        <f t="shared" si="1"/>
        <v>1</v>
      </c>
      <c r="AK4" s="217">
        <f t="shared" si="1"/>
        <v>1</v>
      </c>
      <c r="AL4" s="217">
        <f t="shared" si="1"/>
        <v>1</v>
      </c>
      <c r="AM4" s="217">
        <f t="shared" si="1"/>
        <v>-0.3</v>
      </c>
      <c r="AN4" s="217">
        <f t="shared" si="1"/>
        <v>0</v>
      </c>
      <c r="AO4" s="217">
        <f t="shared" si="1"/>
        <v>1</v>
      </c>
      <c r="AP4" s="217">
        <f t="shared" si="1"/>
        <v>-0.3</v>
      </c>
      <c r="AQ4" s="217">
        <f t="shared" si="1"/>
        <v>0</v>
      </c>
      <c r="AR4" s="217">
        <f t="shared" si="1"/>
        <v>1</v>
      </c>
      <c r="AS4" s="217">
        <f t="shared" si="1"/>
        <v>1</v>
      </c>
      <c r="AT4" s="217">
        <f t="shared" si="1"/>
        <v>1</v>
      </c>
      <c r="AU4" s="217">
        <f t="shared" si="1"/>
        <v>1</v>
      </c>
      <c r="AV4" s="217">
        <f t="shared" si="1"/>
        <v>1</v>
      </c>
      <c r="AW4" s="217">
        <f t="shared" si="1"/>
        <v>1</v>
      </c>
      <c r="AX4" s="217">
        <f t="shared" si="1"/>
        <v>-0.3</v>
      </c>
      <c r="AY4" s="217">
        <f t="shared" si="1"/>
        <v>1</v>
      </c>
      <c r="AZ4" s="217">
        <f t="shared" si="1"/>
        <v>1</v>
      </c>
      <c r="BA4" s="217">
        <f t="shared" si="1"/>
        <v>1</v>
      </c>
      <c r="BB4" s="217">
        <f t="shared" si="1"/>
        <v>1</v>
      </c>
      <c r="BC4" s="217">
        <f t="shared" si="1"/>
        <v>0</v>
      </c>
      <c r="BD4" s="217">
        <f t="shared" si="1"/>
        <v>1</v>
      </c>
      <c r="BE4" s="217">
        <f t="shared" si="1"/>
        <v>-0.3</v>
      </c>
      <c r="BF4" s="217">
        <f t="shared" si="1"/>
        <v>1</v>
      </c>
      <c r="BG4" s="217">
        <f t="shared" si="1"/>
        <v>-0.3</v>
      </c>
      <c r="BH4" s="217">
        <f t="shared" si="1"/>
        <v>0</v>
      </c>
      <c r="BI4" s="217">
        <f t="shared" si="1"/>
        <v>1</v>
      </c>
      <c r="BJ4" s="217">
        <f t="shared" si="1"/>
        <v>0</v>
      </c>
      <c r="BK4" s="217">
        <f t="shared" si="1"/>
        <v>0</v>
      </c>
      <c r="BL4" s="217">
        <f t="shared" si="1"/>
        <v>0</v>
      </c>
      <c r="BM4" s="217">
        <f t="shared" si="1"/>
        <v>0</v>
      </c>
      <c r="BN4" s="217">
        <f t="shared" si="1"/>
        <v>1</v>
      </c>
      <c r="BO4" s="217">
        <f t="shared" si="1"/>
        <v>-0.3</v>
      </c>
      <c r="BP4" s="217">
        <f t="shared" si="1"/>
        <v>1</v>
      </c>
      <c r="BQ4" s="217">
        <f t="shared" si="1"/>
        <v>0</v>
      </c>
      <c r="BR4" s="217">
        <f t="shared" si="1"/>
        <v>0</v>
      </c>
      <c r="BS4" s="217">
        <f t="shared" si="1"/>
        <v>0</v>
      </c>
      <c r="BT4" s="217">
        <f t="shared" si="1"/>
        <v>0</v>
      </c>
      <c r="BU4" s="217">
        <f t="shared" si="1"/>
        <v>1</v>
      </c>
      <c r="BV4" s="217">
        <f t="shared" si="1"/>
        <v>-0.3</v>
      </c>
      <c r="BW4" s="217">
        <f t="shared" si="1"/>
        <v>1</v>
      </c>
      <c r="BX4" s="217">
        <f t="shared" si="1"/>
        <v>1</v>
      </c>
      <c r="BY4" s="217">
        <f t="shared" si="1"/>
        <v>0</v>
      </c>
      <c r="BZ4" s="217">
        <f t="shared" si="1"/>
        <v>1</v>
      </c>
      <c r="CA4" s="217">
        <f t="shared" si="1"/>
        <v>1</v>
      </c>
      <c r="CB4" s="217">
        <f t="shared" si="1"/>
        <v>1</v>
      </c>
      <c r="CC4" s="217">
        <f t="shared" si="1"/>
        <v>0</v>
      </c>
      <c r="CD4" s="217">
        <f t="shared" si="1"/>
        <v>0</v>
      </c>
      <c r="CE4" s="217">
        <f t="shared" si="1"/>
        <v>0</v>
      </c>
      <c r="CF4" s="217">
        <f t="shared" si="1"/>
        <v>1</v>
      </c>
      <c r="CG4" s="217">
        <f t="shared" si="1"/>
        <v>0</v>
      </c>
      <c r="CH4" s="217">
        <f t="shared" si="1"/>
        <v>0</v>
      </c>
      <c r="CI4" s="217">
        <f t="shared" si="1"/>
        <v>0</v>
      </c>
      <c r="CJ4" s="217">
        <f t="shared" si="1"/>
        <v>0</v>
      </c>
      <c r="CK4" s="217">
        <f t="shared" si="1"/>
        <v>1</v>
      </c>
      <c r="CL4" s="217">
        <f t="shared" si="1"/>
        <v>1</v>
      </c>
      <c r="CM4" s="217">
        <f t="shared" si="1"/>
        <v>0</v>
      </c>
      <c r="CN4" s="217">
        <f t="shared" si="1"/>
        <v>1</v>
      </c>
      <c r="CO4" s="217">
        <f t="shared" si="1"/>
        <v>1</v>
      </c>
      <c r="CP4" s="217">
        <f t="shared" si="1"/>
        <v>1</v>
      </c>
      <c r="CQ4" s="200"/>
      <c r="CR4" s="95">
        <f>SUM(C4:CP4)</f>
        <v>43.4</v>
      </c>
      <c r="CS4" s="218">
        <f>CR4/$CR$2</f>
        <v>0.4717391304</v>
      </c>
      <c r="CT4" s="200"/>
      <c r="CU4" s="200"/>
      <c r="CV4" s="200"/>
      <c r="CW4" s="200"/>
      <c r="CX4" s="200"/>
      <c r="CY4" s="200"/>
      <c r="CZ4" s="219">
        <v>0.7315789473684211</v>
      </c>
      <c r="DA4" s="220"/>
      <c r="DB4" s="214"/>
      <c r="DC4" s="214"/>
    </row>
    <row r="5">
      <c r="A5" s="213"/>
      <c r="B5" s="213" t="s">
        <v>461</v>
      </c>
      <c r="C5" s="200"/>
      <c r="D5" s="213" t="s">
        <v>462</v>
      </c>
      <c r="E5" s="200"/>
      <c r="F5" s="213" t="s">
        <v>379</v>
      </c>
      <c r="G5" s="213" t="s">
        <v>463</v>
      </c>
      <c r="H5" s="213" t="s">
        <v>464</v>
      </c>
      <c r="I5" s="213" t="s">
        <v>465</v>
      </c>
      <c r="J5" s="213" t="s">
        <v>382</v>
      </c>
      <c r="K5" s="200"/>
      <c r="L5" s="200"/>
      <c r="M5" s="213" t="s">
        <v>466</v>
      </c>
      <c r="N5" s="200"/>
      <c r="O5" s="213" t="s">
        <v>452</v>
      </c>
      <c r="P5" s="213" t="s">
        <v>453</v>
      </c>
      <c r="Q5" s="213" t="s">
        <v>467</v>
      </c>
      <c r="R5" s="213" t="s">
        <v>389</v>
      </c>
      <c r="S5" s="213" t="s">
        <v>390</v>
      </c>
      <c r="T5" s="213" t="s">
        <v>391</v>
      </c>
      <c r="U5" s="213" t="s">
        <v>468</v>
      </c>
      <c r="V5" s="213" t="s">
        <v>392</v>
      </c>
      <c r="W5" s="200"/>
      <c r="X5" s="213" t="s">
        <v>469</v>
      </c>
      <c r="Y5" s="213" t="s">
        <v>380</v>
      </c>
      <c r="Z5" s="213" t="s">
        <v>470</v>
      </c>
      <c r="AA5" s="200"/>
      <c r="AB5" s="200"/>
      <c r="AC5" s="200"/>
      <c r="AD5" s="213" t="s">
        <v>396</v>
      </c>
      <c r="AE5" s="200"/>
      <c r="AF5" s="213" t="s">
        <v>398</v>
      </c>
      <c r="AG5" s="200"/>
      <c r="AH5" s="213" t="s">
        <v>400</v>
      </c>
      <c r="AI5" s="213" t="s">
        <v>471</v>
      </c>
      <c r="AJ5" s="213" t="s">
        <v>401</v>
      </c>
      <c r="AK5" s="213" t="s">
        <v>402</v>
      </c>
      <c r="AL5" s="213" t="s">
        <v>388</v>
      </c>
      <c r="AM5" s="213" t="s">
        <v>454</v>
      </c>
      <c r="AN5" s="213" t="s">
        <v>426</v>
      </c>
      <c r="AO5" s="213" t="s">
        <v>426</v>
      </c>
      <c r="AP5" s="213" t="s">
        <v>406</v>
      </c>
      <c r="AQ5" s="213" t="s">
        <v>472</v>
      </c>
      <c r="AR5" s="213" t="s">
        <v>414</v>
      </c>
      <c r="AS5" s="213" t="s">
        <v>409</v>
      </c>
      <c r="AT5" s="213" t="s">
        <v>410</v>
      </c>
      <c r="AU5" s="213" t="s">
        <v>411</v>
      </c>
      <c r="AV5" s="213" t="s">
        <v>473</v>
      </c>
      <c r="AW5" s="213" t="s">
        <v>474</v>
      </c>
      <c r="AX5" s="213" t="s">
        <v>414</v>
      </c>
      <c r="AY5" s="213" t="s">
        <v>415</v>
      </c>
      <c r="AZ5" s="213" t="s">
        <v>475</v>
      </c>
      <c r="BA5" s="213" t="s">
        <v>388</v>
      </c>
      <c r="BB5" s="213" t="s">
        <v>387</v>
      </c>
      <c r="BC5" s="213" t="s">
        <v>417</v>
      </c>
      <c r="BD5" s="213" t="s">
        <v>380</v>
      </c>
      <c r="BE5" s="213" t="s">
        <v>457</v>
      </c>
      <c r="BF5" s="213" t="s">
        <v>476</v>
      </c>
      <c r="BG5" s="213" t="s">
        <v>477</v>
      </c>
      <c r="BH5" s="213" t="s">
        <v>419</v>
      </c>
      <c r="BI5" s="213" t="s">
        <v>478</v>
      </c>
      <c r="BJ5" s="213" t="s">
        <v>479</v>
      </c>
      <c r="BK5" s="213" t="s">
        <v>423</v>
      </c>
      <c r="BL5" s="213" t="s">
        <v>422</v>
      </c>
      <c r="BM5" s="213" t="s">
        <v>480</v>
      </c>
      <c r="BN5" s="213" t="s">
        <v>425</v>
      </c>
      <c r="BO5" s="213" t="s">
        <v>380</v>
      </c>
      <c r="BP5" s="213" t="s">
        <v>426</v>
      </c>
      <c r="BQ5" s="213" t="s">
        <v>427</v>
      </c>
      <c r="BR5" s="213" t="s">
        <v>418</v>
      </c>
      <c r="BS5" s="213" t="s">
        <v>481</v>
      </c>
      <c r="BT5" s="213" t="s">
        <v>482</v>
      </c>
      <c r="BU5" s="213" t="s">
        <v>431</v>
      </c>
      <c r="BV5" s="213" t="s">
        <v>380</v>
      </c>
      <c r="BW5" s="213" t="s">
        <v>483</v>
      </c>
      <c r="BX5" s="213" t="s">
        <v>430</v>
      </c>
      <c r="BY5" s="213" t="s">
        <v>433</v>
      </c>
      <c r="BZ5" s="213" t="s">
        <v>434</v>
      </c>
      <c r="CA5" s="213" t="s">
        <v>484</v>
      </c>
      <c r="CB5" s="213" t="s">
        <v>387</v>
      </c>
      <c r="CC5" s="200"/>
      <c r="CD5" s="213" t="s">
        <v>380</v>
      </c>
      <c r="CE5" s="200"/>
      <c r="CF5" s="213" t="s">
        <v>485</v>
      </c>
      <c r="CG5" s="213" t="s">
        <v>435</v>
      </c>
      <c r="CH5" s="213" t="s">
        <v>486</v>
      </c>
      <c r="CI5" s="213" t="s">
        <v>487</v>
      </c>
      <c r="CJ5" s="200"/>
      <c r="CK5" s="213" t="s">
        <v>488</v>
      </c>
      <c r="CL5" s="200"/>
      <c r="CM5" s="213" t="s">
        <v>489</v>
      </c>
      <c r="CN5" s="213" t="s">
        <v>490</v>
      </c>
      <c r="CO5" s="213" t="s">
        <v>442</v>
      </c>
      <c r="CP5" s="213" t="s">
        <v>491</v>
      </c>
      <c r="CQ5" s="200"/>
      <c r="CR5" s="200"/>
      <c r="CS5" s="200"/>
      <c r="CT5" s="200"/>
      <c r="CU5" s="200"/>
      <c r="CV5" s="200"/>
      <c r="CW5" s="200"/>
      <c r="CX5" s="200"/>
      <c r="CY5" s="200"/>
      <c r="CZ5" s="214"/>
      <c r="DA5" s="221">
        <v>0.41632653061224467</v>
      </c>
      <c r="DB5" s="219">
        <v>0.7980000000000002</v>
      </c>
      <c r="DC5" s="219">
        <v>0.34999999999999987</v>
      </c>
    </row>
    <row r="6">
      <c r="A6" s="213" t="s">
        <v>234</v>
      </c>
      <c r="B6" s="213"/>
      <c r="C6" s="217">
        <f t="shared" ref="C6:CP6" si="2">IF(C5 = "",0,IF(C5=C$2,1,$CQ$2))</f>
        <v>0</v>
      </c>
      <c r="D6" s="217">
        <f t="shared" si="2"/>
        <v>-0.3</v>
      </c>
      <c r="E6" s="217">
        <f t="shared" si="2"/>
        <v>0</v>
      </c>
      <c r="F6" s="217">
        <f t="shared" si="2"/>
        <v>1</v>
      </c>
      <c r="G6" s="217">
        <f t="shared" si="2"/>
        <v>-0.3</v>
      </c>
      <c r="H6" s="217">
        <f t="shared" si="2"/>
        <v>-0.3</v>
      </c>
      <c r="I6" s="217">
        <f t="shared" si="2"/>
        <v>-0.3</v>
      </c>
      <c r="J6" s="217">
        <f t="shared" si="2"/>
        <v>1</v>
      </c>
      <c r="K6" s="217">
        <f t="shared" si="2"/>
        <v>0</v>
      </c>
      <c r="L6" s="217">
        <f t="shared" si="2"/>
        <v>0</v>
      </c>
      <c r="M6" s="217">
        <f t="shared" si="2"/>
        <v>-0.3</v>
      </c>
      <c r="N6" s="217">
        <f t="shared" si="2"/>
        <v>0</v>
      </c>
      <c r="O6" s="217">
        <f t="shared" si="2"/>
        <v>-0.3</v>
      </c>
      <c r="P6" s="217">
        <f t="shared" si="2"/>
        <v>-0.3</v>
      </c>
      <c r="Q6" s="217">
        <f t="shared" si="2"/>
        <v>-0.3</v>
      </c>
      <c r="R6" s="217">
        <f t="shared" si="2"/>
        <v>1</v>
      </c>
      <c r="S6" s="217">
        <f t="shared" si="2"/>
        <v>1</v>
      </c>
      <c r="T6" s="217">
        <f t="shared" si="2"/>
        <v>1</v>
      </c>
      <c r="U6" s="217">
        <f t="shared" si="2"/>
        <v>-0.3</v>
      </c>
      <c r="V6" s="217">
        <f t="shared" si="2"/>
        <v>1</v>
      </c>
      <c r="W6" s="217">
        <f t="shared" si="2"/>
        <v>0</v>
      </c>
      <c r="X6" s="217">
        <f t="shared" si="2"/>
        <v>-0.3</v>
      </c>
      <c r="Y6" s="217">
        <f t="shared" si="2"/>
        <v>1</v>
      </c>
      <c r="Z6" s="217">
        <f t="shared" si="2"/>
        <v>-0.3</v>
      </c>
      <c r="AA6" s="217">
        <f t="shared" si="2"/>
        <v>0</v>
      </c>
      <c r="AB6" s="217">
        <f t="shared" si="2"/>
        <v>0</v>
      </c>
      <c r="AC6" s="217">
        <f t="shared" si="2"/>
        <v>0</v>
      </c>
      <c r="AD6" s="217">
        <f t="shared" si="2"/>
        <v>1</v>
      </c>
      <c r="AE6" s="217">
        <f t="shared" si="2"/>
        <v>0</v>
      </c>
      <c r="AF6" s="217">
        <f t="shared" si="2"/>
        <v>1</v>
      </c>
      <c r="AG6" s="217">
        <f t="shared" si="2"/>
        <v>0</v>
      </c>
      <c r="AH6" s="217">
        <f t="shared" si="2"/>
        <v>1</v>
      </c>
      <c r="AI6" s="217">
        <f t="shared" si="2"/>
        <v>-0.3</v>
      </c>
      <c r="AJ6" s="217">
        <f t="shared" si="2"/>
        <v>1</v>
      </c>
      <c r="AK6" s="217">
        <f t="shared" si="2"/>
        <v>1</v>
      </c>
      <c r="AL6" s="217">
        <f t="shared" si="2"/>
        <v>1</v>
      </c>
      <c r="AM6" s="217">
        <f t="shared" si="2"/>
        <v>-0.3</v>
      </c>
      <c r="AN6" s="217">
        <f t="shared" si="2"/>
        <v>-0.3</v>
      </c>
      <c r="AO6" s="217">
        <f t="shared" si="2"/>
        <v>-0.3</v>
      </c>
      <c r="AP6" s="217">
        <f t="shared" si="2"/>
        <v>1</v>
      </c>
      <c r="AQ6" s="217">
        <f t="shared" si="2"/>
        <v>-0.3</v>
      </c>
      <c r="AR6" s="217">
        <f t="shared" si="2"/>
        <v>-0.3</v>
      </c>
      <c r="AS6" s="217">
        <f t="shared" si="2"/>
        <v>1</v>
      </c>
      <c r="AT6" s="217">
        <f t="shared" si="2"/>
        <v>1</v>
      </c>
      <c r="AU6" s="217">
        <f t="shared" si="2"/>
        <v>1</v>
      </c>
      <c r="AV6" s="217">
        <f t="shared" si="2"/>
        <v>-0.3</v>
      </c>
      <c r="AW6" s="217">
        <f t="shared" si="2"/>
        <v>-0.3</v>
      </c>
      <c r="AX6" s="217">
        <f t="shared" si="2"/>
        <v>1</v>
      </c>
      <c r="AY6" s="217">
        <f t="shared" si="2"/>
        <v>1</v>
      </c>
      <c r="AZ6" s="217">
        <f t="shared" si="2"/>
        <v>-0.3</v>
      </c>
      <c r="BA6" s="217">
        <f t="shared" si="2"/>
        <v>1</v>
      </c>
      <c r="BB6" s="217">
        <f t="shared" si="2"/>
        <v>1</v>
      </c>
      <c r="BC6" s="217">
        <f t="shared" si="2"/>
        <v>1</v>
      </c>
      <c r="BD6" s="217">
        <f t="shared" si="2"/>
        <v>1</v>
      </c>
      <c r="BE6" s="217">
        <f t="shared" si="2"/>
        <v>-0.3</v>
      </c>
      <c r="BF6" s="217">
        <f t="shared" si="2"/>
        <v>-0.3</v>
      </c>
      <c r="BG6" s="217">
        <f t="shared" si="2"/>
        <v>-0.3</v>
      </c>
      <c r="BH6" s="217">
        <f t="shared" si="2"/>
        <v>1</v>
      </c>
      <c r="BI6" s="217">
        <f t="shared" si="2"/>
        <v>-0.3</v>
      </c>
      <c r="BJ6" s="217">
        <f t="shared" si="2"/>
        <v>-0.3</v>
      </c>
      <c r="BK6" s="217">
        <f t="shared" si="2"/>
        <v>-0.3</v>
      </c>
      <c r="BL6" s="217">
        <f t="shared" si="2"/>
        <v>-0.3</v>
      </c>
      <c r="BM6" s="217">
        <f t="shared" si="2"/>
        <v>-0.3</v>
      </c>
      <c r="BN6" s="217">
        <f t="shared" si="2"/>
        <v>1</v>
      </c>
      <c r="BO6" s="217">
        <f t="shared" si="2"/>
        <v>1</v>
      </c>
      <c r="BP6" s="217">
        <f t="shared" si="2"/>
        <v>1</v>
      </c>
      <c r="BQ6" s="217">
        <f t="shared" si="2"/>
        <v>1</v>
      </c>
      <c r="BR6" s="217">
        <f t="shared" si="2"/>
        <v>-0.3</v>
      </c>
      <c r="BS6" s="217">
        <f t="shared" si="2"/>
        <v>-0.3</v>
      </c>
      <c r="BT6" s="217">
        <f t="shared" si="2"/>
        <v>-0.3</v>
      </c>
      <c r="BU6" s="217">
        <f t="shared" si="2"/>
        <v>1</v>
      </c>
      <c r="BV6" s="217">
        <f t="shared" si="2"/>
        <v>1</v>
      </c>
      <c r="BW6" s="217">
        <f t="shared" si="2"/>
        <v>-0.3</v>
      </c>
      <c r="BX6" s="217">
        <f t="shared" si="2"/>
        <v>1</v>
      </c>
      <c r="BY6" s="217">
        <f t="shared" si="2"/>
        <v>1</v>
      </c>
      <c r="BZ6" s="217">
        <f t="shared" si="2"/>
        <v>1</v>
      </c>
      <c r="CA6" s="217">
        <f t="shared" si="2"/>
        <v>-0.3</v>
      </c>
      <c r="CB6" s="217">
        <f t="shared" si="2"/>
        <v>1</v>
      </c>
      <c r="CC6" s="217">
        <f t="shared" si="2"/>
        <v>0</v>
      </c>
      <c r="CD6" s="217">
        <f t="shared" si="2"/>
        <v>1</v>
      </c>
      <c r="CE6" s="217">
        <f t="shared" si="2"/>
        <v>0</v>
      </c>
      <c r="CF6" s="217">
        <f t="shared" si="2"/>
        <v>-0.3</v>
      </c>
      <c r="CG6" s="217">
        <f t="shared" si="2"/>
        <v>1</v>
      </c>
      <c r="CH6" s="217">
        <f t="shared" si="2"/>
        <v>-0.3</v>
      </c>
      <c r="CI6" s="217">
        <f t="shared" si="2"/>
        <v>-0.3</v>
      </c>
      <c r="CJ6" s="217">
        <f t="shared" si="2"/>
        <v>0</v>
      </c>
      <c r="CK6" s="217">
        <f t="shared" si="2"/>
        <v>-0.3</v>
      </c>
      <c r="CL6" s="217">
        <f t="shared" si="2"/>
        <v>0</v>
      </c>
      <c r="CM6" s="217">
        <f t="shared" si="2"/>
        <v>-0.3</v>
      </c>
      <c r="CN6" s="217">
        <f t="shared" si="2"/>
        <v>-0.3</v>
      </c>
      <c r="CO6" s="217">
        <f t="shared" si="2"/>
        <v>1</v>
      </c>
      <c r="CP6" s="217">
        <f t="shared" si="2"/>
        <v>-0.3</v>
      </c>
      <c r="CQ6" s="200"/>
      <c r="CR6" s="95">
        <f>SUM(C6:CP6)</f>
        <v>25</v>
      </c>
      <c r="CS6" s="218">
        <f>CR6/$CR$2</f>
        <v>0.2717391304</v>
      </c>
      <c r="CT6" s="200"/>
      <c r="CU6" s="200"/>
      <c r="CV6" s="200"/>
      <c r="CW6" s="200"/>
      <c r="CX6" s="200"/>
      <c r="CY6" s="200"/>
      <c r="CZ6" s="219">
        <v>0.5578947368421051</v>
      </c>
      <c r="DA6" s="220"/>
      <c r="DB6" s="214"/>
      <c r="DC6" s="214"/>
    </row>
    <row r="7">
      <c r="A7" s="213"/>
      <c r="B7" s="213" t="s">
        <v>492</v>
      </c>
      <c r="C7" s="213" t="s">
        <v>376</v>
      </c>
      <c r="D7" s="213" t="s">
        <v>377</v>
      </c>
      <c r="E7" s="200"/>
      <c r="F7" s="213" t="s">
        <v>379</v>
      </c>
      <c r="G7" s="213" t="s">
        <v>493</v>
      </c>
      <c r="H7" s="213" t="s">
        <v>380</v>
      </c>
      <c r="I7" s="213" t="s">
        <v>381</v>
      </c>
      <c r="J7" s="213" t="s">
        <v>382</v>
      </c>
      <c r="K7" s="200"/>
      <c r="L7" s="213" t="s">
        <v>494</v>
      </c>
      <c r="M7" s="213" t="s">
        <v>385</v>
      </c>
      <c r="N7" s="200"/>
      <c r="O7" s="213" t="s">
        <v>452</v>
      </c>
      <c r="P7" s="213" t="s">
        <v>453</v>
      </c>
      <c r="Q7" s="213" t="s">
        <v>388</v>
      </c>
      <c r="R7" s="213" t="s">
        <v>389</v>
      </c>
      <c r="S7" s="213" t="s">
        <v>390</v>
      </c>
      <c r="T7" s="213" t="s">
        <v>495</v>
      </c>
      <c r="U7" s="213" t="s">
        <v>380</v>
      </c>
      <c r="V7" s="213" t="s">
        <v>392</v>
      </c>
      <c r="W7" s="213" t="s">
        <v>388</v>
      </c>
      <c r="X7" s="213" t="s">
        <v>469</v>
      </c>
      <c r="Y7" s="213" t="s">
        <v>380</v>
      </c>
      <c r="Z7" s="213" t="s">
        <v>380</v>
      </c>
      <c r="AA7" s="200"/>
      <c r="AB7" s="213" t="s">
        <v>388</v>
      </c>
      <c r="AC7" s="213" t="s">
        <v>395</v>
      </c>
      <c r="AD7" s="213" t="s">
        <v>396</v>
      </c>
      <c r="AE7" s="213" t="s">
        <v>397</v>
      </c>
      <c r="AF7" s="213" t="s">
        <v>398</v>
      </c>
      <c r="AG7" s="213" t="s">
        <v>399</v>
      </c>
      <c r="AH7" s="213" t="s">
        <v>400</v>
      </c>
      <c r="AI7" s="213" t="s">
        <v>377</v>
      </c>
      <c r="AJ7" s="213" t="s">
        <v>496</v>
      </c>
      <c r="AK7" s="213" t="s">
        <v>402</v>
      </c>
      <c r="AL7" s="213" t="s">
        <v>388</v>
      </c>
      <c r="AM7" s="213" t="s">
        <v>454</v>
      </c>
      <c r="AN7" s="213" t="s">
        <v>404</v>
      </c>
      <c r="AO7" s="213" t="s">
        <v>497</v>
      </c>
      <c r="AP7" s="213" t="s">
        <v>406</v>
      </c>
      <c r="AQ7" s="213" t="s">
        <v>407</v>
      </c>
      <c r="AR7" s="213" t="s">
        <v>409</v>
      </c>
      <c r="AS7" s="213" t="s">
        <v>426</v>
      </c>
      <c r="AT7" s="213" t="s">
        <v>410</v>
      </c>
      <c r="AU7" s="213" t="s">
        <v>411</v>
      </c>
      <c r="AV7" s="213" t="s">
        <v>412</v>
      </c>
      <c r="AW7" s="213" t="s">
        <v>413</v>
      </c>
      <c r="AX7" s="213" t="s">
        <v>498</v>
      </c>
      <c r="AY7" s="213" t="s">
        <v>415</v>
      </c>
      <c r="AZ7" s="213" t="s">
        <v>416</v>
      </c>
      <c r="BA7" s="213" t="s">
        <v>388</v>
      </c>
      <c r="BB7" s="213" t="s">
        <v>387</v>
      </c>
      <c r="BC7" s="200"/>
      <c r="BD7" s="213" t="s">
        <v>380</v>
      </c>
      <c r="BE7" s="213" t="s">
        <v>499</v>
      </c>
      <c r="BF7" s="213" t="s">
        <v>476</v>
      </c>
      <c r="BG7" s="213" t="s">
        <v>418</v>
      </c>
      <c r="BH7" s="213" t="s">
        <v>419</v>
      </c>
      <c r="BI7" s="213" t="s">
        <v>420</v>
      </c>
      <c r="BJ7" s="213" t="s">
        <v>421</v>
      </c>
      <c r="BK7" s="213" t="s">
        <v>486</v>
      </c>
      <c r="BL7" s="213" t="s">
        <v>500</v>
      </c>
      <c r="BM7" s="213" t="s">
        <v>424</v>
      </c>
      <c r="BN7" s="213" t="s">
        <v>425</v>
      </c>
      <c r="BO7" s="213" t="s">
        <v>501</v>
      </c>
      <c r="BP7" s="213" t="s">
        <v>426</v>
      </c>
      <c r="BQ7" s="213" t="s">
        <v>502</v>
      </c>
      <c r="BR7" s="200"/>
      <c r="BS7" s="213" t="s">
        <v>473</v>
      </c>
      <c r="BT7" s="213" t="s">
        <v>482</v>
      </c>
      <c r="BU7" s="213" t="s">
        <v>431</v>
      </c>
      <c r="BV7" s="213" t="s">
        <v>460</v>
      </c>
      <c r="BW7" s="213" t="s">
        <v>432</v>
      </c>
      <c r="BX7" s="213" t="s">
        <v>430</v>
      </c>
      <c r="BY7" s="213" t="s">
        <v>503</v>
      </c>
      <c r="BZ7" s="213" t="s">
        <v>434</v>
      </c>
      <c r="CA7" s="213" t="s">
        <v>387</v>
      </c>
      <c r="CB7" s="213" t="s">
        <v>387</v>
      </c>
      <c r="CC7" s="213" t="s">
        <v>422</v>
      </c>
      <c r="CD7" s="213" t="s">
        <v>380</v>
      </c>
      <c r="CE7" s="200"/>
      <c r="CF7" s="213" t="s">
        <v>430</v>
      </c>
      <c r="CG7" s="213" t="s">
        <v>435</v>
      </c>
      <c r="CH7" s="213" t="s">
        <v>486</v>
      </c>
      <c r="CI7" s="213" t="s">
        <v>436</v>
      </c>
      <c r="CJ7" s="200"/>
      <c r="CK7" s="213" t="s">
        <v>438</v>
      </c>
      <c r="CL7" s="213" t="s">
        <v>439</v>
      </c>
      <c r="CM7" s="213" t="s">
        <v>440</v>
      </c>
      <c r="CN7" s="213" t="s">
        <v>490</v>
      </c>
      <c r="CO7" s="213" t="s">
        <v>442</v>
      </c>
      <c r="CP7" s="213" t="s">
        <v>504</v>
      </c>
      <c r="CQ7" s="200"/>
      <c r="CR7" s="200"/>
      <c r="CS7" s="200"/>
      <c r="CT7" s="200"/>
      <c r="CU7" s="200"/>
      <c r="CV7" s="200"/>
      <c r="CW7" s="200"/>
      <c r="CX7" s="200"/>
      <c r="CY7" s="200"/>
      <c r="CZ7" s="214"/>
      <c r="DA7" s="221">
        <v>0.6244897959183673</v>
      </c>
      <c r="DB7" s="219">
        <v>0.21799999999999986</v>
      </c>
      <c r="DC7" s="219">
        <v>0.5899999999999997</v>
      </c>
    </row>
    <row r="8">
      <c r="A8" s="213" t="s">
        <v>184</v>
      </c>
      <c r="B8" s="213"/>
      <c r="C8" s="217">
        <f t="shared" ref="C8:CP8" si="3">IF(C7 = "",0,IF(C7=C$2,1,$CQ$2))</f>
        <v>1</v>
      </c>
      <c r="D8" s="217">
        <f t="shared" si="3"/>
        <v>1</v>
      </c>
      <c r="E8" s="217">
        <f t="shared" si="3"/>
        <v>0</v>
      </c>
      <c r="F8" s="217">
        <f t="shared" si="3"/>
        <v>1</v>
      </c>
      <c r="G8" s="217">
        <f t="shared" si="3"/>
        <v>-0.3</v>
      </c>
      <c r="H8" s="217">
        <f t="shared" si="3"/>
        <v>1</v>
      </c>
      <c r="I8" s="217">
        <f t="shared" si="3"/>
        <v>1</v>
      </c>
      <c r="J8" s="217">
        <f t="shared" si="3"/>
        <v>1</v>
      </c>
      <c r="K8" s="217">
        <f t="shared" si="3"/>
        <v>0</v>
      </c>
      <c r="L8" s="217">
        <f t="shared" si="3"/>
        <v>-0.3</v>
      </c>
      <c r="M8" s="217">
        <f t="shared" si="3"/>
        <v>1</v>
      </c>
      <c r="N8" s="217">
        <f t="shared" si="3"/>
        <v>0</v>
      </c>
      <c r="O8" s="217">
        <f t="shared" si="3"/>
        <v>-0.3</v>
      </c>
      <c r="P8" s="217">
        <f t="shared" si="3"/>
        <v>-0.3</v>
      </c>
      <c r="Q8" s="217">
        <f t="shared" si="3"/>
        <v>1</v>
      </c>
      <c r="R8" s="217">
        <f t="shared" si="3"/>
        <v>1</v>
      </c>
      <c r="S8" s="217">
        <f t="shared" si="3"/>
        <v>1</v>
      </c>
      <c r="T8" s="217">
        <f t="shared" si="3"/>
        <v>-0.3</v>
      </c>
      <c r="U8" s="217">
        <f t="shared" si="3"/>
        <v>1</v>
      </c>
      <c r="V8" s="217">
        <f t="shared" si="3"/>
        <v>1</v>
      </c>
      <c r="W8" s="217">
        <f t="shared" si="3"/>
        <v>1</v>
      </c>
      <c r="X8" s="217">
        <f t="shared" si="3"/>
        <v>-0.3</v>
      </c>
      <c r="Y8" s="217">
        <f t="shared" si="3"/>
        <v>1</v>
      </c>
      <c r="Z8" s="217">
        <f t="shared" si="3"/>
        <v>1</v>
      </c>
      <c r="AA8" s="217">
        <f t="shared" si="3"/>
        <v>0</v>
      </c>
      <c r="AB8" s="217">
        <f t="shared" si="3"/>
        <v>1</v>
      </c>
      <c r="AC8" s="217">
        <f t="shared" si="3"/>
        <v>1</v>
      </c>
      <c r="AD8" s="217">
        <f t="shared" si="3"/>
        <v>1</v>
      </c>
      <c r="AE8" s="217">
        <f t="shared" si="3"/>
        <v>1</v>
      </c>
      <c r="AF8" s="217">
        <f t="shared" si="3"/>
        <v>1</v>
      </c>
      <c r="AG8" s="217">
        <f t="shared" si="3"/>
        <v>1</v>
      </c>
      <c r="AH8" s="217">
        <f t="shared" si="3"/>
        <v>1</v>
      </c>
      <c r="AI8" s="217">
        <f t="shared" si="3"/>
        <v>1</v>
      </c>
      <c r="AJ8" s="217">
        <f t="shared" si="3"/>
        <v>-0.3</v>
      </c>
      <c r="AK8" s="217">
        <f t="shared" si="3"/>
        <v>1</v>
      </c>
      <c r="AL8" s="217">
        <f t="shared" si="3"/>
        <v>1</v>
      </c>
      <c r="AM8" s="217">
        <f t="shared" si="3"/>
        <v>-0.3</v>
      </c>
      <c r="AN8" s="217">
        <f t="shared" si="3"/>
        <v>1</v>
      </c>
      <c r="AO8" s="217">
        <f t="shared" si="3"/>
        <v>-0.3</v>
      </c>
      <c r="AP8" s="217">
        <f t="shared" si="3"/>
        <v>1</v>
      </c>
      <c r="AQ8" s="217">
        <f t="shared" si="3"/>
        <v>1</v>
      </c>
      <c r="AR8" s="217">
        <f t="shared" si="3"/>
        <v>-0.3</v>
      </c>
      <c r="AS8" s="217">
        <f t="shared" si="3"/>
        <v>-0.3</v>
      </c>
      <c r="AT8" s="217">
        <f t="shared" si="3"/>
        <v>1</v>
      </c>
      <c r="AU8" s="217">
        <f t="shared" si="3"/>
        <v>1</v>
      </c>
      <c r="AV8" s="217">
        <f t="shared" si="3"/>
        <v>1</v>
      </c>
      <c r="AW8" s="217">
        <f t="shared" si="3"/>
        <v>1</v>
      </c>
      <c r="AX8" s="217">
        <f t="shared" si="3"/>
        <v>-0.3</v>
      </c>
      <c r="AY8" s="217">
        <f t="shared" si="3"/>
        <v>1</v>
      </c>
      <c r="AZ8" s="217">
        <f t="shared" si="3"/>
        <v>1</v>
      </c>
      <c r="BA8" s="217">
        <f t="shared" si="3"/>
        <v>1</v>
      </c>
      <c r="BB8" s="217">
        <f t="shared" si="3"/>
        <v>1</v>
      </c>
      <c r="BC8" s="217">
        <f t="shared" si="3"/>
        <v>0</v>
      </c>
      <c r="BD8" s="217">
        <f t="shared" si="3"/>
        <v>1</v>
      </c>
      <c r="BE8" s="217">
        <f t="shared" si="3"/>
        <v>-0.3</v>
      </c>
      <c r="BF8" s="217">
        <f t="shared" si="3"/>
        <v>-0.3</v>
      </c>
      <c r="BG8" s="217">
        <f t="shared" si="3"/>
        <v>1</v>
      </c>
      <c r="BH8" s="217">
        <f t="shared" si="3"/>
        <v>1</v>
      </c>
      <c r="BI8" s="217">
        <f t="shared" si="3"/>
        <v>1</v>
      </c>
      <c r="BJ8" s="217">
        <f t="shared" si="3"/>
        <v>1</v>
      </c>
      <c r="BK8" s="217">
        <f t="shared" si="3"/>
        <v>-0.3</v>
      </c>
      <c r="BL8" s="217">
        <f t="shared" si="3"/>
        <v>-0.3</v>
      </c>
      <c r="BM8" s="217">
        <f t="shared" si="3"/>
        <v>1</v>
      </c>
      <c r="BN8" s="217">
        <f t="shared" si="3"/>
        <v>1</v>
      </c>
      <c r="BO8" s="217">
        <f t="shared" si="3"/>
        <v>-0.3</v>
      </c>
      <c r="BP8" s="217">
        <f t="shared" si="3"/>
        <v>1</v>
      </c>
      <c r="BQ8" s="217">
        <f t="shared" si="3"/>
        <v>-0.3</v>
      </c>
      <c r="BR8" s="217">
        <f t="shared" si="3"/>
        <v>0</v>
      </c>
      <c r="BS8" s="217">
        <f t="shared" si="3"/>
        <v>-0.3</v>
      </c>
      <c r="BT8" s="217">
        <f t="shared" si="3"/>
        <v>-0.3</v>
      </c>
      <c r="BU8" s="217">
        <f t="shared" si="3"/>
        <v>1</v>
      </c>
      <c r="BV8" s="217">
        <f t="shared" si="3"/>
        <v>-0.3</v>
      </c>
      <c r="BW8" s="217">
        <f t="shared" si="3"/>
        <v>1</v>
      </c>
      <c r="BX8" s="217">
        <f t="shared" si="3"/>
        <v>1</v>
      </c>
      <c r="BY8" s="217">
        <f t="shared" si="3"/>
        <v>-0.3</v>
      </c>
      <c r="BZ8" s="217">
        <f t="shared" si="3"/>
        <v>1</v>
      </c>
      <c r="CA8" s="217">
        <f t="shared" si="3"/>
        <v>1</v>
      </c>
      <c r="CB8" s="217">
        <f t="shared" si="3"/>
        <v>1</v>
      </c>
      <c r="CC8" s="217">
        <f t="shared" si="3"/>
        <v>1</v>
      </c>
      <c r="CD8" s="217">
        <f t="shared" si="3"/>
        <v>1</v>
      </c>
      <c r="CE8" s="217">
        <f t="shared" si="3"/>
        <v>0</v>
      </c>
      <c r="CF8" s="217">
        <f t="shared" si="3"/>
        <v>1</v>
      </c>
      <c r="CG8" s="217">
        <f t="shared" si="3"/>
        <v>1</v>
      </c>
      <c r="CH8" s="217">
        <f t="shared" si="3"/>
        <v>-0.3</v>
      </c>
      <c r="CI8" s="217">
        <f t="shared" si="3"/>
        <v>1</v>
      </c>
      <c r="CJ8" s="217">
        <f t="shared" si="3"/>
        <v>0</v>
      </c>
      <c r="CK8" s="217">
        <f t="shared" si="3"/>
        <v>1</v>
      </c>
      <c r="CL8" s="217">
        <f t="shared" si="3"/>
        <v>1</v>
      </c>
      <c r="CM8" s="217">
        <f t="shared" si="3"/>
        <v>1</v>
      </c>
      <c r="CN8" s="217">
        <f t="shared" si="3"/>
        <v>-0.3</v>
      </c>
      <c r="CO8" s="217">
        <f t="shared" si="3"/>
        <v>1</v>
      </c>
      <c r="CP8" s="217">
        <f t="shared" si="3"/>
        <v>-0.3</v>
      </c>
      <c r="CQ8" s="200"/>
      <c r="CR8" s="95">
        <f>SUM(C8:CP8)</f>
        <v>51.5</v>
      </c>
      <c r="CS8" s="218">
        <f>CR8/$CR$2</f>
        <v>0.5597826087</v>
      </c>
      <c r="CT8" s="200"/>
      <c r="CU8" s="200"/>
      <c r="CV8" s="200"/>
      <c r="CW8" s="200"/>
      <c r="CX8" s="200"/>
      <c r="CY8" s="200"/>
      <c r="CZ8" s="219">
        <v>0.5228070175438595</v>
      </c>
      <c r="DA8" s="220"/>
      <c r="DB8" s="214"/>
      <c r="DC8" s="214"/>
    </row>
    <row r="9">
      <c r="A9" s="213"/>
      <c r="B9" s="213" t="s">
        <v>505</v>
      </c>
      <c r="C9" s="200"/>
      <c r="D9" s="213" t="s">
        <v>377</v>
      </c>
      <c r="E9" s="200"/>
      <c r="F9" s="213" t="s">
        <v>506</v>
      </c>
      <c r="G9" s="213" t="s">
        <v>380</v>
      </c>
      <c r="H9" s="213" t="s">
        <v>380</v>
      </c>
      <c r="I9" s="213" t="s">
        <v>465</v>
      </c>
      <c r="J9" s="200"/>
      <c r="K9" s="200"/>
      <c r="L9" s="213" t="s">
        <v>384</v>
      </c>
      <c r="M9" s="200"/>
      <c r="N9" s="200"/>
      <c r="O9" s="213" t="s">
        <v>387</v>
      </c>
      <c r="P9" s="213" t="s">
        <v>388</v>
      </c>
      <c r="Q9" s="213" t="s">
        <v>388</v>
      </c>
      <c r="R9" s="213" t="s">
        <v>388</v>
      </c>
      <c r="S9" s="200"/>
      <c r="T9" s="200"/>
      <c r="U9" s="213" t="s">
        <v>380</v>
      </c>
      <c r="V9" s="213" t="s">
        <v>380</v>
      </c>
      <c r="W9" s="213" t="s">
        <v>388</v>
      </c>
      <c r="X9" s="213" t="s">
        <v>469</v>
      </c>
      <c r="Y9" s="213" t="s">
        <v>380</v>
      </c>
      <c r="Z9" s="200"/>
      <c r="AA9" s="213" t="s">
        <v>394</v>
      </c>
      <c r="AB9" s="200"/>
      <c r="AC9" s="200"/>
      <c r="AD9" s="213" t="s">
        <v>396</v>
      </c>
      <c r="AE9" s="213" t="s">
        <v>397</v>
      </c>
      <c r="AF9" s="213" t="s">
        <v>398</v>
      </c>
      <c r="AG9" s="200"/>
      <c r="AH9" s="200"/>
      <c r="AI9" s="213" t="s">
        <v>377</v>
      </c>
      <c r="AJ9" s="200"/>
      <c r="AK9" s="213" t="s">
        <v>402</v>
      </c>
      <c r="AL9" s="213" t="s">
        <v>388</v>
      </c>
      <c r="AM9" s="200"/>
      <c r="AN9" s="200"/>
      <c r="AO9" s="200"/>
      <c r="AP9" s="213" t="s">
        <v>406</v>
      </c>
      <c r="AQ9" s="200"/>
      <c r="AR9" s="213" t="s">
        <v>408</v>
      </c>
      <c r="AS9" s="213" t="s">
        <v>409</v>
      </c>
      <c r="AT9" s="213" t="s">
        <v>507</v>
      </c>
      <c r="AU9" s="213" t="s">
        <v>411</v>
      </c>
      <c r="AV9" s="213" t="s">
        <v>412</v>
      </c>
      <c r="AW9" s="213" t="s">
        <v>413</v>
      </c>
      <c r="AX9" s="213" t="s">
        <v>456</v>
      </c>
      <c r="AY9" s="213" t="s">
        <v>415</v>
      </c>
      <c r="AZ9" s="213" t="s">
        <v>416</v>
      </c>
      <c r="BA9" s="213" t="s">
        <v>388</v>
      </c>
      <c r="BB9" s="213" t="s">
        <v>387</v>
      </c>
      <c r="BC9" s="213" t="s">
        <v>508</v>
      </c>
      <c r="BD9" s="213" t="s">
        <v>380</v>
      </c>
      <c r="BE9" s="213" t="s">
        <v>499</v>
      </c>
      <c r="BF9" s="213" t="s">
        <v>476</v>
      </c>
      <c r="BG9" s="213" t="s">
        <v>477</v>
      </c>
      <c r="BH9" s="213" t="s">
        <v>509</v>
      </c>
      <c r="BI9" s="213" t="s">
        <v>420</v>
      </c>
      <c r="BJ9" s="213" t="s">
        <v>421</v>
      </c>
      <c r="BK9" s="213" t="s">
        <v>422</v>
      </c>
      <c r="BL9" s="213" t="s">
        <v>500</v>
      </c>
      <c r="BM9" s="213" t="s">
        <v>480</v>
      </c>
      <c r="BN9" s="200"/>
      <c r="BO9" s="213" t="s">
        <v>380</v>
      </c>
      <c r="BP9" s="200"/>
      <c r="BQ9" s="213" t="s">
        <v>427</v>
      </c>
      <c r="BR9" s="213" t="s">
        <v>418</v>
      </c>
      <c r="BS9" s="200"/>
      <c r="BT9" s="213" t="s">
        <v>482</v>
      </c>
      <c r="BU9" s="213" t="s">
        <v>431</v>
      </c>
      <c r="BV9" s="213" t="s">
        <v>380</v>
      </c>
      <c r="BW9" s="213" t="s">
        <v>432</v>
      </c>
      <c r="BX9" s="213" t="s">
        <v>430</v>
      </c>
      <c r="BY9" s="200"/>
      <c r="BZ9" s="213" t="s">
        <v>434</v>
      </c>
      <c r="CA9" s="213" t="s">
        <v>387</v>
      </c>
      <c r="CB9" s="213" t="s">
        <v>387</v>
      </c>
      <c r="CC9" s="213" t="s">
        <v>388</v>
      </c>
      <c r="CD9" s="213" t="s">
        <v>510</v>
      </c>
      <c r="CE9" s="200"/>
      <c r="CF9" s="213" t="s">
        <v>430</v>
      </c>
      <c r="CG9" s="200"/>
      <c r="CH9" s="213" t="s">
        <v>500</v>
      </c>
      <c r="CI9" s="200"/>
      <c r="CJ9" s="200"/>
      <c r="CK9" s="200"/>
      <c r="CL9" s="200"/>
      <c r="CM9" s="200"/>
      <c r="CN9" s="200"/>
      <c r="CO9" s="213" t="s">
        <v>442</v>
      </c>
      <c r="CP9" s="200"/>
      <c r="CQ9" s="200"/>
      <c r="CR9" s="200"/>
      <c r="CS9" s="200"/>
      <c r="CT9" s="200"/>
      <c r="CU9" s="200"/>
      <c r="CV9" s="200"/>
      <c r="CW9" s="200"/>
      <c r="CX9" s="200"/>
      <c r="CY9" s="200"/>
      <c r="CZ9" s="214"/>
      <c r="DA9" s="221">
        <v>0.5591836734693876</v>
      </c>
      <c r="DB9" s="219">
        <v>0.4959999999999998</v>
      </c>
      <c r="DC9" s="219">
        <v>0.574</v>
      </c>
    </row>
    <row r="10">
      <c r="A10" s="213" t="s">
        <v>198</v>
      </c>
      <c r="B10" s="213"/>
      <c r="C10" s="217">
        <f t="shared" ref="C10:CP10" si="4">IF(C9 = "",0,IF(C9=C$2,1,$CQ$2))</f>
        <v>0</v>
      </c>
      <c r="D10" s="217">
        <f t="shared" si="4"/>
        <v>1</v>
      </c>
      <c r="E10" s="217">
        <f t="shared" si="4"/>
        <v>0</v>
      </c>
      <c r="F10" s="217">
        <f t="shared" si="4"/>
        <v>-0.3</v>
      </c>
      <c r="G10" s="217">
        <f t="shared" si="4"/>
        <v>1</v>
      </c>
      <c r="H10" s="217">
        <f t="shared" si="4"/>
        <v>1</v>
      </c>
      <c r="I10" s="217">
        <f t="shared" si="4"/>
        <v>-0.3</v>
      </c>
      <c r="J10" s="217">
        <f t="shared" si="4"/>
        <v>0</v>
      </c>
      <c r="K10" s="217">
        <f t="shared" si="4"/>
        <v>0</v>
      </c>
      <c r="L10" s="217">
        <f t="shared" si="4"/>
        <v>1</v>
      </c>
      <c r="M10" s="217">
        <f t="shared" si="4"/>
        <v>0</v>
      </c>
      <c r="N10" s="217">
        <f t="shared" si="4"/>
        <v>0</v>
      </c>
      <c r="O10" s="217">
        <f t="shared" si="4"/>
        <v>1</v>
      </c>
      <c r="P10" s="217">
        <f t="shared" si="4"/>
        <v>1</v>
      </c>
      <c r="Q10" s="217">
        <f t="shared" si="4"/>
        <v>1</v>
      </c>
      <c r="R10" s="217">
        <f t="shared" si="4"/>
        <v>-0.3</v>
      </c>
      <c r="S10" s="217">
        <f t="shared" si="4"/>
        <v>0</v>
      </c>
      <c r="T10" s="217">
        <f t="shared" si="4"/>
        <v>0</v>
      </c>
      <c r="U10" s="217">
        <f t="shared" si="4"/>
        <v>1</v>
      </c>
      <c r="V10" s="217">
        <f t="shared" si="4"/>
        <v>-0.3</v>
      </c>
      <c r="W10" s="217">
        <f t="shared" si="4"/>
        <v>1</v>
      </c>
      <c r="X10" s="217">
        <f t="shared" si="4"/>
        <v>-0.3</v>
      </c>
      <c r="Y10" s="217">
        <f t="shared" si="4"/>
        <v>1</v>
      </c>
      <c r="Z10" s="217">
        <f t="shared" si="4"/>
        <v>0</v>
      </c>
      <c r="AA10" s="217">
        <f t="shared" si="4"/>
        <v>1</v>
      </c>
      <c r="AB10" s="217">
        <f t="shared" si="4"/>
        <v>0</v>
      </c>
      <c r="AC10" s="217">
        <f t="shared" si="4"/>
        <v>0</v>
      </c>
      <c r="AD10" s="217">
        <f t="shared" si="4"/>
        <v>1</v>
      </c>
      <c r="AE10" s="217">
        <f t="shared" si="4"/>
        <v>1</v>
      </c>
      <c r="AF10" s="217">
        <f t="shared" si="4"/>
        <v>1</v>
      </c>
      <c r="AG10" s="217">
        <f t="shared" si="4"/>
        <v>0</v>
      </c>
      <c r="AH10" s="217">
        <f t="shared" si="4"/>
        <v>0</v>
      </c>
      <c r="AI10" s="217">
        <f t="shared" si="4"/>
        <v>1</v>
      </c>
      <c r="AJ10" s="217">
        <f t="shared" si="4"/>
        <v>0</v>
      </c>
      <c r="AK10" s="217">
        <f t="shared" si="4"/>
        <v>1</v>
      </c>
      <c r="AL10" s="217">
        <f t="shared" si="4"/>
        <v>1</v>
      </c>
      <c r="AM10" s="217">
        <f t="shared" si="4"/>
        <v>0</v>
      </c>
      <c r="AN10" s="217">
        <f t="shared" si="4"/>
        <v>0</v>
      </c>
      <c r="AO10" s="217">
        <f t="shared" si="4"/>
        <v>0</v>
      </c>
      <c r="AP10" s="217">
        <f t="shared" si="4"/>
        <v>1</v>
      </c>
      <c r="AQ10" s="217">
        <f t="shared" si="4"/>
        <v>0</v>
      </c>
      <c r="AR10" s="217">
        <f t="shared" si="4"/>
        <v>1</v>
      </c>
      <c r="AS10" s="217">
        <f t="shared" si="4"/>
        <v>1</v>
      </c>
      <c r="AT10" s="217">
        <f t="shared" si="4"/>
        <v>-0.3</v>
      </c>
      <c r="AU10" s="217">
        <f t="shared" si="4"/>
        <v>1</v>
      </c>
      <c r="AV10" s="217">
        <f t="shared" si="4"/>
        <v>1</v>
      </c>
      <c r="AW10" s="217">
        <f t="shared" si="4"/>
        <v>1</v>
      </c>
      <c r="AX10" s="217">
        <f t="shared" si="4"/>
        <v>-0.3</v>
      </c>
      <c r="AY10" s="217">
        <f t="shared" si="4"/>
        <v>1</v>
      </c>
      <c r="AZ10" s="217">
        <f t="shared" si="4"/>
        <v>1</v>
      </c>
      <c r="BA10" s="217">
        <f t="shared" si="4"/>
        <v>1</v>
      </c>
      <c r="BB10" s="217">
        <f t="shared" si="4"/>
        <v>1</v>
      </c>
      <c r="BC10" s="217">
        <f t="shared" si="4"/>
        <v>-0.3</v>
      </c>
      <c r="BD10" s="217">
        <f t="shared" si="4"/>
        <v>1</v>
      </c>
      <c r="BE10" s="217">
        <f t="shared" si="4"/>
        <v>-0.3</v>
      </c>
      <c r="BF10" s="217">
        <f t="shared" si="4"/>
        <v>-0.3</v>
      </c>
      <c r="BG10" s="217">
        <f t="shared" si="4"/>
        <v>-0.3</v>
      </c>
      <c r="BH10" s="217">
        <f t="shared" si="4"/>
        <v>-0.3</v>
      </c>
      <c r="BI10" s="217">
        <f t="shared" si="4"/>
        <v>1</v>
      </c>
      <c r="BJ10" s="217">
        <f t="shared" si="4"/>
        <v>1</v>
      </c>
      <c r="BK10" s="217">
        <f t="shared" si="4"/>
        <v>1</v>
      </c>
      <c r="BL10" s="217">
        <f t="shared" si="4"/>
        <v>-0.3</v>
      </c>
      <c r="BM10" s="217">
        <f t="shared" si="4"/>
        <v>-0.3</v>
      </c>
      <c r="BN10" s="217">
        <f t="shared" si="4"/>
        <v>0</v>
      </c>
      <c r="BO10" s="217">
        <f t="shared" si="4"/>
        <v>1</v>
      </c>
      <c r="BP10" s="217">
        <f t="shared" si="4"/>
        <v>0</v>
      </c>
      <c r="BQ10" s="217">
        <f t="shared" si="4"/>
        <v>1</v>
      </c>
      <c r="BR10" s="217">
        <f t="shared" si="4"/>
        <v>-0.3</v>
      </c>
      <c r="BS10" s="217">
        <f t="shared" si="4"/>
        <v>0</v>
      </c>
      <c r="BT10" s="217">
        <f t="shared" si="4"/>
        <v>-0.3</v>
      </c>
      <c r="BU10" s="217">
        <f t="shared" si="4"/>
        <v>1</v>
      </c>
      <c r="BV10" s="217">
        <f t="shared" si="4"/>
        <v>1</v>
      </c>
      <c r="BW10" s="217">
        <f t="shared" si="4"/>
        <v>1</v>
      </c>
      <c r="BX10" s="217">
        <f t="shared" si="4"/>
        <v>1</v>
      </c>
      <c r="BY10" s="217">
        <f t="shared" si="4"/>
        <v>0</v>
      </c>
      <c r="BZ10" s="217">
        <f t="shared" si="4"/>
        <v>1</v>
      </c>
      <c r="CA10" s="217">
        <f t="shared" si="4"/>
        <v>1</v>
      </c>
      <c r="CB10" s="217">
        <f t="shared" si="4"/>
        <v>1</v>
      </c>
      <c r="CC10" s="217">
        <f t="shared" si="4"/>
        <v>-0.3</v>
      </c>
      <c r="CD10" s="217">
        <f t="shared" si="4"/>
        <v>-0.3</v>
      </c>
      <c r="CE10" s="217">
        <f t="shared" si="4"/>
        <v>0</v>
      </c>
      <c r="CF10" s="217">
        <f t="shared" si="4"/>
        <v>1</v>
      </c>
      <c r="CG10" s="217">
        <f t="shared" si="4"/>
        <v>0</v>
      </c>
      <c r="CH10" s="217">
        <f t="shared" si="4"/>
        <v>-0.3</v>
      </c>
      <c r="CI10" s="217">
        <f t="shared" si="4"/>
        <v>0</v>
      </c>
      <c r="CJ10" s="217">
        <f t="shared" si="4"/>
        <v>0</v>
      </c>
      <c r="CK10" s="217">
        <f t="shared" si="4"/>
        <v>0</v>
      </c>
      <c r="CL10" s="217">
        <f t="shared" si="4"/>
        <v>0</v>
      </c>
      <c r="CM10" s="217">
        <f t="shared" si="4"/>
        <v>0</v>
      </c>
      <c r="CN10" s="217">
        <f t="shared" si="4"/>
        <v>0</v>
      </c>
      <c r="CO10" s="217">
        <f t="shared" si="4"/>
        <v>1</v>
      </c>
      <c r="CP10" s="217">
        <f t="shared" si="4"/>
        <v>0</v>
      </c>
      <c r="CQ10" s="200"/>
      <c r="CR10" s="95">
        <f>SUM(C10:CP10)</f>
        <v>36.3</v>
      </c>
      <c r="CS10" s="218">
        <f>CR10/$CR$2</f>
        <v>0.3945652174</v>
      </c>
      <c r="CT10" s="200"/>
      <c r="CU10" s="200"/>
      <c r="CV10" s="200"/>
      <c r="CW10" s="200"/>
      <c r="CX10" s="200"/>
      <c r="CY10" s="200"/>
      <c r="CZ10" s="219">
        <v>0.5684210526315788</v>
      </c>
      <c r="DA10" s="220"/>
      <c r="DB10" s="214"/>
      <c r="DC10" s="214"/>
    </row>
    <row r="11">
      <c r="A11" s="213"/>
      <c r="B11" s="213" t="s">
        <v>511</v>
      </c>
      <c r="C11" s="213" t="s">
        <v>376</v>
      </c>
      <c r="D11" s="213" t="s">
        <v>462</v>
      </c>
      <c r="E11" s="213" t="s">
        <v>378</v>
      </c>
      <c r="F11" s="213" t="s">
        <v>379</v>
      </c>
      <c r="G11" s="213" t="s">
        <v>380</v>
      </c>
      <c r="H11" s="213" t="s">
        <v>380</v>
      </c>
      <c r="I11" s="213" t="s">
        <v>465</v>
      </c>
      <c r="J11" s="200"/>
      <c r="K11" s="213" t="s">
        <v>383</v>
      </c>
      <c r="L11" s="213" t="s">
        <v>384</v>
      </c>
      <c r="M11" s="200"/>
      <c r="N11" s="213" t="s">
        <v>512</v>
      </c>
      <c r="O11" s="213" t="s">
        <v>387</v>
      </c>
      <c r="P11" s="200"/>
      <c r="Q11" s="213" t="s">
        <v>388</v>
      </c>
      <c r="R11" s="213" t="s">
        <v>389</v>
      </c>
      <c r="S11" s="213" t="s">
        <v>390</v>
      </c>
      <c r="T11" s="200"/>
      <c r="U11" s="213" t="s">
        <v>380</v>
      </c>
      <c r="V11" s="213" t="s">
        <v>380</v>
      </c>
      <c r="W11" s="213" t="s">
        <v>388</v>
      </c>
      <c r="X11" s="213" t="s">
        <v>469</v>
      </c>
      <c r="Y11" s="213" t="s">
        <v>380</v>
      </c>
      <c r="Z11" s="213" t="s">
        <v>380</v>
      </c>
      <c r="AA11" s="200"/>
      <c r="AB11" s="213" t="s">
        <v>388</v>
      </c>
      <c r="AC11" s="200"/>
      <c r="AD11" s="213" t="s">
        <v>396</v>
      </c>
      <c r="AE11" s="213" t="s">
        <v>397</v>
      </c>
      <c r="AF11" s="213" t="s">
        <v>398</v>
      </c>
      <c r="AG11" s="200"/>
      <c r="AH11" s="213" t="s">
        <v>400</v>
      </c>
      <c r="AI11" s="213" t="s">
        <v>377</v>
      </c>
      <c r="AJ11" s="213" t="s">
        <v>401</v>
      </c>
      <c r="AK11" s="213" t="s">
        <v>402</v>
      </c>
      <c r="AL11" s="213" t="s">
        <v>388</v>
      </c>
      <c r="AM11" s="213" t="s">
        <v>454</v>
      </c>
      <c r="AN11" s="200"/>
      <c r="AO11" s="200"/>
      <c r="AP11" s="213" t="s">
        <v>406</v>
      </c>
      <c r="AQ11" s="213" t="s">
        <v>407</v>
      </c>
      <c r="AR11" s="213" t="s">
        <v>408</v>
      </c>
      <c r="AS11" s="213" t="s">
        <v>409</v>
      </c>
      <c r="AT11" s="213" t="s">
        <v>513</v>
      </c>
      <c r="AU11" s="213" t="s">
        <v>411</v>
      </c>
      <c r="AV11" s="213" t="s">
        <v>412</v>
      </c>
      <c r="AW11" s="213" t="s">
        <v>413</v>
      </c>
      <c r="AX11" s="213" t="s">
        <v>456</v>
      </c>
      <c r="AY11" s="213" t="s">
        <v>415</v>
      </c>
      <c r="AZ11" s="213" t="s">
        <v>416</v>
      </c>
      <c r="BA11" s="213" t="s">
        <v>388</v>
      </c>
      <c r="BB11" s="213" t="s">
        <v>387</v>
      </c>
      <c r="BC11" s="213" t="s">
        <v>508</v>
      </c>
      <c r="BD11" s="213" t="s">
        <v>380</v>
      </c>
      <c r="BE11" s="200"/>
      <c r="BF11" s="213" t="s">
        <v>476</v>
      </c>
      <c r="BG11" s="213" t="s">
        <v>418</v>
      </c>
      <c r="BH11" s="213" t="s">
        <v>420</v>
      </c>
      <c r="BI11" s="213" t="s">
        <v>420</v>
      </c>
      <c r="BJ11" s="213" t="s">
        <v>421</v>
      </c>
      <c r="BK11" s="200"/>
      <c r="BL11" s="213" t="s">
        <v>500</v>
      </c>
      <c r="BM11" s="213" t="s">
        <v>424</v>
      </c>
      <c r="BN11" s="200"/>
      <c r="BO11" s="213" t="s">
        <v>380</v>
      </c>
      <c r="BP11" s="213" t="s">
        <v>514</v>
      </c>
      <c r="BQ11" s="213" t="s">
        <v>427</v>
      </c>
      <c r="BR11" s="200"/>
      <c r="BS11" s="200"/>
      <c r="BT11" s="213" t="s">
        <v>482</v>
      </c>
      <c r="BU11" s="213" t="s">
        <v>431</v>
      </c>
      <c r="BV11" s="213" t="s">
        <v>380</v>
      </c>
      <c r="BW11" s="213" t="s">
        <v>432</v>
      </c>
      <c r="BX11" s="213" t="s">
        <v>430</v>
      </c>
      <c r="BY11" s="213" t="s">
        <v>433</v>
      </c>
      <c r="BZ11" s="213" t="s">
        <v>434</v>
      </c>
      <c r="CA11" s="213" t="s">
        <v>387</v>
      </c>
      <c r="CB11" s="213" t="s">
        <v>387</v>
      </c>
      <c r="CC11" s="200"/>
      <c r="CD11" s="213" t="s">
        <v>380</v>
      </c>
      <c r="CE11" s="200"/>
      <c r="CF11" s="213" t="s">
        <v>430</v>
      </c>
      <c r="CG11" s="200"/>
      <c r="CH11" s="213" t="s">
        <v>423</v>
      </c>
      <c r="CI11" s="213" t="s">
        <v>436</v>
      </c>
      <c r="CJ11" s="200"/>
      <c r="CK11" s="213" t="s">
        <v>438</v>
      </c>
      <c r="CL11" s="213" t="s">
        <v>439</v>
      </c>
      <c r="CM11" s="200"/>
      <c r="CN11" s="200"/>
      <c r="CO11" s="213" t="s">
        <v>442</v>
      </c>
      <c r="CP11" s="213" t="s">
        <v>491</v>
      </c>
      <c r="CQ11" s="200"/>
      <c r="CR11" s="200"/>
      <c r="CS11" s="200"/>
      <c r="CT11" s="200"/>
      <c r="CU11" s="200"/>
      <c r="CV11" s="200"/>
      <c r="CW11" s="200"/>
      <c r="CX11" s="200"/>
      <c r="CY11" s="200"/>
      <c r="CZ11" s="214"/>
      <c r="DA11" s="221">
        <v>0.39183673469387736</v>
      </c>
      <c r="DB11" s="219">
        <v>0.4259999999999998</v>
      </c>
      <c r="DC11" s="219">
        <v>0.6279999999999998</v>
      </c>
    </row>
    <row r="12">
      <c r="A12" s="213" t="s">
        <v>208</v>
      </c>
      <c r="B12" s="213"/>
      <c r="C12" s="217">
        <f t="shared" ref="C12:CP12" si="5">IF(C11 = "",0,IF(C11=C$2,1,$CQ$2))</f>
        <v>1</v>
      </c>
      <c r="D12" s="217">
        <f t="shared" si="5"/>
        <v>-0.3</v>
      </c>
      <c r="E12" s="217">
        <f t="shared" si="5"/>
        <v>1</v>
      </c>
      <c r="F12" s="217">
        <f t="shared" si="5"/>
        <v>1</v>
      </c>
      <c r="G12" s="217">
        <f t="shared" si="5"/>
        <v>1</v>
      </c>
      <c r="H12" s="217">
        <f t="shared" si="5"/>
        <v>1</v>
      </c>
      <c r="I12" s="217">
        <f t="shared" si="5"/>
        <v>-0.3</v>
      </c>
      <c r="J12" s="217">
        <f t="shared" si="5"/>
        <v>0</v>
      </c>
      <c r="K12" s="217">
        <f t="shared" si="5"/>
        <v>1</v>
      </c>
      <c r="L12" s="217">
        <f t="shared" si="5"/>
        <v>1</v>
      </c>
      <c r="M12" s="217">
        <f t="shared" si="5"/>
        <v>0</v>
      </c>
      <c r="N12" s="217">
        <f t="shared" si="5"/>
        <v>-0.3</v>
      </c>
      <c r="O12" s="217">
        <f t="shared" si="5"/>
        <v>1</v>
      </c>
      <c r="P12" s="217">
        <f t="shared" si="5"/>
        <v>0</v>
      </c>
      <c r="Q12" s="217">
        <f t="shared" si="5"/>
        <v>1</v>
      </c>
      <c r="R12" s="217">
        <f t="shared" si="5"/>
        <v>1</v>
      </c>
      <c r="S12" s="217">
        <f t="shared" si="5"/>
        <v>1</v>
      </c>
      <c r="T12" s="217">
        <f t="shared" si="5"/>
        <v>0</v>
      </c>
      <c r="U12" s="217">
        <f t="shared" si="5"/>
        <v>1</v>
      </c>
      <c r="V12" s="217">
        <f t="shared" si="5"/>
        <v>-0.3</v>
      </c>
      <c r="W12" s="217">
        <f t="shared" si="5"/>
        <v>1</v>
      </c>
      <c r="X12" s="217">
        <f t="shared" si="5"/>
        <v>-0.3</v>
      </c>
      <c r="Y12" s="217">
        <f t="shared" si="5"/>
        <v>1</v>
      </c>
      <c r="Z12" s="217">
        <f t="shared" si="5"/>
        <v>1</v>
      </c>
      <c r="AA12" s="217">
        <f t="shared" si="5"/>
        <v>0</v>
      </c>
      <c r="AB12" s="217">
        <f t="shared" si="5"/>
        <v>1</v>
      </c>
      <c r="AC12" s="217">
        <f t="shared" si="5"/>
        <v>0</v>
      </c>
      <c r="AD12" s="217">
        <f t="shared" si="5"/>
        <v>1</v>
      </c>
      <c r="AE12" s="217">
        <f t="shared" si="5"/>
        <v>1</v>
      </c>
      <c r="AF12" s="217">
        <f t="shared" si="5"/>
        <v>1</v>
      </c>
      <c r="AG12" s="217">
        <f t="shared" si="5"/>
        <v>0</v>
      </c>
      <c r="AH12" s="217">
        <f t="shared" si="5"/>
        <v>1</v>
      </c>
      <c r="AI12" s="217">
        <f t="shared" si="5"/>
        <v>1</v>
      </c>
      <c r="AJ12" s="217">
        <f t="shared" si="5"/>
        <v>1</v>
      </c>
      <c r="AK12" s="217">
        <f t="shared" si="5"/>
        <v>1</v>
      </c>
      <c r="AL12" s="217">
        <f t="shared" si="5"/>
        <v>1</v>
      </c>
      <c r="AM12" s="217">
        <f t="shared" si="5"/>
        <v>-0.3</v>
      </c>
      <c r="AN12" s="217">
        <f t="shared" si="5"/>
        <v>0</v>
      </c>
      <c r="AO12" s="217">
        <f t="shared" si="5"/>
        <v>0</v>
      </c>
      <c r="AP12" s="217">
        <f t="shared" si="5"/>
        <v>1</v>
      </c>
      <c r="AQ12" s="217">
        <f t="shared" si="5"/>
        <v>1</v>
      </c>
      <c r="AR12" s="217">
        <f t="shared" si="5"/>
        <v>1</v>
      </c>
      <c r="AS12" s="217">
        <f t="shared" si="5"/>
        <v>1</v>
      </c>
      <c r="AT12" s="217">
        <f t="shared" si="5"/>
        <v>-0.3</v>
      </c>
      <c r="AU12" s="217">
        <f t="shared" si="5"/>
        <v>1</v>
      </c>
      <c r="AV12" s="217">
        <f t="shared" si="5"/>
        <v>1</v>
      </c>
      <c r="AW12" s="217">
        <f t="shared" si="5"/>
        <v>1</v>
      </c>
      <c r="AX12" s="217">
        <f t="shared" si="5"/>
        <v>-0.3</v>
      </c>
      <c r="AY12" s="217">
        <f t="shared" si="5"/>
        <v>1</v>
      </c>
      <c r="AZ12" s="217">
        <f t="shared" si="5"/>
        <v>1</v>
      </c>
      <c r="BA12" s="217">
        <f t="shared" si="5"/>
        <v>1</v>
      </c>
      <c r="BB12" s="217">
        <f t="shared" si="5"/>
        <v>1</v>
      </c>
      <c r="BC12" s="217">
        <f t="shared" si="5"/>
        <v>-0.3</v>
      </c>
      <c r="BD12" s="217">
        <f t="shared" si="5"/>
        <v>1</v>
      </c>
      <c r="BE12" s="217">
        <f t="shared" si="5"/>
        <v>0</v>
      </c>
      <c r="BF12" s="217">
        <f t="shared" si="5"/>
        <v>-0.3</v>
      </c>
      <c r="BG12" s="217">
        <f t="shared" si="5"/>
        <v>1</v>
      </c>
      <c r="BH12" s="217">
        <f t="shared" si="5"/>
        <v>-0.3</v>
      </c>
      <c r="BI12" s="217">
        <f t="shared" si="5"/>
        <v>1</v>
      </c>
      <c r="BJ12" s="217">
        <f t="shared" si="5"/>
        <v>1</v>
      </c>
      <c r="BK12" s="217">
        <f t="shared" si="5"/>
        <v>0</v>
      </c>
      <c r="BL12" s="217">
        <f t="shared" si="5"/>
        <v>-0.3</v>
      </c>
      <c r="BM12" s="217">
        <f t="shared" si="5"/>
        <v>1</v>
      </c>
      <c r="BN12" s="217">
        <f t="shared" si="5"/>
        <v>0</v>
      </c>
      <c r="BO12" s="217">
        <f t="shared" si="5"/>
        <v>1</v>
      </c>
      <c r="BP12" s="217">
        <f t="shared" si="5"/>
        <v>-0.3</v>
      </c>
      <c r="BQ12" s="217">
        <f t="shared" si="5"/>
        <v>1</v>
      </c>
      <c r="BR12" s="217">
        <f t="shared" si="5"/>
        <v>0</v>
      </c>
      <c r="BS12" s="217">
        <f t="shared" si="5"/>
        <v>0</v>
      </c>
      <c r="BT12" s="217">
        <f t="shared" si="5"/>
        <v>-0.3</v>
      </c>
      <c r="BU12" s="217">
        <f t="shared" si="5"/>
        <v>1</v>
      </c>
      <c r="BV12" s="217">
        <f t="shared" si="5"/>
        <v>1</v>
      </c>
      <c r="BW12" s="217">
        <f t="shared" si="5"/>
        <v>1</v>
      </c>
      <c r="BX12" s="217">
        <f t="shared" si="5"/>
        <v>1</v>
      </c>
      <c r="BY12" s="217">
        <f t="shared" si="5"/>
        <v>1</v>
      </c>
      <c r="BZ12" s="217">
        <f t="shared" si="5"/>
        <v>1</v>
      </c>
      <c r="CA12" s="217">
        <f t="shared" si="5"/>
        <v>1</v>
      </c>
      <c r="CB12" s="217">
        <f t="shared" si="5"/>
        <v>1</v>
      </c>
      <c r="CC12" s="217">
        <f t="shared" si="5"/>
        <v>0</v>
      </c>
      <c r="CD12" s="217">
        <f t="shared" si="5"/>
        <v>1</v>
      </c>
      <c r="CE12" s="217">
        <f t="shared" si="5"/>
        <v>0</v>
      </c>
      <c r="CF12" s="217">
        <f t="shared" si="5"/>
        <v>1</v>
      </c>
      <c r="CG12" s="217">
        <f t="shared" si="5"/>
        <v>0</v>
      </c>
      <c r="CH12" s="217">
        <f t="shared" si="5"/>
        <v>1</v>
      </c>
      <c r="CI12" s="217">
        <f t="shared" si="5"/>
        <v>1</v>
      </c>
      <c r="CJ12" s="217">
        <f t="shared" si="5"/>
        <v>0</v>
      </c>
      <c r="CK12" s="217">
        <f t="shared" si="5"/>
        <v>1</v>
      </c>
      <c r="CL12" s="217">
        <f t="shared" si="5"/>
        <v>1</v>
      </c>
      <c r="CM12" s="217">
        <f t="shared" si="5"/>
        <v>0</v>
      </c>
      <c r="CN12" s="217">
        <f t="shared" si="5"/>
        <v>0</v>
      </c>
      <c r="CO12" s="217">
        <f t="shared" si="5"/>
        <v>1</v>
      </c>
      <c r="CP12" s="217">
        <f t="shared" si="5"/>
        <v>-0.3</v>
      </c>
      <c r="CQ12" s="200"/>
      <c r="CR12" s="95">
        <f>SUM(C12:CP12)</f>
        <v>52.5</v>
      </c>
      <c r="CS12" s="218">
        <f>CR12/$CR$2</f>
        <v>0.5706521739</v>
      </c>
      <c r="CT12" s="200"/>
      <c r="CU12" s="200"/>
      <c r="CV12" s="200"/>
      <c r="CW12" s="200"/>
      <c r="CX12" s="200"/>
      <c r="CY12" s="200"/>
      <c r="CZ12" s="219">
        <v>0.6701754385964913</v>
      </c>
      <c r="DA12" s="220"/>
      <c r="DB12" s="214"/>
      <c r="DC12" s="214"/>
    </row>
    <row r="13">
      <c r="A13" s="213"/>
      <c r="B13" s="213" t="s">
        <v>515</v>
      </c>
      <c r="C13" s="200"/>
      <c r="D13" s="213" t="s">
        <v>450</v>
      </c>
      <c r="E13" s="213" t="s">
        <v>378</v>
      </c>
      <c r="F13" s="200"/>
      <c r="G13" s="200"/>
      <c r="H13" s="213" t="s">
        <v>380</v>
      </c>
      <c r="I13" s="213" t="s">
        <v>381</v>
      </c>
      <c r="J13" s="200"/>
      <c r="K13" s="200"/>
      <c r="L13" s="200"/>
      <c r="M13" s="213" t="s">
        <v>385</v>
      </c>
      <c r="N13" s="200"/>
      <c r="O13" s="213" t="s">
        <v>387</v>
      </c>
      <c r="P13" s="200"/>
      <c r="Q13" s="213" t="s">
        <v>388</v>
      </c>
      <c r="R13" s="213" t="s">
        <v>389</v>
      </c>
      <c r="S13" s="200"/>
      <c r="T13" s="200"/>
      <c r="U13" s="213" t="s">
        <v>380</v>
      </c>
      <c r="V13" s="213" t="s">
        <v>380</v>
      </c>
      <c r="W13" s="213" t="s">
        <v>516</v>
      </c>
      <c r="X13" s="213" t="s">
        <v>469</v>
      </c>
      <c r="Y13" s="213" t="s">
        <v>380</v>
      </c>
      <c r="Z13" s="200"/>
      <c r="AA13" s="200"/>
      <c r="AB13" s="213" t="s">
        <v>517</v>
      </c>
      <c r="AC13" s="213" t="s">
        <v>518</v>
      </c>
      <c r="AD13" s="213" t="s">
        <v>396</v>
      </c>
      <c r="AE13" s="200"/>
      <c r="AF13" s="213" t="s">
        <v>519</v>
      </c>
      <c r="AG13" s="213" t="s">
        <v>399</v>
      </c>
      <c r="AH13" s="213" t="s">
        <v>400</v>
      </c>
      <c r="AI13" s="200"/>
      <c r="AJ13" s="213" t="s">
        <v>401</v>
      </c>
      <c r="AK13" s="213" t="s">
        <v>402</v>
      </c>
      <c r="AL13" s="213" t="s">
        <v>388</v>
      </c>
      <c r="AM13" s="213" t="s">
        <v>391</v>
      </c>
      <c r="AN13" s="200"/>
      <c r="AO13" s="200"/>
      <c r="AP13" s="213" t="s">
        <v>406</v>
      </c>
      <c r="AQ13" s="213" t="s">
        <v>472</v>
      </c>
      <c r="AR13" s="213" t="s">
        <v>408</v>
      </c>
      <c r="AS13" s="213" t="s">
        <v>409</v>
      </c>
      <c r="AT13" s="213" t="s">
        <v>412</v>
      </c>
      <c r="AU13" s="213" t="s">
        <v>411</v>
      </c>
      <c r="AV13" s="200"/>
      <c r="AW13" s="213" t="s">
        <v>413</v>
      </c>
      <c r="AX13" s="213" t="s">
        <v>498</v>
      </c>
      <c r="AY13" s="213" t="s">
        <v>415</v>
      </c>
      <c r="AZ13" s="213" t="s">
        <v>416</v>
      </c>
      <c r="BA13" s="213" t="s">
        <v>388</v>
      </c>
      <c r="BB13" s="213" t="s">
        <v>387</v>
      </c>
      <c r="BC13" s="213" t="s">
        <v>417</v>
      </c>
      <c r="BD13" s="213" t="s">
        <v>380</v>
      </c>
      <c r="BE13" s="213" t="s">
        <v>499</v>
      </c>
      <c r="BF13" s="213" t="s">
        <v>476</v>
      </c>
      <c r="BG13" s="213" t="s">
        <v>477</v>
      </c>
      <c r="BH13" s="213" t="s">
        <v>420</v>
      </c>
      <c r="BI13" s="213" t="s">
        <v>420</v>
      </c>
      <c r="BJ13" s="200"/>
      <c r="BK13" s="200"/>
      <c r="BL13" s="200"/>
      <c r="BM13" s="200"/>
      <c r="BN13" s="200"/>
      <c r="BO13" s="213" t="s">
        <v>501</v>
      </c>
      <c r="BP13" s="213" t="s">
        <v>426</v>
      </c>
      <c r="BQ13" s="213" t="s">
        <v>427</v>
      </c>
      <c r="BR13" s="213" t="s">
        <v>418</v>
      </c>
      <c r="BS13" s="200"/>
      <c r="BT13" s="200"/>
      <c r="BU13" s="200"/>
      <c r="BV13" s="213" t="s">
        <v>380</v>
      </c>
      <c r="BW13" s="213" t="s">
        <v>483</v>
      </c>
      <c r="BX13" s="213" t="s">
        <v>430</v>
      </c>
      <c r="BY13" s="213" t="s">
        <v>520</v>
      </c>
      <c r="BZ13" s="213" t="s">
        <v>434</v>
      </c>
      <c r="CA13" s="213" t="s">
        <v>484</v>
      </c>
      <c r="CB13" s="213" t="s">
        <v>387</v>
      </c>
      <c r="CC13" s="200"/>
      <c r="CD13" s="213" t="s">
        <v>380</v>
      </c>
      <c r="CE13" s="200"/>
      <c r="CF13" s="213" t="s">
        <v>430</v>
      </c>
      <c r="CG13" s="213" t="s">
        <v>479</v>
      </c>
      <c r="CH13" s="200"/>
      <c r="CI13" s="213" t="s">
        <v>436</v>
      </c>
      <c r="CJ13" s="200"/>
      <c r="CK13" s="213" t="s">
        <v>438</v>
      </c>
      <c r="CL13" s="200"/>
      <c r="CM13" s="200"/>
      <c r="CN13" s="213" t="s">
        <v>521</v>
      </c>
      <c r="CO13" s="200"/>
      <c r="CP13" s="213" t="s">
        <v>443</v>
      </c>
      <c r="CQ13" s="200"/>
      <c r="CR13" s="200"/>
      <c r="CS13" s="200"/>
      <c r="CT13" s="200"/>
      <c r="CU13" s="200"/>
      <c r="CV13" s="200"/>
      <c r="CW13" s="200"/>
      <c r="CX13" s="200"/>
      <c r="CY13" s="200"/>
      <c r="CZ13" s="214"/>
      <c r="DA13" s="221">
        <v>0.47346938775510183</v>
      </c>
      <c r="DB13" s="219">
        <v>0.6459999999999999</v>
      </c>
      <c r="DC13" s="219">
        <v>0.5039999999999999</v>
      </c>
    </row>
    <row r="14">
      <c r="A14" s="213" t="s">
        <v>257</v>
      </c>
      <c r="B14" s="213"/>
      <c r="C14" s="217">
        <f t="shared" ref="C14:CP14" si="6">IF(C13 = "",0,IF(C13=C$2,1,$CQ$2))</f>
        <v>0</v>
      </c>
      <c r="D14" s="217">
        <f t="shared" si="6"/>
        <v>-0.3</v>
      </c>
      <c r="E14" s="217">
        <f t="shared" si="6"/>
        <v>1</v>
      </c>
      <c r="F14" s="217">
        <f t="shared" si="6"/>
        <v>0</v>
      </c>
      <c r="G14" s="217">
        <f t="shared" si="6"/>
        <v>0</v>
      </c>
      <c r="H14" s="217">
        <f t="shared" si="6"/>
        <v>1</v>
      </c>
      <c r="I14" s="217">
        <f t="shared" si="6"/>
        <v>1</v>
      </c>
      <c r="J14" s="217">
        <f t="shared" si="6"/>
        <v>0</v>
      </c>
      <c r="K14" s="217">
        <f t="shared" si="6"/>
        <v>0</v>
      </c>
      <c r="L14" s="217">
        <f t="shared" si="6"/>
        <v>0</v>
      </c>
      <c r="M14" s="217">
        <f t="shared" si="6"/>
        <v>1</v>
      </c>
      <c r="N14" s="217">
        <f t="shared" si="6"/>
        <v>0</v>
      </c>
      <c r="O14" s="217">
        <f t="shared" si="6"/>
        <v>1</v>
      </c>
      <c r="P14" s="217">
        <f t="shared" si="6"/>
        <v>0</v>
      </c>
      <c r="Q14" s="217">
        <f t="shared" si="6"/>
        <v>1</v>
      </c>
      <c r="R14" s="217">
        <f t="shared" si="6"/>
        <v>1</v>
      </c>
      <c r="S14" s="217">
        <f t="shared" si="6"/>
        <v>0</v>
      </c>
      <c r="T14" s="217">
        <f t="shared" si="6"/>
        <v>0</v>
      </c>
      <c r="U14" s="217">
        <f t="shared" si="6"/>
        <v>1</v>
      </c>
      <c r="V14" s="217">
        <f t="shared" si="6"/>
        <v>-0.3</v>
      </c>
      <c r="W14" s="217">
        <f t="shared" si="6"/>
        <v>-0.3</v>
      </c>
      <c r="X14" s="217">
        <f t="shared" si="6"/>
        <v>-0.3</v>
      </c>
      <c r="Y14" s="217">
        <f t="shared" si="6"/>
        <v>1</v>
      </c>
      <c r="Z14" s="217">
        <f t="shared" si="6"/>
        <v>0</v>
      </c>
      <c r="AA14" s="217">
        <f t="shared" si="6"/>
        <v>0</v>
      </c>
      <c r="AB14" s="217">
        <f t="shared" si="6"/>
        <v>-0.3</v>
      </c>
      <c r="AC14" s="217">
        <f t="shared" si="6"/>
        <v>-0.3</v>
      </c>
      <c r="AD14" s="217">
        <f t="shared" si="6"/>
        <v>1</v>
      </c>
      <c r="AE14" s="217">
        <f t="shared" si="6"/>
        <v>0</v>
      </c>
      <c r="AF14" s="217">
        <f t="shared" si="6"/>
        <v>-0.3</v>
      </c>
      <c r="AG14" s="217">
        <f t="shared" si="6"/>
        <v>1</v>
      </c>
      <c r="AH14" s="217">
        <f t="shared" si="6"/>
        <v>1</v>
      </c>
      <c r="AI14" s="217">
        <f t="shared" si="6"/>
        <v>0</v>
      </c>
      <c r="AJ14" s="217">
        <f t="shared" si="6"/>
        <v>1</v>
      </c>
      <c r="AK14" s="217">
        <f t="shared" si="6"/>
        <v>1</v>
      </c>
      <c r="AL14" s="217">
        <f t="shared" si="6"/>
        <v>1</v>
      </c>
      <c r="AM14" s="217">
        <f t="shared" si="6"/>
        <v>-0.3</v>
      </c>
      <c r="AN14" s="217">
        <f t="shared" si="6"/>
        <v>0</v>
      </c>
      <c r="AO14" s="217">
        <f t="shared" si="6"/>
        <v>0</v>
      </c>
      <c r="AP14" s="217">
        <f t="shared" si="6"/>
        <v>1</v>
      </c>
      <c r="AQ14" s="217">
        <f t="shared" si="6"/>
        <v>-0.3</v>
      </c>
      <c r="AR14" s="217">
        <f t="shared" si="6"/>
        <v>1</v>
      </c>
      <c r="AS14" s="217">
        <f t="shared" si="6"/>
        <v>1</v>
      </c>
      <c r="AT14" s="217">
        <f t="shared" si="6"/>
        <v>-0.3</v>
      </c>
      <c r="AU14" s="217">
        <f t="shared" si="6"/>
        <v>1</v>
      </c>
      <c r="AV14" s="217">
        <f t="shared" si="6"/>
        <v>0</v>
      </c>
      <c r="AW14" s="217">
        <f t="shared" si="6"/>
        <v>1</v>
      </c>
      <c r="AX14" s="217">
        <f t="shared" si="6"/>
        <v>-0.3</v>
      </c>
      <c r="AY14" s="217">
        <f t="shared" si="6"/>
        <v>1</v>
      </c>
      <c r="AZ14" s="217">
        <f t="shared" si="6"/>
        <v>1</v>
      </c>
      <c r="BA14" s="217">
        <f t="shared" si="6"/>
        <v>1</v>
      </c>
      <c r="BB14" s="217">
        <f t="shared" si="6"/>
        <v>1</v>
      </c>
      <c r="BC14" s="217">
        <f t="shared" si="6"/>
        <v>1</v>
      </c>
      <c r="BD14" s="217">
        <f t="shared" si="6"/>
        <v>1</v>
      </c>
      <c r="BE14" s="217">
        <f t="shared" si="6"/>
        <v>-0.3</v>
      </c>
      <c r="BF14" s="217">
        <f t="shared" si="6"/>
        <v>-0.3</v>
      </c>
      <c r="BG14" s="217">
        <f t="shared" si="6"/>
        <v>-0.3</v>
      </c>
      <c r="BH14" s="217">
        <f t="shared" si="6"/>
        <v>-0.3</v>
      </c>
      <c r="BI14" s="217">
        <f t="shared" si="6"/>
        <v>1</v>
      </c>
      <c r="BJ14" s="217">
        <f t="shared" si="6"/>
        <v>0</v>
      </c>
      <c r="BK14" s="217">
        <f t="shared" si="6"/>
        <v>0</v>
      </c>
      <c r="BL14" s="217">
        <f t="shared" si="6"/>
        <v>0</v>
      </c>
      <c r="BM14" s="217">
        <f t="shared" si="6"/>
        <v>0</v>
      </c>
      <c r="BN14" s="217">
        <f t="shared" si="6"/>
        <v>0</v>
      </c>
      <c r="BO14" s="217">
        <f t="shared" si="6"/>
        <v>-0.3</v>
      </c>
      <c r="BP14" s="217">
        <f t="shared" si="6"/>
        <v>1</v>
      </c>
      <c r="BQ14" s="217">
        <f t="shared" si="6"/>
        <v>1</v>
      </c>
      <c r="BR14" s="217">
        <f t="shared" si="6"/>
        <v>-0.3</v>
      </c>
      <c r="BS14" s="217">
        <f t="shared" si="6"/>
        <v>0</v>
      </c>
      <c r="BT14" s="217">
        <f t="shared" si="6"/>
        <v>0</v>
      </c>
      <c r="BU14" s="217">
        <f t="shared" si="6"/>
        <v>0</v>
      </c>
      <c r="BV14" s="217">
        <f t="shared" si="6"/>
        <v>1</v>
      </c>
      <c r="BW14" s="217">
        <f t="shared" si="6"/>
        <v>-0.3</v>
      </c>
      <c r="BX14" s="217">
        <f t="shared" si="6"/>
        <v>1</v>
      </c>
      <c r="BY14" s="217">
        <f t="shared" si="6"/>
        <v>-0.3</v>
      </c>
      <c r="BZ14" s="217">
        <f t="shared" si="6"/>
        <v>1</v>
      </c>
      <c r="CA14" s="217">
        <f t="shared" si="6"/>
        <v>-0.3</v>
      </c>
      <c r="CB14" s="217">
        <f t="shared" si="6"/>
        <v>1</v>
      </c>
      <c r="CC14" s="217">
        <f t="shared" si="6"/>
        <v>0</v>
      </c>
      <c r="CD14" s="217">
        <f t="shared" si="6"/>
        <v>1</v>
      </c>
      <c r="CE14" s="217">
        <f t="shared" si="6"/>
        <v>0</v>
      </c>
      <c r="CF14" s="217">
        <f t="shared" si="6"/>
        <v>1</v>
      </c>
      <c r="CG14" s="217">
        <f t="shared" si="6"/>
        <v>-0.3</v>
      </c>
      <c r="CH14" s="217">
        <f t="shared" si="6"/>
        <v>0</v>
      </c>
      <c r="CI14" s="217">
        <f t="shared" si="6"/>
        <v>1</v>
      </c>
      <c r="CJ14" s="217">
        <f t="shared" si="6"/>
        <v>0</v>
      </c>
      <c r="CK14" s="217">
        <f t="shared" si="6"/>
        <v>1</v>
      </c>
      <c r="CL14" s="217">
        <f t="shared" si="6"/>
        <v>0</v>
      </c>
      <c r="CM14" s="217">
        <f t="shared" si="6"/>
        <v>0</v>
      </c>
      <c r="CN14" s="217">
        <f t="shared" si="6"/>
        <v>-0.3</v>
      </c>
      <c r="CO14" s="217">
        <f t="shared" si="6"/>
        <v>0</v>
      </c>
      <c r="CP14" s="217">
        <f t="shared" si="6"/>
        <v>1</v>
      </c>
      <c r="CQ14" s="200"/>
      <c r="CR14" s="95">
        <f>SUM(C14:CP14)</f>
        <v>31.4</v>
      </c>
      <c r="CS14" s="218">
        <f>CR14/$CR$2</f>
        <v>0.3413043478</v>
      </c>
      <c r="CT14" s="200"/>
      <c r="CU14" s="200"/>
      <c r="CV14" s="200"/>
      <c r="CW14" s="200"/>
      <c r="CX14" s="200"/>
      <c r="CY14" s="200"/>
      <c r="CZ14" s="219">
        <v>0.46140350877192965</v>
      </c>
      <c r="DA14" s="220"/>
      <c r="DB14" s="214"/>
      <c r="DC14" s="214"/>
    </row>
    <row r="15">
      <c r="A15" s="213"/>
      <c r="B15" s="213" t="s">
        <v>522</v>
      </c>
      <c r="C15" s="213" t="s">
        <v>376</v>
      </c>
      <c r="D15" s="213" t="s">
        <v>377</v>
      </c>
      <c r="E15" s="200"/>
      <c r="F15" s="200"/>
      <c r="G15" s="200"/>
      <c r="H15" s="213" t="s">
        <v>380</v>
      </c>
      <c r="I15" s="213" t="s">
        <v>381</v>
      </c>
      <c r="J15" s="213" t="s">
        <v>382</v>
      </c>
      <c r="K15" s="213" t="s">
        <v>523</v>
      </c>
      <c r="L15" s="213" t="s">
        <v>494</v>
      </c>
      <c r="M15" s="200"/>
      <c r="N15" s="200"/>
      <c r="O15" s="213" t="s">
        <v>452</v>
      </c>
      <c r="P15" s="213" t="s">
        <v>388</v>
      </c>
      <c r="Q15" s="213" t="s">
        <v>388</v>
      </c>
      <c r="R15" s="200"/>
      <c r="S15" s="213" t="s">
        <v>524</v>
      </c>
      <c r="T15" s="200"/>
      <c r="U15" s="213" t="s">
        <v>380</v>
      </c>
      <c r="V15" s="213" t="s">
        <v>392</v>
      </c>
      <c r="W15" s="213" t="s">
        <v>388</v>
      </c>
      <c r="X15" s="200"/>
      <c r="Y15" s="213" t="s">
        <v>380</v>
      </c>
      <c r="Z15" s="213" t="s">
        <v>380</v>
      </c>
      <c r="AA15" s="200"/>
      <c r="AB15" s="200"/>
      <c r="AC15" s="200"/>
      <c r="AD15" s="213" t="s">
        <v>396</v>
      </c>
      <c r="AE15" s="200"/>
      <c r="AF15" s="213" t="s">
        <v>398</v>
      </c>
      <c r="AG15" s="200"/>
      <c r="AH15" s="213" t="s">
        <v>400</v>
      </c>
      <c r="AI15" s="213" t="s">
        <v>377</v>
      </c>
      <c r="AJ15" s="213" t="s">
        <v>401</v>
      </c>
      <c r="AK15" s="213" t="s">
        <v>402</v>
      </c>
      <c r="AL15" s="213" t="s">
        <v>388</v>
      </c>
      <c r="AM15" s="213" t="s">
        <v>454</v>
      </c>
      <c r="AN15" s="200"/>
      <c r="AO15" s="200"/>
      <c r="AP15" s="213" t="s">
        <v>406</v>
      </c>
      <c r="AQ15" s="200"/>
      <c r="AR15" s="213" t="s">
        <v>525</v>
      </c>
      <c r="AS15" s="200"/>
      <c r="AT15" s="213" t="s">
        <v>410</v>
      </c>
      <c r="AU15" s="213" t="s">
        <v>411</v>
      </c>
      <c r="AV15" s="200"/>
      <c r="AW15" s="213" t="s">
        <v>413</v>
      </c>
      <c r="AX15" s="213" t="s">
        <v>498</v>
      </c>
      <c r="AY15" s="213" t="s">
        <v>415</v>
      </c>
      <c r="AZ15" s="213" t="s">
        <v>416</v>
      </c>
      <c r="BA15" s="213" t="s">
        <v>388</v>
      </c>
      <c r="BB15" s="213" t="s">
        <v>387</v>
      </c>
      <c r="BC15" s="200"/>
      <c r="BD15" s="213" t="s">
        <v>380</v>
      </c>
      <c r="BE15" s="200"/>
      <c r="BF15" s="213" t="s">
        <v>476</v>
      </c>
      <c r="BG15" s="200"/>
      <c r="BH15" s="200"/>
      <c r="BI15" s="213" t="s">
        <v>420</v>
      </c>
      <c r="BJ15" s="200"/>
      <c r="BK15" s="213" t="s">
        <v>422</v>
      </c>
      <c r="BL15" s="213" t="s">
        <v>423</v>
      </c>
      <c r="BM15" s="213" t="s">
        <v>424</v>
      </c>
      <c r="BN15" s="213" t="s">
        <v>425</v>
      </c>
      <c r="BO15" s="213" t="s">
        <v>380</v>
      </c>
      <c r="BP15" s="213" t="s">
        <v>514</v>
      </c>
      <c r="BQ15" s="200"/>
      <c r="BR15" s="213" t="s">
        <v>428</v>
      </c>
      <c r="BS15" s="200"/>
      <c r="BT15" s="200"/>
      <c r="BU15" s="213" t="s">
        <v>431</v>
      </c>
      <c r="BV15" s="213" t="s">
        <v>380</v>
      </c>
      <c r="BW15" s="213" t="s">
        <v>483</v>
      </c>
      <c r="BX15" s="213" t="s">
        <v>430</v>
      </c>
      <c r="BY15" s="200"/>
      <c r="BZ15" s="200"/>
      <c r="CA15" s="213" t="s">
        <v>387</v>
      </c>
      <c r="CB15" s="213" t="s">
        <v>387</v>
      </c>
      <c r="CC15" s="213" t="s">
        <v>388</v>
      </c>
      <c r="CD15" s="200"/>
      <c r="CE15" s="200"/>
      <c r="CF15" s="213" t="s">
        <v>430</v>
      </c>
      <c r="CG15" s="213" t="s">
        <v>526</v>
      </c>
      <c r="CH15" s="213" t="s">
        <v>423</v>
      </c>
      <c r="CI15" s="200"/>
      <c r="CJ15" s="200"/>
      <c r="CK15" s="200"/>
      <c r="CL15" s="200"/>
      <c r="CM15" s="213" t="s">
        <v>527</v>
      </c>
      <c r="CN15" s="213" t="s">
        <v>441</v>
      </c>
      <c r="CO15" s="213" t="s">
        <v>442</v>
      </c>
      <c r="CP15" s="213" t="s">
        <v>504</v>
      </c>
      <c r="CQ15" s="200"/>
      <c r="CR15" s="200"/>
      <c r="CS15" s="200"/>
      <c r="CT15" s="200"/>
      <c r="CU15" s="200"/>
      <c r="CV15" s="200"/>
      <c r="CW15" s="200"/>
      <c r="CX15" s="200"/>
      <c r="CY15" s="200"/>
      <c r="CZ15" s="214"/>
      <c r="DA15" s="221">
        <v>0.29183673469387733</v>
      </c>
      <c r="DB15" s="219">
        <v>0.29399999999999993</v>
      </c>
      <c r="DC15" s="219">
        <v>0.6119999999999999</v>
      </c>
    </row>
    <row r="16">
      <c r="A16" s="213" t="s">
        <v>213</v>
      </c>
      <c r="B16" s="213"/>
      <c r="C16" s="217">
        <f t="shared" ref="C16:CP16" si="7">IF(C15 = "",0,IF(C15=C$2,1,$CQ$2))</f>
        <v>1</v>
      </c>
      <c r="D16" s="217">
        <f t="shared" si="7"/>
        <v>1</v>
      </c>
      <c r="E16" s="217">
        <f t="shared" si="7"/>
        <v>0</v>
      </c>
      <c r="F16" s="217">
        <f t="shared" si="7"/>
        <v>0</v>
      </c>
      <c r="G16" s="217">
        <f t="shared" si="7"/>
        <v>0</v>
      </c>
      <c r="H16" s="217">
        <f t="shared" si="7"/>
        <v>1</v>
      </c>
      <c r="I16" s="217">
        <f t="shared" si="7"/>
        <v>1</v>
      </c>
      <c r="J16" s="217">
        <f t="shared" si="7"/>
        <v>1</v>
      </c>
      <c r="K16" s="217">
        <f t="shared" si="7"/>
        <v>-0.3</v>
      </c>
      <c r="L16" s="217">
        <f t="shared" si="7"/>
        <v>-0.3</v>
      </c>
      <c r="M16" s="217">
        <f t="shared" si="7"/>
        <v>0</v>
      </c>
      <c r="N16" s="217">
        <f t="shared" si="7"/>
        <v>0</v>
      </c>
      <c r="O16" s="217">
        <f t="shared" si="7"/>
        <v>-0.3</v>
      </c>
      <c r="P16" s="217">
        <f t="shared" si="7"/>
        <v>1</v>
      </c>
      <c r="Q16" s="217">
        <f t="shared" si="7"/>
        <v>1</v>
      </c>
      <c r="R16" s="217">
        <f t="shared" si="7"/>
        <v>0</v>
      </c>
      <c r="S16" s="217">
        <f t="shared" si="7"/>
        <v>-0.3</v>
      </c>
      <c r="T16" s="217">
        <f t="shared" si="7"/>
        <v>0</v>
      </c>
      <c r="U16" s="217">
        <f t="shared" si="7"/>
        <v>1</v>
      </c>
      <c r="V16" s="217">
        <f t="shared" si="7"/>
        <v>1</v>
      </c>
      <c r="W16" s="217">
        <f t="shared" si="7"/>
        <v>1</v>
      </c>
      <c r="X16" s="217">
        <f t="shared" si="7"/>
        <v>0</v>
      </c>
      <c r="Y16" s="217">
        <f t="shared" si="7"/>
        <v>1</v>
      </c>
      <c r="Z16" s="217">
        <f t="shared" si="7"/>
        <v>1</v>
      </c>
      <c r="AA16" s="217">
        <f t="shared" si="7"/>
        <v>0</v>
      </c>
      <c r="AB16" s="217">
        <f t="shared" si="7"/>
        <v>0</v>
      </c>
      <c r="AC16" s="217">
        <f t="shared" si="7"/>
        <v>0</v>
      </c>
      <c r="AD16" s="217">
        <f t="shared" si="7"/>
        <v>1</v>
      </c>
      <c r="AE16" s="217">
        <f t="shared" si="7"/>
        <v>0</v>
      </c>
      <c r="AF16" s="217">
        <f t="shared" si="7"/>
        <v>1</v>
      </c>
      <c r="AG16" s="217">
        <f t="shared" si="7"/>
        <v>0</v>
      </c>
      <c r="AH16" s="217">
        <f t="shared" si="7"/>
        <v>1</v>
      </c>
      <c r="AI16" s="217">
        <f t="shared" si="7"/>
        <v>1</v>
      </c>
      <c r="AJ16" s="217">
        <f t="shared" si="7"/>
        <v>1</v>
      </c>
      <c r="AK16" s="217">
        <f t="shared" si="7"/>
        <v>1</v>
      </c>
      <c r="AL16" s="217">
        <f t="shared" si="7"/>
        <v>1</v>
      </c>
      <c r="AM16" s="217">
        <f t="shared" si="7"/>
        <v>-0.3</v>
      </c>
      <c r="AN16" s="217">
        <f t="shared" si="7"/>
        <v>0</v>
      </c>
      <c r="AO16" s="217">
        <f t="shared" si="7"/>
        <v>0</v>
      </c>
      <c r="AP16" s="217">
        <f t="shared" si="7"/>
        <v>1</v>
      </c>
      <c r="AQ16" s="217">
        <f t="shared" si="7"/>
        <v>0</v>
      </c>
      <c r="AR16" s="217">
        <f t="shared" si="7"/>
        <v>-0.3</v>
      </c>
      <c r="AS16" s="217">
        <f t="shared" si="7"/>
        <v>0</v>
      </c>
      <c r="AT16" s="217">
        <f t="shared" si="7"/>
        <v>1</v>
      </c>
      <c r="AU16" s="217">
        <f t="shared" si="7"/>
        <v>1</v>
      </c>
      <c r="AV16" s="217">
        <f t="shared" si="7"/>
        <v>0</v>
      </c>
      <c r="AW16" s="217">
        <f t="shared" si="7"/>
        <v>1</v>
      </c>
      <c r="AX16" s="217">
        <f t="shared" si="7"/>
        <v>-0.3</v>
      </c>
      <c r="AY16" s="217">
        <f t="shared" si="7"/>
        <v>1</v>
      </c>
      <c r="AZ16" s="217">
        <f t="shared" si="7"/>
        <v>1</v>
      </c>
      <c r="BA16" s="217">
        <f t="shared" si="7"/>
        <v>1</v>
      </c>
      <c r="BB16" s="217">
        <f t="shared" si="7"/>
        <v>1</v>
      </c>
      <c r="BC16" s="217">
        <f t="shared" si="7"/>
        <v>0</v>
      </c>
      <c r="BD16" s="217">
        <f t="shared" si="7"/>
        <v>1</v>
      </c>
      <c r="BE16" s="217">
        <f t="shared" si="7"/>
        <v>0</v>
      </c>
      <c r="BF16" s="217">
        <f t="shared" si="7"/>
        <v>-0.3</v>
      </c>
      <c r="BG16" s="217">
        <f t="shared" si="7"/>
        <v>0</v>
      </c>
      <c r="BH16" s="217">
        <f t="shared" si="7"/>
        <v>0</v>
      </c>
      <c r="BI16" s="217">
        <f t="shared" si="7"/>
        <v>1</v>
      </c>
      <c r="BJ16" s="217">
        <f t="shared" si="7"/>
        <v>0</v>
      </c>
      <c r="BK16" s="217">
        <f t="shared" si="7"/>
        <v>1</v>
      </c>
      <c r="BL16" s="217">
        <f t="shared" si="7"/>
        <v>1</v>
      </c>
      <c r="BM16" s="217">
        <f t="shared" si="7"/>
        <v>1</v>
      </c>
      <c r="BN16" s="217">
        <f t="shared" si="7"/>
        <v>1</v>
      </c>
      <c r="BO16" s="217">
        <f t="shared" si="7"/>
        <v>1</v>
      </c>
      <c r="BP16" s="217">
        <f t="shared" si="7"/>
        <v>-0.3</v>
      </c>
      <c r="BQ16" s="217">
        <f t="shared" si="7"/>
        <v>0</v>
      </c>
      <c r="BR16" s="217">
        <f t="shared" si="7"/>
        <v>1</v>
      </c>
      <c r="BS16" s="217">
        <f t="shared" si="7"/>
        <v>0</v>
      </c>
      <c r="BT16" s="217">
        <f t="shared" si="7"/>
        <v>0</v>
      </c>
      <c r="BU16" s="217">
        <f t="shared" si="7"/>
        <v>1</v>
      </c>
      <c r="BV16" s="217">
        <f t="shared" si="7"/>
        <v>1</v>
      </c>
      <c r="BW16" s="217">
        <f t="shared" si="7"/>
        <v>-0.3</v>
      </c>
      <c r="BX16" s="217">
        <f t="shared" si="7"/>
        <v>1</v>
      </c>
      <c r="BY16" s="217">
        <f t="shared" si="7"/>
        <v>0</v>
      </c>
      <c r="BZ16" s="217">
        <f t="shared" si="7"/>
        <v>0</v>
      </c>
      <c r="CA16" s="217">
        <f t="shared" si="7"/>
        <v>1</v>
      </c>
      <c r="CB16" s="217">
        <f t="shared" si="7"/>
        <v>1</v>
      </c>
      <c r="CC16" s="217">
        <f t="shared" si="7"/>
        <v>-0.3</v>
      </c>
      <c r="CD16" s="217">
        <f t="shared" si="7"/>
        <v>0</v>
      </c>
      <c r="CE16" s="217">
        <f t="shared" si="7"/>
        <v>0</v>
      </c>
      <c r="CF16" s="217">
        <f t="shared" si="7"/>
        <v>1</v>
      </c>
      <c r="CG16" s="217">
        <f t="shared" si="7"/>
        <v>-0.3</v>
      </c>
      <c r="CH16" s="217">
        <f t="shared" si="7"/>
        <v>1</v>
      </c>
      <c r="CI16" s="217">
        <f t="shared" si="7"/>
        <v>0</v>
      </c>
      <c r="CJ16" s="217">
        <f t="shared" si="7"/>
        <v>0</v>
      </c>
      <c r="CK16" s="217">
        <f t="shared" si="7"/>
        <v>0</v>
      </c>
      <c r="CL16" s="217">
        <f t="shared" si="7"/>
        <v>0</v>
      </c>
      <c r="CM16" s="217">
        <f t="shared" si="7"/>
        <v>-0.3</v>
      </c>
      <c r="CN16" s="217">
        <f t="shared" si="7"/>
        <v>1</v>
      </c>
      <c r="CO16" s="217">
        <f t="shared" si="7"/>
        <v>1</v>
      </c>
      <c r="CP16" s="217">
        <f t="shared" si="7"/>
        <v>-0.3</v>
      </c>
      <c r="CQ16" s="200"/>
      <c r="CR16" s="95">
        <f>SUM(C16:CP16)</f>
        <v>39.8</v>
      </c>
      <c r="CS16" s="218">
        <f>CR16/$CR$2</f>
        <v>0.4326086957</v>
      </c>
      <c r="CT16" s="200"/>
      <c r="CU16" s="200"/>
      <c r="CV16" s="200"/>
      <c r="CW16" s="200"/>
      <c r="CX16" s="200"/>
      <c r="CY16" s="200"/>
      <c r="CZ16" s="219">
        <v>0.3491228070175437</v>
      </c>
      <c r="DA16" s="220"/>
      <c r="DB16" s="214"/>
      <c r="DC16" s="214"/>
    </row>
    <row r="17">
      <c r="A17" s="213"/>
      <c r="B17" s="213" t="s">
        <v>528</v>
      </c>
      <c r="C17" s="200"/>
      <c r="D17" s="200"/>
      <c r="E17" s="213" t="s">
        <v>378</v>
      </c>
      <c r="F17" s="213" t="s">
        <v>529</v>
      </c>
      <c r="G17" s="213" t="s">
        <v>463</v>
      </c>
      <c r="H17" s="213" t="s">
        <v>380</v>
      </c>
      <c r="I17" s="213" t="s">
        <v>381</v>
      </c>
      <c r="J17" s="213" t="s">
        <v>382</v>
      </c>
      <c r="K17" s="213" t="s">
        <v>383</v>
      </c>
      <c r="L17" s="213" t="s">
        <v>384</v>
      </c>
      <c r="M17" s="213" t="s">
        <v>385</v>
      </c>
      <c r="N17" s="200"/>
      <c r="O17" s="213" t="s">
        <v>530</v>
      </c>
      <c r="P17" s="213" t="s">
        <v>388</v>
      </c>
      <c r="Q17" s="213" t="s">
        <v>388</v>
      </c>
      <c r="R17" s="213" t="s">
        <v>389</v>
      </c>
      <c r="S17" s="200"/>
      <c r="T17" s="213" t="s">
        <v>454</v>
      </c>
      <c r="U17" s="213" t="s">
        <v>380</v>
      </c>
      <c r="V17" s="213" t="s">
        <v>392</v>
      </c>
      <c r="W17" s="213" t="s">
        <v>388</v>
      </c>
      <c r="X17" s="200"/>
      <c r="Y17" s="213" t="s">
        <v>380</v>
      </c>
      <c r="Z17" s="200"/>
      <c r="AA17" s="200"/>
      <c r="AB17" s="213" t="s">
        <v>388</v>
      </c>
      <c r="AC17" s="213" t="s">
        <v>395</v>
      </c>
      <c r="AD17" s="213" t="s">
        <v>396</v>
      </c>
      <c r="AE17" s="200"/>
      <c r="AF17" s="213" t="s">
        <v>398</v>
      </c>
      <c r="AG17" s="213" t="s">
        <v>531</v>
      </c>
      <c r="AH17" s="213" t="s">
        <v>400</v>
      </c>
      <c r="AI17" s="213" t="s">
        <v>377</v>
      </c>
      <c r="AJ17" s="213" t="s">
        <v>401</v>
      </c>
      <c r="AK17" s="213" t="s">
        <v>402</v>
      </c>
      <c r="AL17" s="213" t="s">
        <v>388</v>
      </c>
      <c r="AM17" s="213" t="s">
        <v>454</v>
      </c>
      <c r="AN17" s="200"/>
      <c r="AO17" s="200"/>
      <c r="AP17" s="200"/>
      <c r="AQ17" s="213" t="s">
        <v>472</v>
      </c>
      <c r="AR17" s="200"/>
      <c r="AS17" s="200"/>
      <c r="AT17" s="213" t="s">
        <v>410</v>
      </c>
      <c r="AU17" s="213" t="s">
        <v>411</v>
      </c>
      <c r="AV17" s="213" t="s">
        <v>412</v>
      </c>
      <c r="AW17" s="213" t="s">
        <v>413</v>
      </c>
      <c r="AX17" s="213" t="s">
        <v>498</v>
      </c>
      <c r="AY17" s="213" t="s">
        <v>415</v>
      </c>
      <c r="AZ17" s="213" t="s">
        <v>416</v>
      </c>
      <c r="BA17" s="200"/>
      <c r="BB17" s="213" t="s">
        <v>387</v>
      </c>
      <c r="BC17" s="200"/>
      <c r="BD17" s="200"/>
      <c r="BE17" s="213" t="s">
        <v>457</v>
      </c>
      <c r="BF17" s="213" t="s">
        <v>476</v>
      </c>
      <c r="BG17" s="213" t="s">
        <v>418</v>
      </c>
      <c r="BH17" s="213" t="s">
        <v>419</v>
      </c>
      <c r="BI17" s="213" t="s">
        <v>419</v>
      </c>
      <c r="BJ17" s="213" t="s">
        <v>421</v>
      </c>
      <c r="BK17" s="200"/>
      <c r="BL17" s="213" t="s">
        <v>422</v>
      </c>
      <c r="BM17" s="213" t="s">
        <v>480</v>
      </c>
      <c r="BN17" s="213" t="s">
        <v>425</v>
      </c>
      <c r="BO17" s="213" t="s">
        <v>380</v>
      </c>
      <c r="BP17" s="213" t="s">
        <v>514</v>
      </c>
      <c r="BQ17" s="213" t="s">
        <v>427</v>
      </c>
      <c r="BR17" s="200"/>
      <c r="BS17" s="200"/>
      <c r="BT17" s="200"/>
      <c r="BU17" s="213" t="s">
        <v>431</v>
      </c>
      <c r="BV17" s="213" t="s">
        <v>460</v>
      </c>
      <c r="BW17" s="213" t="s">
        <v>432</v>
      </c>
      <c r="BX17" s="213" t="s">
        <v>430</v>
      </c>
      <c r="BY17" s="200"/>
      <c r="BZ17" s="213" t="s">
        <v>434</v>
      </c>
      <c r="CA17" s="213" t="s">
        <v>532</v>
      </c>
      <c r="CB17" s="213" t="s">
        <v>387</v>
      </c>
      <c r="CC17" s="200"/>
      <c r="CD17" s="213" t="s">
        <v>380</v>
      </c>
      <c r="CE17" s="200"/>
      <c r="CF17" s="213" t="s">
        <v>430</v>
      </c>
      <c r="CG17" s="200"/>
      <c r="CH17" s="213" t="s">
        <v>422</v>
      </c>
      <c r="CI17" s="200"/>
      <c r="CJ17" s="200"/>
      <c r="CK17" s="213" t="s">
        <v>438</v>
      </c>
      <c r="CL17" s="213" t="s">
        <v>439</v>
      </c>
      <c r="CM17" s="213" t="s">
        <v>440</v>
      </c>
      <c r="CN17" s="213" t="s">
        <v>441</v>
      </c>
      <c r="CO17" s="213" t="s">
        <v>442</v>
      </c>
      <c r="CP17" s="200"/>
      <c r="CQ17" s="200"/>
      <c r="CR17" s="200"/>
      <c r="CS17" s="200"/>
      <c r="CT17" s="200"/>
      <c r="CU17" s="200"/>
      <c r="CV17" s="200"/>
      <c r="CW17" s="200"/>
      <c r="CX17" s="200"/>
      <c r="CY17" s="200"/>
      <c r="CZ17" s="214"/>
      <c r="DA17" s="221">
        <v>0.35306122448979566</v>
      </c>
      <c r="DB17" s="219">
        <v>0.2579999999999998</v>
      </c>
      <c r="DC17" s="219">
        <v>0.6259999999999999</v>
      </c>
    </row>
    <row r="18">
      <c r="A18" s="213" t="s">
        <v>253</v>
      </c>
      <c r="B18" s="213"/>
      <c r="C18" s="217">
        <f t="shared" ref="C18:CP18" si="8">IF(C17 = "",0,IF(C17=C$2,1,$CQ$2))</f>
        <v>0</v>
      </c>
      <c r="D18" s="217">
        <f t="shared" si="8"/>
        <v>0</v>
      </c>
      <c r="E18" s="217">
        <f t="shared" si="8"/>
        <v>1</v>
      </c>
      <c r="F18" s="217">
        <f t="shared" si="8"/>
        <v>-0.3</v>
      </c>
      <c r="G18" s="217">
        <f t="shared" si="8"/>
        <v>-0.3</v>
      </c>
      <c r="H18" s="217">
        <f t="shared" si="8"/>
        <v>1</v>
      </c>
      <c r="I18" s="217">
        <f t="shared" si="8"/>
        <v>1</v>
      </c>
      <c r="J18" s="217">
        <f t="shared" si="8"/>
        <v>1</v>
      </c>
      <c r="K18" s="217">
        <f t="shared" si="8"/>
        <v>1</v>
      </c>
      <c r="L18" s="217">
        <f t="shared" si="8"/>
        <v>1</v>
      </c>
      <c r="M18" s="217">
        <f t="shared" si="8"/>
        <v>1</v>
      </c>
      <c r="N18" s="217">
        <f t="shared" si="8"/>
        <v>0</v>
      </c>
      <c r="O18" s="217">
        <f t="shared" si="8"/>
        <v>-0.3</v>
      </c>
      <c r="P18" s="217">
        <f t="shared" si="8"/>
        <v>1</v>
      </c>
      <c r="Q18" s="217">
        <f t="shared" si="8"/>
        <v>1</v>
      </c>
      <c r="R18" s="217">
        <f t="shared" si="8"/>
        <v>1</v>
      </c>
      <c r="S18" s="217">
        <f t="shared" si="8"/>
        <v>0</v>
      </c>
      <c r="T18" s="217">
        <f t="shared" si="8"/>
        <v>-0.3</v>
      </c>
      <c r="U18" s="217">
        <f t="shared" si="8"/>
        <v>1</v>
      </c>
      <c r="V18" s="217">
        <f t="shared" si="8"/>
        <v>1</v>
      </c>
      <c r="W18" s="217">
        <f t="shared" si="8"/>
        <v>1</v>
      </c>
      <c r="X18" s="217">
        <f t="shared" si="8"/>
        <v>0</v>
      </c>
      <c r="Y18" s="217">
        <f t="shared" si="8"/>
        <v>1</v>
      </c>
      <c r="Z18" s="217">
        <f t="shared" si="8"/>
        <v>0</v>
      </c>
      <c r="AA18" s="217">
        <f t="shared" si="8"/>
        <v>0</v>
      </c>
      <c r="AB18" s="217">
        <f t="shared" si="8"/>
        <v>1</v>
      </c>
      <c r="AC18" s="217">
        <f t="shared" si="8"/>
        <v>1</v>
      </c>
      <c r="AD18" s="217">
        <f t="shared" si="8"/>
        <v>1</v>
      </c>
      <c r="AE18" s="217">
        <f t="shared" si="8"/>
        <v>0</v>
      </c>
      <c r="AF18" s="217">
        <f t="shared" si="8"/>
        <v>1</v>
      </c>
      <c r="AG18" s="217">
        <f t="shared" si="8"/>
        <v>-0.3</v>
      </c>
      <c r="AH18" s="217">
        <f t="shared" si="8"/>
        <v>1</v>
      </c>
      <c r="AI18" s="217">
        <f t="shared" si="8"/>
        <v>1</v>
      </c>
      <c r="AJ18" s="217">
        <f t="shared" si="8"/>
        <v>1</v>
      </c>
      <c r="AK18" s="217">
        <f t="shared" si="8"/>
        <v>1</v>
      </c>
      <c r="AL18" s="217">
        <f t="shared" si="8"/>
        <v>1</v>
      </c>
      <c r="AM18" s="217">
        <f t="shared" si="8"/>
        <v>-0.3</v>
      </c>
      <c r="AN18" s="217">
        <f t="shared" si="8"/>
        <v>0</v>
      </c>
      <c r="AO18" s="217">
        <f t="shared" si="8"/>
        <v>0</v>
      </c>
      <c r="AP18" s="217">
        <f t="shared" si="8"/>
        <v>0</v>
      </c>
      <c r="AQ18" s="217">
        <f t="shared" si="8"/>
        <v>-0.3</v>
      </c>
      <c r="AR18" s="217">
        <f t="shared" si="8"/>
        <v>0</v>
      </c>
      <c r="AS18" s="217">
        <f t="shared" si="8"/>
        <v>0</v>
      </c>
      <c r="AT18" s="217">
        <f t="shared" si="8"/>
        <v>1</v>
      </c>
      <c r="AU18" s="217">
        <f t="shared" si="8"/>
        <v>1</v>
      </c>
      <c r="AV18" s="217">
        <f t="shared" si="8"/>
        <v>1</v>
      </c>
      <c r="AW18" s="217">
        <f t="shared" si="8"/>
        <v>1</v>
      </c>
      <c r="AX18" s="217">
        <f t="shared" si="8"/>
        <v>-0.3</v>
      </c>
      <c r="AY18" s="217">
        <f t="shared" si="8"/>
        <v>1</v>
      </c>
      <c r="AZ18" s="217">
        <f t="shared" si="8"/>
        <v>1</v>
      </c>
      <c r="BA18" s="217">
        <f t="shared" si="8"/>
        <v>0</v>
      </c>
      <c r="BB18" s="217">
        <f t="shared" si="8"/>
        <v>1</v>
      </c>
      <c r="BC18" s="217">
        <f t="shared" si="8"/>
        <v>0</v>
      </c>
      <c r="BD18" s="217">
        <f t="shared" si="8"/>
        <v>0</v>
      </c>
      <c r="BE18" s="217">
        <f t="shared" si="8"/>
        <v>-0.3</v>
      </c>
      <c r="BF18" s="217">
        <f t="shared" si="8"/>
        <v>-0.3</v>
      </c>
      <c r="BG18" s="217">
        <f t="shared" si="8"/>
        <v>1</v>
      </c>
      <c r="BH18" s="217">
        <f t="shared" si="8"/>
        <v>1</v>
      </c>
      <c r="BI18" s="217">
        <f t="shared" si="8"/>
        <v>-0.3</v>
      </c>
      <c r="BJ18" s="217">
        <f t="shared" si="8"/>
        <v>1</v>
      </c>
      <c r="BK18" s="217">
        <f t="shared" si="8"/>
        <v>0</v>
      </c>
      <c r="BL18" s="217">
        <f t="shared" si="8"/>
        <v>-0.3</v>
      </c>
      <c r="BM18" s="217">
        <f t="shared" si="8"/>
        <v>-0.3</v>
      </c>
      <c r="BN18" s="217">
        <f t="shared" si="8"/>
        <v>1</v>
      </c>
      <c r="BO18" s="217">
        <f t="shared" si="8"/>
        <v>1</v>
      </c>
      <c r="BP18" s="217">
        <f t="shared" si="8"/>
        <v>-0.3</v>
      </c>
      <c r="BQ18" s="217">
        <f t="shared" si="8"/>
        <v>1</v>
      </c>
      <c r="BR18" s="217">
        <f t="shared" si="8"/>
        <v>0</v>
      </c>
      <c r="BS18" s="217">
        <f t="shared" si="8"/>
        <v>0</v>
      </c>
      <c r="BT18" s="217">
        <f t="shared" si="8"/>
        <v>0</v>
      </c>
      <c r="BU18" s="217">
        <f t="shared" si="8"/>
        <v>1</v>
      </c>
      <c r="BV18" s="217">
        <f t="shared" si="8"/>
        <v>-0.3</v>
      </c>
      <c r="BW18" s="217">
        <f t="shared" si="8"/>
        <v>1</v>
      </c>
      <c r="BX18" s="217">
        <f t="shared" si="8"/>
        <v>1</v>
      </c>
      <c r="BY18" s="217">
        <f t="shared" si="8"/>
        <v>0</v>
      </c>
      <c r="BZ18" s="217">
        <f t="shared" si="8"/>
        <v>1</v>
      </c>
      <c r="CA18" s="217">
        <f t="shared" si="8"/>
        <v>-0.3</v>
      </c>
      <c r="CB18" s="217">
        <f t="shared" si="8"/>
        <v>1</v>
      </c>
      <c r="CC18" s="217">
        <f t="shared" si="8"/>
        <v>0</v>
      </c>
      <c r="CD18" s="217">
        <f t="shared" si="8"/>
        <v>1</v>
      </c>
      <c r="CE18" s="217">
        <f t="shared" si="8"/>
        <v>0</v>
      </c>
      <c r="CF18" s="217">
        <f t="shared" si="8"/>
        <v>1</v>
      </c>
      <c r="CG18" s="217">
        <f t="shared" si="8"/>
        <v>0</v>
      </c>
      <c r="CH18" s="217">
        <f t="shared" si="8"/>
        <v>-0.3</v>
      </c>
      <c r="CI18" s="217">
        <f t="shared" si="8"/>
        <v>0</v>
      </c>
      <c r="CJ18" s="217">
        <f t="shared" si="8"/>
        <v>0</v>
      </c>
      <c r="CK18" s="217">
        <f t="shared" si="8"/>
        <v>1</v>
      </c>
      <c r="CL18" s="217">
        <f t="shared" si="8"/>
        <v>1</v>
      </c>
      <c r="CM18" s="217">
        <f t="shared" si="8"/>
        <v>1</v>
      </c>
      <c r="CN18" s="217">
        <f t="shared" si="8"/>
        <v>1</v>
      </c>
      <c r="CO18" s="217">
        <f t="shared" si="8"/>
        <v>1</v>
      </c>
      <c r="CP18" s="217">
        <f t="shared" si="8"/>
        <v>0</v>
      </c>
      <c r="CQ18" s="200"/>
      <c r="CR18" s="95">
        <f>SUM(C18:CP18)</f>
        <v>42.9</v>
      </c>
      <c r="CS18" s="218">
        <f>CR18/$CR$2</f>
        <v>0.4663043478</v>
      </c>
      <c r="CT18" s="200"/>
      <c r="CU18" s="200"/>
      <c r="CV18" s="200"/>
      <c r="CW18" s="200"/>
      <c r="CX18" s="200"/>
      <c r="CY18" s="200"/>
      <c r="CZ18" s="219">
        <v>0.7017543859649122</v>
      </c>
      <c r="DA18" s="220"/>
      <c r="DB18" s="214"/>
      <c r="DC18" s="214"/>
    </row>
    <row r="19">
      <c r="A19" s="213"/>
      <c r="B19" s="213" t="s">
        <v>533</v>
      </c>
      <c r="C19" s="200"/>
      <c r="D19" s="200"/>
      <c r="E19" s="200"/>
      <c r="F19" s="200"/>
      <c r="G19" s="213" t="s">
        <v>493</v>
      </c>
      <c r="H19" s="213" t="s">
        <v>534</v>
      </c>
      <c r="I19" s="213" t="s">
        <v>465</v>
      </c>
      <c r="J19" s="200"/>
      <c r="K19" s="200"/>
      <c r="L19" s="200"/>
      <c r="M19" s="213" t="s">
        <v>466</v>
      </c>
      <c r="N19" s="200"/>
      <c r="O19" s="213" t="s">
        <v>387</v>
      </c>
      <c r="P19" s="213" t="s">
        <v>535</v>
      </c>
      <c r="Q19" s="213" t="s">
        <v>388</v>
      </c>
      <c r="R19" s="213" t="s">
        <v>389</v>
      </c>
      <c r="S19" s="213" t="s">
        <v>465</v>
      </c>
      <c r="T19" s="213" t="s">
        <v>391</v>
      </c>
      <c r="U19" s="213" t="s">
        <v>380</v>
      </c>
      <c r="V19" s="213" t="s">
        <v>380</v>
      </c>
      <c r="W19" s="213" t="s">
        <v>536</v>
      </c>
      <c r="X19" s="213" t="s">
        <v>469</v>
      </c>
      <c r="Y19" s="213" t="s">
        <v>380</v>
      </c>
      <c r="Z19" s="213" t="s">
        <v>380</v>
      </c>
      <c r="AA19" s="200"/>
      <c r="AB19" s="200"/>
      <c r="AC19" s="213" t="s">
        <v>518</v>
      </c>
      <c r="AD19" s="213" t="s">
        <v>396</v>
      </c>
      <c r="AE19" s="213" t="s">
        <v>397</v>
      </c>
      <c r="AF19" s="213" t="s">
        <v>398</v>
      </c>
      <c r="AG19" s="213" t="s">
        <v>537</v>
      </c>
      <c r="AH19" s="213" t="s">
        <v>400</v>
      </c>
      <c r="AI19" s="213" t="s">
        <v>377</v>
      </c>
      <c r="AJ19" s="213" t="s">
        <v>401</v>
      </c>
      <c r="AK19" s="213" t="s">
        <v>402</v>
      </c>
      <c r="AL19" s="213" t="s">
        <v>388</v>
      </c>
      <c r="AM19" s="213" t="s">
        <v>454</v>
      </c>
      <c r="AN19" s="213" t="s">
        <v>404</v>
      </c>
      <c r="AO19" s="213" t="s">
        <v>405</v>
      </c>
      <c r="AP19" s="213" t="s">
        <v>406</v>
      </c>
      <c r="AQ19" s="200"/>
      <c r="AR19" s="213" t="s">
        <v>408</v>
      </c>
      <c r="AS19" s="213" t="s">
        <v>409</v>
      </c>
      <c r="AT19" s="213" t="s">
        <v>412</v>
      </c>
      <c r="AU19" s="213" t="s">
        <v>411</v>
      </c>
      <c r="AV19" s="213" t="s">
        <v>473</v>
      </c>
      <c r="AW19" s="213" t="s">
        <v>413</v>
      </c>
      <c r="AX19" s="213" t="s">
        <v>538</v>
      </c>
      <c r="AY19" s="213" t="s">
        <v>415</v>
      </c>
      <c r="AZ19" s="213" t="s">
        <v>416</v>
      </c>
      <c r="BA19" s="213" t="s">
        <v>388</v>
      </c>
      <c r="BB19" s="213" t="s">
        <v>387</v>
      </c>
      <c r="BC19" s="213" t="s">
        <v>417</v>
      </c>
      <c r="BD19" s="213" t="s">
        <v>380</v>
      </c>
      <c r="BE19" s="213" t="s">
        <v>457</v>
      </c>
      <c r="BF19" s="213" t="s">
        <v>476</v>
      </c>
      <c r="BG19" s="213" t="s">
        <v>418</v>
      </c>
      <c r="BH19" s="213" t="s">
        <v>539</v>
      </c>
      <c r="BI19" s="213" t="s">
        <v>420</v>
      </c>
      <c r="BJ19" s="200"/>
      <c r="BK19" s="213" t="s">
        <v>486</v>
      </c>
      <c r="BL19" s="213" t="s">
        <v>500</v>
      </c>
      <c r="BM19" s="200"/>
      <c r="BN19" s="213" t="s">
        <v>425</v>
      </c>
      <c r="BO19" s="213" t="s">
        <v>459</v>
      </c>
      <c r="BP19" s="213" t="s">
        <v>540</v>
      </c>
      <c r="BQ19" s="213" t="s">
        <v>427</v>
      </c>
      <c r="BR19" s="213" t="s">
        <v>428</v>
      </c>
      <c r="BS19" s="200"/>
      <c r="BT19" s="213" t="s">
        <v>482</v>
      </c>
      <c r="BU19" s="213" t="s">
        <v>541</v>
      </c>
      <c r="BV19" s="213" t="s">
        <v>380</v>
      </c>
      <c r="BW19" s="213" t="s">
        <v>432</v>
      </c>
      <c r="BX19" s="213" t="s">
        <v>430</v>
      </c>
      <c r="BY19" s="213" t="s">
        <v>433</v>
      </c>
      <c r="BZ19" s="213" t="s">
        <v>434</v>
      </c>
      <c r="CA19" s="213" t="s">
        <v>484</v>
      </c>
      <c r="CB19" s="213" t="s">
        <v>387</v>
      </c>
      <c r="CC19" s="213" t="s">
        <v>422</v>
      </c>
      <c r="CD19" s="213" t="s">
        <v>510</v>
      </c>
      <c r="CE19" s="200"/>
      <c r="CF19" s="213" t="s">
        <v>430</v>
      </c>
      <c r="CG19" s="200"/>
      <c r="CH19" s="213" t="s">
        <v>423</v>
      </c>
      <c r="CI19" s="200"/>
      <c r="CJ19" s="200"/>
      <c r="CK19" s="213" t="s">
        <v>380</v>
      </c>
      <c r="CL19" s="213" t="s">
        <v>439</v>
      </c>
      <c r="CM19" s="200"/>
      <c r="CN19" s="213" t="s">
        <v>490</v>
      </c>
      <c r="CO19" s="213" t="s">
        <v>542</v>
      </c>
      <c r="CP19" s="213" t="s">
        <v>491</v>
      </c>
      <c r="CQ19" s="200"/>
      <c r="CR19" s="200"/>
      <c r="CS19" s="200"/>
      <c r="CT19" s="200"/>
      <c r="CU19" s="200"/>
      <c r="CV19" s="200"/>
      <c r="CW19" s="200"/>
      <c r="CX19" s="200"/>
      <c r="CY19" s="200"/>
      <c r="CZ19" s="214"/>
      <c r="DA19" s="221">
        <v>0.5612244897959183</v>
      </c>
      <c r="DB19" s="219">
        <v>0.4259999999999998</v>
      </c>
      <c r="DC19" s="219">
        <v>0.4719999999999998</v>
      </c>
    </row>
    <row r="20">
      <c r="A20" s="213" t="s">
        <v>262</v>
      </c>
      <c r="B20" s="213"/>
      <c r="C20" s="217">
        <f t="shared" ref="C20:CP20" si="9">IF(C19 = "",0,IF(C19=C$2,1,$CQ$2))</f>
        <v>0</v>
      </c>
      <c r="D20" s="217">
        <f t="shared" si="9"/>
        <v>0</v>
      </c>
      <c r="E20" s="217">
        <f t="shared" si="9"/>
        <v>0</v>
      </c>
      <c r="F20" s="217">
        <f t="shared" si="9"/>
        <v>0</v>
      </c>
      <c r="G20" s="217">
        <f t="shared" si="9"/>
        <v>-0.3</v>
      </c>
      <c r="H20" s="217">
        <f t="shared" si="9"/>
        <v>-0.3</v>
      </c>
      <c r="I20" s="217">
        <f t="shared" si="9"/>
        <v>-0.3</v>
      </c>
      <c r="J20" s="217">
        <f t="shared" si="9"/>
        <v>0</v>
      </c>
      <c r="K20" s="217">
        <f t="shared" si="9"/>
        <v>0</v>
      </c>
      <c r="L20" s="217">
        <f t="shared" si="9"/>
        <v>0</v>
      </c>
      <c r="M20" s="217">
        <f t="shared" si="9"/>
        <v>-0.3</v>
      </c>
      <c r="N20" s="217">
        <f t="shared" si="9"/>
        <v>0</v>
      </c>
      <c r="O20" s="217">
        <f t="shared" si="9"/>
        <v>1</v>
      </c>
      <c r="P20" s="217">
        <f t="shared" si="9"/>
        <v>-0.3</v>
      </c>
      <c r="Q20" s="217">
        <f t="shared" si="9"/>
        <v>1</v>
      </c>
      <c r="R20" s="217">
        <f t="shared" si="9"/>
        <v>1</v>
      </c>
      <c r="S20" s="217">
        <f t="shared" si="9"/>
        <v>-0.3</v>
      </c>
      <c r="T20" s="217">
        <f t="shared" si="9"/>
        <v>1</v>
      </c>
      <c r="U20" s="217">
        <f t="shared" si="9"/>
        <v>1</v>
      </c>
      <c r="V20" s="217">
        <f t="shared" si="9"/>
        <v>-0.3</v>
      </c>
      <c r="W20" s="217">
        <f t="shared" si="9"/>
        <v>-0.3</v>
      </c>
      <c r="X20" s="217">
        <f t="shared" si="9"/>
        <v>-0.3</v>
      </c>
      <c r="Y20" s="217">
        <f t="shared" si="9"/>
        <v>1</v>
      </c>
      <c r="Z20" s="217">
        <f t="shared" si="9"/>
        <v>1</v>
      </c>
      <c r="AA20" s="217">
        <f t="shared" si="9"/>
        <v>0</v>
      </c>
      <c r="AB20" s="217">
        <f t="shared" si="9"/>
        <v>0</v>
      </c>
      <c r="AC20" s="217">
        <f t="shared" si="9"/>
        <v>-0.3</v>
      </c>
      <c r="AD20" s="217">
        <f t="shared" si="9"/>
        <v>1</v>
      </c>
      <c r="AE20" s="217">
        <f t="shared" si="9"/>
        <v>1</v>
      </c>
      <c r="AF20" s="217">
        <f t="shared" si="9"/>
        <v>1</v>
      </c>
      <c r="AG20" s="217">
        <f t="shared" si="9"/>
        <v>-0.3</v>
      </c>
      <c r="AH20" s="217">
        <f t="shared" si="9"/>
        <v>1</v>
      </c>
      <c r="AI20" s="217">
        <f t="shared" si="9"/>
        <v>1</v>
      </c>
      <c r="AJ20" s="217">
        <f t="shared" si="9"/>
        <v>1</v>
      </c>
      <c r="AK20" s="217">
        <f t="shared" si="9"/>
        <v>1</v>
      </c>
      <c r="AL20" s="217">
        <f t="shared" si="9"/>
        <v>1</v>
      </c>
      <c r="AM20" s="217">
        <f t="shared" si="9"/>
        <v>-0.3</v>
      </c>
      <c r="AN20" s="217">
        <f t="shared" si="9"/>
        <v>1</v>
      </c>
      <c r="AO20" s="217">
        <f t="shared" si="9"/>
        <v>1</v>
      </c>
      <c r="AP20" s="217">
        <f t="shared" si="9"/>
        <v>1</v>
      </c>
      <c r="AQ20" s="217">
        <f t="shared" si="9"/>
        <v>0</v>
      </c>
      <c r="AR20" s="217">
        <f t="shared" si="9"/>
        <v>1</v>
      </c>
      <c r="AS20" s="217">
        <f t="shared" si="9"/>
        <v>1</v>
      </c>
      <c r="AT20" s="217">
        <f t="shared" si="9"/>
        <v>-0.3</v>
      </c>
      <c r="AU20" s="217">
        <f t="shared" si="9"/>
        <v>1</v>
      </c>
      <c r="AV20" s="217">
        <f t="shared" si="9"/>
        <v>-0.3</v>
      </c>
      <c r="AW20" s="217">
        <f t="shared" si="9"/>
        <v>1</v>
      </c>
      <c r="AX20" s="217">
        <f t="shared" si="9"/>
        <v>-0.3</v>
      </c>
      <c r="AY20" s="217">
        <f t="shared" si="9"/>
        <v>1</v>
      </c>
      <c r="AZ20" s="217">
        <f t="shared" si="9"/>
        <v>1</v>
      </c>
      <c r="BA20" s="217">
        <f t="shared" si="9"/>
        <v>1</v>
      </c>
      <c r="BB20" s="217">
        <f t="shared" si="9"/>
        <v>1</v>
      </c>
      <c r="BC20" s="217">
        <f t="shared" si="9"/>
        <v>1</v>
      </c>
      <c r="BD20" s="217">
        <f t="shared" si="9"/>
        <v>1</v>
      </c>
      <c r="BE20" s="217">
        <f t="shared" si="9"/>
        <v>-0.3</v>
      </c>
      <c r="BF20" s="217">
        <f t="shared" si="9"/>
        <v>-0.3</v>
      </c>
      <c r="BG20" s="217">
        <f t="shared" si="9"/>
        <v>1</v>
      </c>
      <c r="BH20" s="217">
        <f t="shared" si="9"/>
        <v>-0.3</v>
      </c>
      <c r="BI20" s="217">
        <f t="shared" si="9"/>
        <v>1</v>
      </c>
      <c r="BJ20" s="217">
        <f t="shared" si="9"/>
        <v>0</v>
      </c>
      <c r="BK20" s="217">
        <f t="shared" si="9"/>
        <v>-0.3</v>
      </c>
      <c r="BL20" s="217">
        <f t="shared" si="9"/>
        <v>-0.3</v>
      </c>
      <c r="BM20" s="217">
        <f t="shared" si="9"/>
        <v>0</v>
      </c>
      <c r="BN20" s="217">
        <f t="shared" si="9"/>
        <v>1</v>
      </c>
      <c r="BO20" s="217">
        <f t="shared" si="9"/>
        <v>-0.3</v>
      </c>
      <c r="BP20" s="217">
        <f t="shared" si="9"/>
        <v>-0.3</v>
      </c>
      <c r="BQ20" s="217">
        <f t="shared" si="9"/>
        <v>1</v>
      </c>
      <c r="BR20" s="217">
        <f t="shared" si="9"/>
        <v>1</v>
      </c>
      <c r="BS20" s="217">
        <f t="shared" si="9"/>
        <v>0</v>
      </c>
      <c r="BT20" s="217">
        <f t="shared" si="9"/>
        <v>-0.3</v>
      </c>
      <c r="BU20" s="217">
        <f t="shared" si="9"/>
        <v>-0.3</v>
      </c>
      <c r="BV20" s="217">
        <f t="shared" si="9"/>
        <v>1</v>
      </c>
      <c r="BW20" s="217">
        <f t="shared" si="9"/>
        <v>1</v>
      </c>
      <c r="BX20" s="217">
        <f t="shared" si="9"/>
        <v>1</v>
      </c>
      <c r="BY20" s="217">
        <f t="shared" si="9"/>
        <v>1</v>
      </c>
      <c r="BZ20" s="217">
        <f t="shared" si="9"/>
        <v>1</v>
      </c>
      <c r="CA20" s="217">
        <f t="shared" si="9"/>
        <v>-0.3</v>
      </c>
      <c r="CB20" s="217">
        <f t="shared" si="9"/>
        <v>1</v>
      </c>
      <c r="CC20" s="217">
        <f t="shared" si="9"/>
        <v>1</v>
      </c>
      <c r="CD20" s="217">
        <f t="shared" si="9"/>
        <v>-0.3</v>
      </c>
      <c r="CE20" s="217">
        <f t="shared" si="9"/>
        <v>0</v>
      </c>
      <c r="CF20" s="217">
        <f t="shared" si="9"/>
        <v>1</v>
      </c>
      <c r="CG20" s="217">
        <f t="shared" si="9"/>
        <v>0</v>
      </c>
      <c r="CH20" s="217">
        <f t="shared" si="9"/>
        <v>1</v>
      </c>
      <c r="CI20" s="217">
        <f t="shared" si="9"/>
        <v>0</v>
      </c>
      <c r="CJ20" s="217">
        <f t="shared" si="9"/>
        <v>0</v>
      </c>
      <c r="CK20" s="217">
        <f t="shared" si="9"/>
        <v>-0.3</v>
      </c>
      <c r="CL20" s="217">
        <f t="shared" si="9"/>
        <v>1</v>
      </c>
      <c r="CM20" s="217">
        <f t="shared" si="9"/>
        <v>0</v>
      </c>
      <c r="CN20" s="217">
        <f t="shared" si="9"/>
        <v>-0.3</v>
      </c>
      <c r="CO20" s="217">
        <f t="shared" si="9"/>
        <v>-0.3</v>
      </c>
      <c r="CP20" s="217">
        <f t="shared" si="9"/>
        <v>-0.3</v>
      </c>
      <c r="CQ20" s="200"/>
      <c r="CR20" s="95">
        <f>SUM(C20:CP20)</f>
        <v>34</v>
      </c>
      <c r="CS20" s="218">
        <f>CR20/$CR$2</f>
        <v>0.3695652174</v>
      </c>
      <c r="CT20" s="200"/>
      <c r="CU20" s="200"/>
      <c r="CV20" s="200"/>
      <c r="CW20" s="200"/>
      <c r="CX20" s="200"/>
      <c r="CY20" s="200"/>
      <c r="CZ20" s="219">
        <v>0.18245614035087698</v>
      </c>
      <c r="DA20" s="220"/>
      <c r="DB20" s="214"/>
      <c r="DC20" s="214"/>
    </row>
    <row r="21">
      <c r="A21" s="213"/>
      <c r="B21" s="213" t="s">
        <v>543</v>
      </c>
      <c r="C21" s="213" t="s">
        <v>376</v>
      </c>
      <c r="D21" s="213" t="s">
        <v>377</v>
      </c>
      <c r="E21" s="213" t="s">
        <v>378</v>
      </c>
      <c r="F21" s="213" t="s">
        <v>379</v>
      </c>
      <c r="G21" s="213" t="s">
        <v>380</v>
      </c>
      <c r="H21" s="213" t="s">
        <v>380</v>
      </c>
      <c r="I21" s="213" t="s">
        <v>465</v>
      </c>
      <c r="J21" s="200"/>
      <c r="K21" s="200"/>
      <c r="L21" s="200"/>
      <c r="M21" s="213" t="s">
        <v>385</v>
      </c>
      <c r="N21" s="200"/>
      <c r="O21" s="213" t="s">
        <v>387</v>
      </c>
      <c r="P21" s="213" t="s">
        <v>388</v>
      </c>
      <c r="Q21" s="213" t="s">
        <v>388</v>
      </c>
      <c r="R21" s="213" t="s">
        <v>389</v>
      </c>
      <c r="S21" s="213" t="s">
        <v>524</v>
      </c>
      <c r="T21" s="200"/>
      <c r="U21" s="213" t="s">
        <v>380</v>
      </c>
      <c r="V21" s="213" t="s">
        <v>392</v>
      </c>
      <c r="W21" s="200"/>
      <c r="X21" s="200"/>
      <c r="Y21" s="213" t="s">
        <v>380</v>
      </c>
      <c r="Z21" s="213" t="s">
        <v>380</v>
      </c>
      <c r="AA21" s="200"/>
      <c r="AB21" s="213" t="s">
        <v>544</v>
      </c>
      <c r="AC21" s="213" t="s">
        <v>395</v>
      </c>
      <c r="AD21" s="213" t="s">
        <v>396</v>
      </c>
      <c r="AE21" s="200"/>
      <c r="AF21" s="213" t="s">
        <v>398</v>
      </c>
      <c r="AG21" s="213" t="s">
        <v>545</v>
      </c>
      <c r="AH21" s="213" t="s">
        <v>400</v>
      </c>
      <c r="AI21" s="213" t="s">
        <v>377</v>
      </c>
      <c r="AJ21" s="213" t="s">
        <v>401</v>
      </c>
      <c r="AK21" s="213" t="s">
        <v>402</v>
      </c>
      <c r="AL21" s="213" t="s">
        <v>388</v>
      </c>
      <c r="AM21" s="200"/>
      <c r="AN21" s="213" t="s">
        <v>404</v>
      </c>
      <c r="AO21" s="213" t="s">
        <v>405</v>
      </c>
      <c r="AP21" s="213" t="s">
        <v>406</v>
      </c>
      <c r="AQ21" s="213" t="s">
        <v>407</v>
      </c>
      <c r="AR21" s="213" t="s">
        <v>408</v>
      </c>
      <c r="AS21" s="213" t="s">
        <v>409</v>
      </c>
      <c r="AT21" s="213" t="s">
        <v>410</v>
      </c>
      <c r="AU21" s="213" t="s">
        <v>411</v>
      </c>
      <c r="AV21" s="213" t="s">
        <v>546</v>
      </c>
      <c r="AW21" s="213" t="s">
        <v>413</v>
      </c>
      <c r="AX21" s="213" t="s">
        <v>456</v>
      </c>
      <c r="AY21" s="213" t="s">
        <v>415</v>
      </c>
      <c r="AZ21" s="213" t="s">
        <v>415</v>
      </c>
      <c r="BA21" s="213" t="s">
        <v>388</v>
      </c>
      <c r="BB21" s="213" t="s">
        <v>387</v>
      </c>
      <c r="BC21" s="213" t="s">
        <v>417</v>
      </c>
      <c r="BD21" s="213" t="s">
        <v>380</v>
      </c>
      <c r="BE21" s="213" t="s">
        <v>414</v>
      </c>
      <c r="BF21" s="200"/>
      <c r="BG21" s="213" t="s">
        <v>418</v>
      </c>
      <c r="BH21" s="213" t="s">
        <v>539</v>
      </c>
      <c r="BI21" s="213" t="s">
        <v>420</v>
      </c>
      <c r="BJ21" s="200"/>
      <c r="BK21" s="200"/>
      <c r="BL21" s="200"/>
      <c r="BM21" s="213" t="s">
        <v>480</v>
      </c>
      <c r="BN21" s="200"/>
      <c r="BO21" s="213" t="s">
        <v>380</v>
      </c>
      <c r="BP21" s="213" t="s">
        <v>514</v>
      </c>
      <c r="BQ21" s="213" t="s">
        <v>427</v>
      </c>
      <c r="BR21" s="213" t="s">
        <v>428</v>
      </c>
      <c r="BS21" s="213" t="s">
        <v>429</v>
      </c>
      <c r="BT21" s="200"/>
      <c r="BU21" s="213" t="s">
        <v>431</v>
      </c>
      <c r="BV21" s="213" t="s">
        <v>380</v>
      </c>
      <c r="BW21" s="213" t="s">
        <v>432</v>
      </c>
      <c r="BX21" s="213" t="s">
        <v>430</v>
      </c>
      <c r="BY21" s="200"/>
      <c r="BZ21" s="213" t="s">
        <v>434</v>
      </c>
      <c r="CA21" s="213" t="s">
        <v>387</v>
      </c>
      <c r="CB21" s="213" t="s">
        <v>387</v>
      </c>
      <c r="CC21" s="200"/>
      <c r="CD21" s="200"/>
      <c r="CE21" s="213" t="s">
        <v>547</v>
      </c>
      <c r="CF21" s="213" t="s">
        <v>430</v>
      </c>
      <c r="CG21" s="213" t="s">
        <v>435</v>
      </c>
      <c r="CH21" s="213" t="s">
        <v>486</v>
      </c>
      <c r="CI21" s="213" t="s">
        <v>436</v>
      </c>
      <c r="CJ21" s="213" t="s">
        <v>548</v>
      </c>
      <c r="CK21" s="213" t="s">
        <v>380</v>
      </c>
      <c r="CL21" s="200"/>
      <c r="CM21" s="213" t="s">
        <v>527</v>
      </c>
      <c r="CN21" s="213" t="s">
        <v>441</v>
      </c>
      <c r="CO21" s="213" t="s">
        <v>442</v>
      </c>
      <c r="CP21" s="200"/>
      <c r="CQ21" s="200"/>
      <c r="CR21" s="200"/>
      <c r="CS21" s="200"/>
      <c r="CT21" s="200"/>
      <c r="CU21" s="200"/>
      <c r="CV21" s="200"/>
      <c r="CW21" s="200"/>
      <c r="CX21" s="200"/>
      <c r="CY21" s="200"/>
      <c r="CZ21" s="214"/>
      <c r="DA21" s="221">
        <v>0.5204081632653059</v>
      </c>
      <c r="DB21" s="219">
        <v>0.73</v>
      </c>
      <c r="DC21" s="219">
        <v>0.418</v>
      </c>
    </row>
    <row r="22">
      <c r="A22" s="213" t="s">
        <v>202</v>
      </c>
      <c r="B22" s="213"/>
      <c r="C22" s="217">
        <f t="shared" ref="C22:CP22" si="10">IF(C21 = "",0,IF(C21=C$2,1,$CQ$2))</f>
        <v>1</v>
      </c>
      <c r="D22" s="217">
        <f t="shared" si="10"/>
        <v>1</v>
      </c>
      <c r="E22" s="217">
        <f t="shared" si="10"/>
        <v>1</v>
      </c>
      <c r="F22" s="217">
        <f t="shared" si="10"/>
        <v>1</v>
      </c>
      <c r="G22" s="217">
        <f t="shared" si="10"/>
        <v>1</v>
      </c>
      <c r="H22" s="217">
        <f t="shared" si="10"/>
        <v>1</v>
      </c>
      <c r="I22" s="217">
        <f t="shared" si="10"/>
        <v>-0.3</v>
      </c>
      <c r="J22" s="217">
        <f t="shared" si="10"/>
        <v>0</v>
      </c>
      <c r="K22" s="217">
        <f t="shared" si="10"/>
        <v>0</v>
      </c>
      <c r="L22" s="217">
        <f t="shared" si="10"/>
        <v>0</v>
      </c>
      <c r="M22" s="217">
        <f t="shared" si="10"/>
        <v>1</v>
      </c>
      <c r="N22" s="217">
        <f t="shared" si="10"/>
        <v>0</v>
      </c>
      <c r="O22" s="217">
        <f t="shared" si="10"/>
        <v>1</v>
      </c>
      <c r="P22" s="217">
        <f t="shared" si="10"/>
        <v>1</v>
      </c>
      <c r="Q22" s="217">
        <f t="shared" si="10"/>
        <v>1</v>
      </c>
      <c r="R22" s="217">
        <f t="shared" si="10"/>
        <v>1</v>
      </c>
      <c r="S22" s="217">
        <f t="shared" si="10"/>
        <v>-0.3</v>
      </c>
      <c r="T22" s="217">
        <f t="shared" si="10"/>
        <v>0</v>
      </c>
      <c r="U22" s="217">
        <f t="shared" si="10"/>
        <v>1</v>
      </c>
      <c r="V22" s="217">
        <f t="shared" si="10"/>
        <v>1</v>
      </c>
      <c r="W22" s="217">
        <f t="shared" si="10"/>
        <v>0</v>
      </c>
      <c r="X22" s="217">
        <f t="shared" si="10"/>
        <v>0</v>
      </c>
      <c r="Y22" s="217">
        <f t="shared" si="10"/>
        <v>1</v>
      </c>
      <c r="Z22" s="217">
        <f t="shared" si="10"/>
        <v>1</v>
      </c>
      <c r="AA22" s="217">
        <f t="shared" si="10"/>
        <v>0</v>
      </c>
      <c r="AB22" s="217">
        <f t="shared" si="10"/>
        <v>-0.3</v>
      </c>
      <c r="AC22" s="217">
        <f t="shared" si="10"/>
        <v>1</v>
      </c>
      <c r="AD22" s="217">
        <f t="shared" si="10"/>
        <v>1</v>
      </c>
      <c r="AE22" s="217">
        <f t="shared" si="10"/>
        <v>0</v>
      </c>
      <c r="AF22" s="217">
        <f t="shared" si="10"/>
        <v>1</v>
      </c>
      <c r="AG22" s="217">
        <f t="shared" si="10"/>
        <v>-0.3</v>
      </c>
      <c r="AH22" s="217">
        <f t="shared" si="10"/>
        <v>1</v>
      </c>
      <c r="AI22" s="217">
        <f t="shared" si="10"/>
        <v>1</v>
      </c>
      <c r="AJ22" s="217">
        <f t="shared" si="10"/>
        <v>1</v>
      </c>
      <c r="AK22" s="217">
        <f t="shared" si="10"/>
        <v>1</v>
      </c>
      <c r="AL22" s="217">
        <f t="shared" si="10"/>
        <v>1</v>
      </c>
      <c r="AM22" s="217">
        <f t="shared" si="10"/>
        <v>0</v>
      </c>
      <c r="AN22" s="217">
        <f t="shared" si="10"/>
        <v>1</v>
      </c>
      <c r="AO22" s="217">
        <f t="shared" si="10"/>
        <v>1</v>
      </c>
      <c r="AP22" s="217">
        <f t="shared" si="10"/>
        <v>1</v>
      </c>
      <c r="AQ22" s="217">
        <f t="shared" si="10"/>
        <v>1</v>
      </c>
      <c r="AR22" s="217">
        <f t="shared" si="10"/>
        <v>1</v>
      </c>
      <c r="AS22" s="217">
        <f t="shared" si="10"/>
        <v>1</v>
      </c>
      <c r="AT22" s="217">
        <f t="shared" si="10"/>
        <v>1</v>
      </c>
      <c r="AU22" s="217">
        <f t="shared" si="10"/>
        <v>1</v>
      </c>
      <c r="AV22" s="217">
        <f t="shared" si="10"/>
        <v>-0.3</v>
      </c>
      <c r="AW22" s="217">
        <f t="shared" si="10"/>
        <v>1</v>
      </c>
      <c r="AX22" s="217">
        <f t="shared" si="10"/>
        <v>-0.3</v>
      </c>
      <c r="AY22" s="217">
        <f t="shared" si="10"/>
        <v>1</v>
      </c>
      <c r="AZ22" s="217">
        <f t="shared" si="10"/>
        <v>-0.3</v>
      </c>
      <c r="BA22" s="217">
        <f t="shared" si="10"/>
        <v>1</v>
      </c>
      <c r="BB22" s="217">
        <f t="shared" si="10"/>
        <v>1</v>
      </c>
      <c r="BC22" s="217">
        <f t="shared" si="10"/>
        <v>1</v>
      </c>
      <c r="BD22" s="217">
        <f t="shared" si="10"/>
        <v>1</v>
      </c>
      <c r="BE22" s="217">
        <f t="shared" si="10"/>
        <v>1</v>
      </c>
      <c r="BF22" s="217">
        <f t="shared" si="10"/>
        <v>0</v>
      </c>
      <c r="BG22" s="217">
        <f t="shared" si="10"/>
        <v>1</v>
      </c>
      <c r="BH22" s="217">
        <f t="shared" si="10"/>
        <v>-0.3</v>
      </c>
      <c r="BI22" s="217">
        <f t="shared" si="10"/>
        <v>1</v>
      </c>
      <c r="BJ22" s="217">
        <f t="shared" si="10"/>
        <v>0</v>
      </c>
      <c r="BK22" s="217">
        <f t="shared" si="10"/>
        <v>0</v>
      </c>
      <c r="BL22" s="217">
        <f t="shared" si="10"/>
        <v>0</v>
      </c>
      <c r="BM22" s="217">
        <f t="shared" si="10"/>
        <v>-0.3</v>
      </c>
      <c r="BN22" s="217">
        <f t="shared" si="10"/>
        <v>0</v>
      </c>
      <c r="BO22" s="217">
        <f t="shared" si="10"/>
        <v>1</v>
      </c>
      <c r="BP22" s="217">
        <f t="shared" si="10"/>
        <v>-0.3</v>
      </c>
      <c r="BQ22" s="217">
        <f t="shared" si="10"/>
        <v>1</v>
      </c>
      <c r="BR22" s="217">
        <f t="shared" si="10"/>
        <v>1</v>
      </c>
      <c r="BS22" s="217">
        <f t="shared" si="10"/>
        <v>1</v>
      </c>
      <c r="BT22" s="217">
        <f t="shared" si="10"/>
        <v>0</v>
      </c>
      <c r="BU22" s="217">
        <f t="shared" si="10"/>
        <v>1</v>
      </c>
      <c r="BV22" s="217">
        <f t="shared" si="10"/>
        <v>1</v>
      </c>
      <c r="BW22" s="217">
        <f t="shared" si="10"/>
        <v>1</v>
      </c>
      <c r="BX22" s="217">
        <f t="shared" si="10"/>
        <v>1</v>
      </c>
      <c r="BY22" s="217">
        <f t="shared" si="10"/>
        <v>0</v>
      </c>
      <c r="BZ22" s="217">
        <f t="shared" si="10"/>
        <v>1</v>
      </c>
      <c r="CA22" s="217">
        <f t="shared" si="10"/>
        <v>1</v>
      </c>
      <c r="CB22" s="217">
        <f t="shared" si="10"/>
        <v>1</v>
      </c>
      <c r="CC22" s="217">
        <f t="shared" si="10"/>
        <v>0</v>
      </c>
      <c r="CD22" s="217">
        <f t="shared" si="10"/>
        <v>0</v>
      </c>
      <c r="CE22" s="217">
        <f t="shared" si="10"/>
        <v>-0.3</v>
      </c>
      <c r="CF22" s="217">
        <f t="shared" si="10"/>
        <v>1</v>
      </c>
      <c r="CG22" s="217">
        <f t="shared" si="10"/>
        <v>1</v>
      </c>
      <c r="CH22" s="217">
        <f t="shared" si="10"/>
        <v>-0.3</v>
      </c>
      <c r="CI22" s="217">
        <f t="shared" si="10"/>
        <v>1</v>
      </c>
      <c r="CJ22" s="217">
        <f t="shared" si="10"/>
        <v>-0.3</v>
      </c>
      <c r="CK22" s="217">
        <f t="shared" si="10"/>
        <v>-0.3</v>
      </c>
      <c r="CL22" s="217">
        <f t="shared" si="10"/>
        <v>0</v>
      </c>
      <c r="CM22" s="217">
        <f t="shared" si="10"/>
        <v>-0.3</v>
      </c>
      <c r="CN22" s="217">
        <f t="shared" si="10"/>
        <v>1</v>
      </c>
      <c r="CO22" s="217">
        <f t="shared" si="10"/>
        <v>1</v>
      </c>
      <c r="CP22" s="217">
        <f t="shared" si="10"/>
        <v>0</v>
      </c>
      <c r="CQ22" s="200"/>
      <c r="CR22" s="95">
        <f>SUM(C22:CP22)</f>
        <v>51.5</v>
      </c>
      <c r="CS22" s="218">
        <f>CR22/$CR$2</f>
        <v>0.5597826087</v>
      </c>
      <c r="CT22" s="200"/>
      <c r="CU22" s="200"/>
      <c r="CV22" s="200"/>
      <c r="CW22" s="200"/>
      <c r="CX22" s="200"/>
      <c r="CY22" s="200"/>
      <c r="CZ22" s="219">
        <v>0.3578947368421051</v>
      </c>
      <c r="DA22" s="220"/>
      <c r="DB22" s="214"/>
      <c r="DC22" s="214"/>
    </row>
    <row r="23">
      <c r="A23" s="213"/>
      <c r="B23" s="213" t="s">
        <v>549</v>
      </c>
      <c r="C23" s="213" t="s">
        <v>376</v>
      </c>
      <c r="D23" s="213" t="s">
        <v>377</v>
      </c>
      <c r="E23" s="213" t="s">
        <v>378</v>
      </c>
      <c r="F23" s="213" t="s">
        <v>379</v>
      </c>
      <c r="G23" s="213" t="s">
        <v>463</v>
      </c>
      <c r="H23" s="213" t="s">
        <v>380</v>
      </c>
      <c r="I23" s="213" t="s">
        <v>381</v>
      </c>
      <c r="J23" s="213" t="s">
        <v>382</v>
      </c>
      <c r="K23" s="213" t="s">
        <v>494</v>
      </c>
      <c r="L23" s="213" t="s">
        <v>384</v>
      </c>
      <c r="M23" s="213" t="s">
        <v>385</v>
      </c>
      <c r="N23" s="213" t="s">
        <v>386</v>
      </c>
      <c r="O23" s="213" t="s">
        <v>550</v>
      </c>
      <c r="P23" s="213" t="s">
        <v>535</v>
      </c>
      <c r="Q23" s="213" t="s">
        <v>467</v>
      </c>
      <c r="R23" s="213" t="s">
        <v>389</v>
      </c>
      <c r="S23" s="213" t="s">
        <v>390</v>
      </c>
      <c r="T23" s="213" t="s">
        <v>391</v>
      </c>
      <c r="U23" s="213" t="s">
        <v>380</v>
      </c>
      <c r="V23" s="213" t="s">
        <v>392</v>
      </c>
      <c r="W23" s="213" t="s">
        <v>536</v>
      </c>
      <c r="X23" s="213" t="s">
        <v>469</v>
      </c>
      <c r="Y23" s="213" t="s">
        <v>380</v>
      </c>
      <c r="Z23" s="213" t="s">
        <v>470</v>
      </c>
      <c r="AA23" s="213" t="s">
        <v>394</v>
      </c>
      <c r="AB23" s="213" t="s">
        <v>388</v>
      </c>
      <c r="AC23" s="213" t="s">
        <v>395</v>
      </c>
      <c r="AD23" s="213" t="s">
        <v>396</v>
      </c>
      <c r="AE23" s="213" t="s">
        <v>397</v>
      </c>
      <c r="AF23" s="213" t="s">
        <v>398</v>
      </c>
      <c r="AG23" s="213" t="s">
        <v>399</v>
      </c>
      <c r="AH23" s="213" t="s">
        <v>400</v>
      </c>
      <c r="AI23" s="213" t="s">
        <v>377</v>
      </c>
      <c r="AJ23" s="213" t="s">
        <v>401</v>
      </c>
      <c r="AK23" s="213" t="s">
        <v>402</v>
      </c>
      <c r="AL23" s="213" t="s">
        <v>388</v>
      </c>
      <c r="AM23" s="213" t="s">
        <v>454</v>
      </c>
      <c r="AN23" s="213" t="s">
        <v>404</v>
      </c>
      <c r="AO23" s="213" t="s">
        <v>405</v>
      </c>
      <c r="AP23" s="213" t="s">
        <v>406</v>
      </c>
      <c r="AQ23" s="213" t="s">
        <v>407</v>
      </c>
      <c r="AR23" s="213" t="s">
        <v>408</v>
      </c>
      <c r="AS23" s="213" t="s">
        <v>409</v>
      </c>
      <c r="AT23" s="213" t="s">
        <v>410</v>
      </c>
      <c r="AU23" s="213" t="s">
        <v>411</v>
      </c>
      <c r="AV23" s="213" t="s">
        <v>412</v>
      </c>
      <c r="AW23" s="213" t="s">
        <v>413</v>
      </c>
      <c r="AX23" s="213" t="s">
        <v>414</v>
      </c>
      <c r="AY23" s="213" t="s">
        <v>415</v>
      </c>
      <c r="AZ23" s="213" t="s">
        <v>416</v>
      </c>
      <c r="BA23" s="213" t="s">
        <v>422</v>
      </c>
      <c r="BB23" s="213" t="s">
        <v>387</v>
      </c>
      <c r="BC23" s="200"/>
      <c r="BD23" s="213" t="s">
        <v>380</v>
      </c>
      <c r="BE23" s="213" t="s">
        <v>414</v>
      </c>
      <c r="BF23" s="213" t="s">
        <v>476</v>
      </c>
      <c r="BG23" s="213" t="s">
        <v>418</v>
      </c>
      <c r="BH23" s="213" t="s">
        <v>419</v>
      </c>
      <c r="BI23" s="213" t="s">
        <v>420</v>
      </c>
      <c r="BJ23" s="213" t="s">
        <v>421</v>
      </c>
      <c r="BK23" s="213" t="s">
        <v>422</v>
      </c>
      <c r="BL23" s="213" t="s">
        <v>423</v>
      </c>
      <c r="BM23" s="213" t="s">
        <v>480</v>
      </c>
      <c r="BN23" s="200"/>
      <c r="BO23" s="213" t="s">
        <v>501</v>
      </c>
      <c r="BP23" s="213" t="s">
        <v>514</v>
      </c>
      <c r="BQ23" s="213" t="s">
        <v>427</v>
      </c>
      <c r="BR23" s="213" t="s">
        <v>428</v>
      </c>
      <c r="BS23" s="213" t="s">
        <v>429</v>
      </c>
      <c r="BT23" s="213" t="s">
        <v>482</v>
      </c>
      <c r="BU23" s="213" t="s">
        <v>431</v>
      </c>
      <c r="BV23" s="213" t="s">
        <v>380</v>
      </c>
      <c r="BW23" s="213" t="s">
        <v>432</v>
      </c>
      <c r="BX23" s="213" t="s">
        <v>430</v>
      </c>
      <c r="BY23" s="213" t="s">
        <v>433</v>
      </c>
      <c r="BZ23" s="213" t="s">
        <v>434</v>
      </c>
      <c r="CA23" s="213" t="s">
        <v>532</v>
      </c>
      <c r="CB23" s="213" t="s">
        <v>387</v>
      </c>
      <c r="CC23" s="213" t="s">
        <v>422</v>
      </c>
      <c r="CD23" s="213" t="s">
        <v>551</v>
      </c>
      <c r="CE23" s="213" t="s">
        <v>394</v>
      </c>
      <c r="CF23" s="213" t="s">
        <v>430</v>
      </c>
      <c r="CG23" s="200"/>
      <c r="CH23" s="213" t="s">
        <v>423</v>
      </c>
      <c r="CI23" s="213" t="s">
        <v>487</v>
      </c>
      <c r="CJ23" s="213" t="s">
        <v>548</v>
      </c>
      <c r="CK23" s="213" t="s">
        <v>438</v>
      </c>
      <c r="CL23" s="213" t="s">
        <v>439</v>
      </c>
      <c r="CM23" s="213" t="s">
        <v>440</v>
      </c>
      <c r="CN23" s="213" t="s">
        <v>441</v>
      </c>
      <c r="CO23" s="213" t="s">
        <v>442</v>
      </c>
      <c r="CP23" s="213" t="s">
        <v>443</v>
      </c>
      <c r="CQ23" s="200"/>
      <c r="CR23" s="200"/>
      <c r="CS23" s="200"/>
      <c r="CT23" s="200"/>
      <c r="CU23" s="200"/>
      <c r="CV23" s="200"/>
      <c r="CW23" s="200"/>
      <c r="CX23" s="200"/>
      <c r="CY23" s="200"/>
      <c r="CZ23" s="214"/>
      <c r="DA23" s="221">
        <v>0.5591836734693877</v>
      </c>
      <c r="DB23" s="219">
        <v>0.46399999999999975</v>
      </c>
      <c r="DC23" s="219">
        <v>0.4859999999999999</v>
      </c>
    </row>
    <row r="24">
      <c r="A24" s="213" t="s">
        <v>192</v>
      </c>
      <c r="B24" s="213"/>
      <c r="C24" s="217">
        <f t="shared" ref="C24:CP24" si="11">IF(C23 = "",0,IF(C23=C$2,1,$CQ$2))</f>
        <v>1</v>
      </c>
      <c r="D24" s="217">
        <f t="shared" si="11"/>
        <v>1</v>
      </c>
      <c r="E24" s="217">
        <f t="shared" si="11"/>
        <v>1</v>
      </c>
      <c r="F24" s="217">
        <f t="shared" si="11"/>
        <v>1</v>
      </c>
      <c r="G24" s="217">
        <f t="shared" si="11"/>
        <v>-0.3</v>
      </c>
      <c r="H24" s="217">
        <f t="shared" si="11"/>
        <v>1</v>
      </c>
      <c r="I24" s="217">
        <f t="shared" si="11"/>
        <v>1</v>
      </c>
      <c r="J24" s="217">
        <f t="shared" si="11"/>
        <v>1</v>
      </c>
      <c r="K24" s="217">
        <f t="shared" si="11"/>
        <v>-0.3</v>
      </c>
      <c r="L24" s="217">
        <f t="shared" si="11"/>
        <v>1</v>
      </c>
      <c r="M24" s="217">
        <f t="shared" si="11"/>
        <v>1</v>
      </c>
      <c r="N24" s="217">
        <f t="shared" si="11"/>
        <v>1</v>
      </c>
      <c r="O24" s="217">
        <f t="shared" si="11"/>
        <v>-0.3</v>
      </c>
      <c r="P24" s="217">
        <f t="shared" si="11"/>
        <v>-0.3</v>
      </c>
      <c r="Q24" s="217">
        <f t="shared" si="11"/>
        <v>-0.3</v>
      </c>
      <c r="R24" s="217">
        <f t="shared" si="11"/>
        <v>1</v>
      </c>
      <c r="S24" s="217">
        <f t="shared" si="11"/>
        <v>1</v>
      </c>
      <c r="T24" s="217">
        <f t="shared" si="11"/>
        <v>1</v>
      </c>
      <c r="U24" s="217">
        <f t="shared" si="11"/>
        <v>1</v>
      </c>
      <c r="V24" s="217">
        <f t="shared" si="11"/>
        <v>1</v>
      </c>
      <c r="W24" s="217">
        <f t="shared" si="11"/>
        <v>-0.3</v>
      </c>
      <c r="X24" s="217">
        <f t="shared" si="11"/>
        <v>-0.3</v>
      </c>
      <c r="Y24" s="217">
        <f t="shared" si="11"/>
        <v>1</v>
      </c>
      <c r="Z24" s="217">
        <f t="shared" si="11"/>
        <v>-0.3</v>
      </c>
      <c r="AA24" s="217">
        <f t="shared" si="11"/>
        <v>1</v>
      </c>
      <c r="AB24" s="217">
        <f t="shared" si="11"/>
        <v>1</v>
      </c>
      <c r="AC24" s="217">
        <f t="shared" si="11"/>
        <v>1</v>
      </c>
      <c r="AD24" s="217">
        <f t="shared" si="11"/>
        <v>1</v>
      </c>
      <c r="AE24" s="217">
        <f t="shared" si="11"/>
        <v>1</v>
      </c>
      <c r="AF24" s="217">
        <f t="shared" si="11"/>
        <v>1</v>
      </c>
      <c r="AG24" s="217">
        <f t="shared" si="11"/>
        <v>1</v>
      </c>
      <c r="AH24" s="217">
        <f t="shared" si="11"/>
        <v>1</v>
      </c>
      <c r="AI24" s="217">
        <f t="shared" si="11"/>
        <v>1</v>
      </c>
      <c r="AJ24" s="217">
        <f t="shared" si="11"/>
        <v>1</v>
      </c>
      <c r="AK24" s="217">
        <f t="shared" si="11"/>
        <v>1</v>
      </c>
      <c r="AL24" s="217">
        <f t="shared" si="11"/>
        <v>1</v>
      </c>
      <c r="AM24" s="217">
        <f t="shared" si="11"/>
        <v>-0.3</v>
      </c>
      <c r="AN24" s="217">
        <f t="shared" si="11"/>
        <v>1</v>
      </c>
      <c r="AO24" s="217">
        <f t="shared" si="11"/>
        <v>1</v>
      </c>
      <c r="AP24" s="217">
        <f t="shared" si="11"/>
        <v>1</v>
      </c>
      <c r="AQ24" s="217">
        <f t="shared" si="11"/>
        <v>1</v>
      </c>
      <c r="AR24" s="217">
        <f t="shared" si="11"/>
        <v>1</v>
      </c>
      <c r="AS24" s="217">
        <f t="shared" si="11"/>
        <v>1</v>
      </c>
      <c r="AT24" s="217">
        <f t="shared" si="11"/>
        <v>1</v>
      </c>
      <c r="AU24" s="217">
        <f t="shared" si="11"/>
        <v>1</v>
      </c>
      <c r="AV24" s="217">
        <f t="shared" si="11"/>
        <v>1</v>
      </c>
      <c r="AW24" s="217">
        <f t="shared" si="11"/>
        <v>1</v>
      </c>
      <c r="AX24" s="217">
        <f t="shared" si="11"/>
        <v>1</v>
      </c>
      <c r="AY24" s="217">
        <f t="shared" si="11"/>
        <v>1</v>
      </c>
      <c r="AZ24" s="217">
        <f t="shared" si="11"/>
        <v>1</v>
      </c>
      <c r="BA24" s="217">
        <f t="shared" si="11"/>
        <v>-0.3</v>
      </c>
      <c r="BB24" s="217">
        <f t="shared" si="11"/>
        <v>1</v>
      </c>
      <c r="BC24" s="217">
        <f t="shared" si="11"/>
        <v>0</v>
      </c>
      <c r="BD24" s="217">
        <f t="shared" si="11"/>
        <v>1</v>
      </c>
      <c r="BE24" s="217">
        <f t="shared" si="11"/>
        <v>1</v>
      </c>
      <c r="BF24" s="217">
        <f t="shared" si="11"/>
        <v>-0.3</v>
      </c>
      <c r="BG24" s="217">
        <f t="shared" si="11"/>
        <v>1</v>
      </c>
      <c r="BH24" s="217">
        <f t="shared" si="11"/>
        <v>1</v>
      </c>
      <c r="BI24" s="217">
        <f t="shared" si="11"/>
        <v>1</v>
      </c>
      <c r="BJ24" s="217">
        <f t="shared" si="11"/>
        <v>1</v>
      </c>
      <c r="BK24" s="217">
        <f t="shared" si="11"/>
        <v>1</v>
      </c>
      <c r="BL24" s="217">
        <f t="shared" si="11"/>
        <v>1</v>
      </c>
      <c r="BM24" s="217">
        <f t="shared" si="11"/>
        <v>-0.3</v>
      </c>
      <c r="BN24" s="217">
        <f t="shared" si="11"/>
        <v>0</v>
      </c>
      <c r="BO24" s="217">
        <f t="shared" si="11"/>
        <v>-0.3</v>
      </c>
      <c r="BP24" s="217">
        <f t="shared" si="11"/>
        <v>-0.3</v>
      </c>
      <c r="BQ24" s="217">
        <f t="shared" si="11"/>
        <v>1</v>
      </c>
      <c r="BR24" s="217">
        <f t="shared" si="11"/>
        <v>1</v>
      </c>
      <c r="BS24" s="217">
        <f t="shared" si="11"/>
        <v>1</v>
      </c>
      <c r="BT24" s="217">
        <f t="shared" si="11"/>
        <v>-0.3</v>
      </c>
      <c r="BU24" s="217">
        <f t="shared" si="11"/>
        <v>1</v>
      </c>
      <c r="BV24" s="217">
        <f t="shared" si="11"/>
        <v>1</v>
      </c>
      <c r="BW24" s="217">
        <f t="shared" si="11"/>
        <v>1</v>
      </c>
      <c r="BX24" s="217">
        <f t="shared" si="11"/>
        <v>1</v>
      </c>
      <c r="BY24" s="217">
        <f t="shared" si="11"/>
        <v>1</v>
      </c>
      <c r="BZ24" s="217">
        <f t="shared" si="11"/>
        <v>1</v>
      </c>
      <c r="CA24" s="217">
        <f t="shared" si="11"/>
        <v>-0.3</v>
      </c>
      <c r="CB24" s="217">
        <f t="shared" si="11"/>
        <v>1</v>
      </c>
      <c r="CC24" s="217">
        <f t="shared" si="11"/>
        <v>1</v>
      </c>
      <c r="CD24" s="217">
        <f t="shared" si="11"/>
        <v>-0.3</v>
      </c>
      <c r="CE24" s="217">
        <f t="shared" si="11"/>
        <v>1</v>
      </c>
      <c r="CF24" s="217">
        <f t="shared" si="11"/>
        <v>1</v>
      </c>
      <c r="CG24" s="217">
        <f t="shared" si="11"/>
        <v>0</v>
      </c>
      <c r="CH24" s="217">
        <f t="shared" si="11"/>
        <v>1</v>
      </c>
      <c r="CI24" s="217">
        <f t="shared" si="11"/>
        <v>-0.3</v>
      </c>
      <c r="CJ24" s="217">
        <f t="shared" si="11"/>
        <v>-0.3</v>
      </c>
      <c r="CK24" s="217">
        <f t="shared" si="11"/>
        <v>1</v>
      </c>
      <c r="CL24" s="217">
        <f t="shared" si="11"/>
        <v>1</v>
      </c>
      <c r="CM24" s="217">
        <f t="shared" si="11"/>
        <v>1</v>
      </c>
      <c r="CN24" s="217">
        <f t="shared" si="11"/>
        <v>1</v>
      </c>
      <c r="CO24" s="217">
        <f t="shared" si="11"/>
        <v>1</v>
      </c>
      <c r="CP24" s="217">
        <f t="shared" si="11"/>
        <v>1</v>
      </c>
      <c r="CQ24" s="200"/>
      <c r="CR24" s="95">
        <f>SUM(C24:CP24)</f>
        <v>64.3</v>
      </c>
      <c r="CS24" s="218">
        <f>CR24/$CR$2</f>
        <v>0.6989130435</v>
      </c>
      <c r="CT24" s="200"/>
      <c r="CU24" s="200"/>
      <c r="CV24" s="200"/>
      <c r="CW24" s="200"/>
      <c r="CX24" s="200"/>
      <c r="CY24" s="200"/>
      <c r="CZ24" s="219">
        <v>0.6491228070175439</v>
      </c>
      <c r="DA24" s="220"/>
      <c r="DB24" s="214"/>
      <c r="DC24" s="214"/>
    </row>
    <row r="25">
      <c r="A25" s="213"/>
      <c r="B25" s="213" t="s">
        <v>552</v>
      </c>
      <c r="C25" s="213" t="s">
        <v>376</v>
      </c>
      <c r="D25" s="213" t="s">
        <v>450</v>
      </c>
      <c r="E25" s="213" t="s">
        <v>378</v>
      </c>
      <c r="F25" s="200"/>
      <c r="G25" s="213" t="s">
        <v>493</v>
      </c>
      <c r="H25" s="213" t="s">
        <v>534</v>
      </c>
      <c r="I25" s="213" t="s">
        <v>381</v>
      </c>
      <c r="J25" s="200"/>
      <c r="K25" s="200"/>
      <c r="L25" s="200"/>
      <c r="M25" s="213" t="s">
        <v>385</v>
      </c>
      <c r="N25" s="200"/>
      <c r="O25" s="200"/>
      <c r="P25" s="213" t="s">
        <v>453</v>
      </c>
      <c r="Q25" s="213" t="s">
        <v>388</v>
      </c>
      <c r="R25" s="200"/>
      <c r="S25" s="213" t="s">
        <v>553</v>
      </c>
      <c r="T25" s="213" t="s">
        <v>495</v>
      </c>
      <c r="U25" s="213" t="s">
        <v>380</v>
      </c>
      <c r="V25" s="200"/>
      <c r="W25" s="200"/>
      <c r="X25" s="200"/>
      <c r="Y25" s="213" t="s">
        <v>380</v>
      </c>
      <c r="Z25" s="213" t="s">
        <v>470</v>
      </c>
      <c r="AA25" s="200"/>
      <c r="AB25" s="213" t="s">
        <v>388</v>
      </c>
      <c r="AC25" s="213" t="s">
        <v>518</v>
      </c>
      <c r="AD25" s="213" t="s">
        <v>396</v>
      </c>
      <c r="AE25" s="213" t="s">
        <v>397</v>
      </c>
      <c r="AF25" s="213" t="s">
        <v>398</v>
      </c>
      <c r="AG25" s="200"/>
      <c r="AH25" s="213" t="s">
        <v>400</v>
      </c>
      <c r="AI25" s="213" t="s">
        <v>377</v>
      </c>
      <c r="AJ25" s="213" t="s">
        <v>401</v>
      </c>
      <c r="AK25" s="213" t="s">
        <v>402</v>
      </c>
      <c r="AL25" s="213" t="s">
        <v>388</v>
      </c>
      <c r="AM25" s="213" t="s">
        <v>454</v>
      </c>
      <c r="AN25" s="200"/>
      <c r="AO25" s="200"/>
      <c r="AP25" s="213" t="s">
        <v>406</v>
      </c>
      <c r="AQ25" s="213" t="s">
        <v>554</v>
      </c>
      <c r="AR25" s="200"/>
      <c r="AS25" s="213" t="s">
        <v>426</v>
      </c>
      <c r="AT25" s="213" t="s">
        <v>410</v>
      </c>
      <c r="AU25" s="213" t="s">
        <v>411</v>
      </c>
      <c r="AV25" s="213" t="s">
        <v>412</v>
      </c>
      <c r="AW25" s="213" t="s">
        <v>413</v>
      </c>
      <c r="AX25" s="200"/>
      <c r="AY25" s="213" t="s">
        <v>415</v>
      </c>
      <c r="AZ25" s="213" t="s">
        <v>416</v>
      </c>
      <c r="BA25" s="200"/>
      <c r="BB25" s="213" t="s">
        <v>387</v>
      </c>
      <c r="BC25" s="213" t="s">
        <v>508</v>
      </c>
      <c r="BD25" s="200"/>
      <c r="BE25" s="213" t="s">
        <v>457</v>
      </c>
      <c r="BF25" s="213" t="s">
        <v>476</v>
      </c>
      <c r="BG25" s="200"/>
      <c r="BH25" s="213" t="s">
        <v>419</v>
      </c>
      <c r="BI25" s="213" t="s">
        <v>419</v>
      </c>
      <c r="BJ25" s="200"/>
      <c r="BK25" s="213" t="s">
        <v>422</v>
      </c>
      <c r="BL25" s="200"/>
      <c r="BM25" s="213" t="s">
        <v>424</v>
      </c>
      <c r="BN25" s="200"/>
      <c r="BO25" s="213" t="s">
        <v>380</v>
      </c>
      <c r="BP25" s="200"/>
      <c r="BQ25" s="213" t="s">
        <v>555</v>
      </c>
      <c r="BR25" s="213" t="s">
        <v>418</v>
      </c>
      <c r="BS25" s="200"/>
      <c r="BT25" s="200"/>
      <c r="BU25" s="213" t="s">
        <v>431</v>
      </c>
      <c r="BV25" s="200"/>
      <c r="BW25" s="213" t="s">
        <v>432</v>
      </c>
      <c r="BX25" s="213" t="s">
        <v>430</v>
      </c>
      <c r="BY25" s="213" t="s">
        <v>433</v>
      </c>
      <c r="BZ25" s="200"/>
      <c r="CA25" s="213" t="s">
        <v>387</v>
      </c>
      <c r="CB25" s="213" t="s">
        <v>387</v>
      </c>
      <c r="CC25" s="200"/>
      <c r="CD25" s="213" t="s">
        <v>551</v>
      </c>
      <c r="CE25" s="200"/>
      <c r="CF25" s="213" t="s">
        <v>430</v>
      </c>
      <c r="CG25" s="213" t="s">
        <v>435</v>
      </c>
      <c r="CH25" s="200"/>
      <c r="CI25" s="213" t="s">
        <v>436</v>
      </c>
      <c r="CJ25" s="200"/>
      <c r="CK25" s="213" t="s">
        <v>380</v>
      </c>
      <c r="CL25" s="200"/>
      <c r="CM25" s="213" t="s">
        <v>489</v>
      </c>
      <c r="CN25" s="213" t="s">
        <v>441</v>
      </c>
      <c r="CO25" s="213" t="s">
        <v>442</v>
      </c>
      <c r="CP25" s="213" t="s">
        <v>504</v>
      </c>
      <c r="CQ25" s="200"/>
      <c r="CR25" s="200"/>
      <c r="CS25" s="200"/>
      <c r="CT25" s="200"/>
      <c r="CU25" s="200"/>
      <c r="CV25" s="200"/>
      <c r="CW25" s="200"/>
      <c r="CX25" s="200"/>
      <c r="CY25" s="200"/>
      <c r="CZ25" s="200"/>
      <c r="DA25" s="221">
        <v>0.6510204081632652</v>
      </c>
      <c r="DB25" s="219">
        <v>0.32799999999999985</v>
      </c>
      <c r="DC25" s="219">
        <v>0.8180000000000001</v>
      </c>
    </row>
    <row r="26">
      <c r="A26" s="213" t="s">
        <v>265</v>
      </c>
      <c r="B26" s="213"/>
      <c r="C26" s="217">
        <f t="shared" ref="C26:CP26" si="12">IF(C25 = "",0,IF(C25=C$2,1,$CQ$2))</f>
        <v>1</v>
      </c>
      <c r="D26" s="217">
        <f t="shared" si="12"/>
        <v>-0.3</v>
      </c>
      <c r="E26" s="217">
        <f t="shared" si="12"/>
        <v>1</v>
      </c>
      <c r="F26" s="217">
        <f t="shared" si="12"/>
        <v>0</v>
      </c>
      <c r="G26" s="217">
        <f t="shared" si="12"/>
        <v>-0.3</v>
      </c>
      <c r="H26" s="217">
        <f t="shared" si="12"/>
        <v>-0.3</v>
      </c>
      <c r="I26" s="217">
        <f t="shared" si="12"/>
        <v>1</v>
      </c>
      <c r="J26" s="217">
        <f t="shared" si="12"/>
        <v>0</v>
      </c>
      <c r="K26" s="217">
        <f t="shared" si="12"/>
        <v>0</v>
      </c>
      <c r="L26" s="217">
        <f t="shared" si="12"/>
        <v>0</v>
      </c>
      <c r="M26" s="217">
        <f t="shared" si="12"/>
        <v>1</v>
      </c>
      <c r="N26" s="217">
        <f t="shared" si="12"/>
        <v>0</v>
      </c>
      <c r="O26" s="217">
        <f t="shared" si="12"/>
        <v>0</v>
      </c>
      <c r="P26" s="217">
        <f t="shared" si="12"/>
        <v>-0.3</v>
      </c>
      <c r="Q26" s="217">
        <f t="shared" si="12"/>
        <v>1</v>
      </c>
      <c r="R26" s="217">
        <f t="shared" si="12"/>
        <v>0</v>
      </c>
      <c r="S26" s="217">
        <f t="shared" si="12"/>
        <v>-0.3</v>
      </c>
      <c r="T26" s="217">
        <f t="shared" si="12"/>
        <v>-0.3</v>
      </c>
      <c r="U26" s="217">
        <f t="shared" si="12"/>
        <v>1</v>
      </c>
      <c r="V26" s="217">
        <f t="shared" si="12"/>
        <v>0</v>
      </c>
      <c r="W26" s="217">
        <f t="shared" si="12"/>
        <v>0</v>
      </c>
      <c r="X26" s="217">
        <f t="shared" si="12"/>
        <v>0</v>
      </c>
      <c r="Y26" s="217">
        <f t="shared" si="12"/>
        <v>1</v>
      </c>
      <c r="Z26" s="217">
        <f t="shared" si="12"/>
        <v>-0.3</v>
      </c>
      <c r="AA26" s="217">
        <f t="shared" si="12"/>
        <v>0</v>
      </c>
      <c r="AB26" s="217">
        <f t="shared" si="12"/>
        <v>1</v>
      </c>
      <c r="AC26" s="217">
        <f t="shared" si="12"/>
        <v>-0.3</v>
      </c>
      <c r="AD26" s="217">
        <f t="shared" si="12"/>
        <v>1</v>
      </c>
      <c r="AE26" s="217">
        <f t="shared" si="12"/>
        <v>1</v>
      </c>
      <c r="AF26" s="217">
        <f t="shared" si="12"/>
        <v>1</v>
      </c>
      <c r="AG26" s="217">
        <f t="shared" si="12"/>
        <v>0</v>
      </c>
      <c r="AH26" s="217">
        <f t="shared" si="12"/>
        <v>1</v>
      </c>
      <c r="AI26" s="217">
        <f t="shared" si="12"/>
        <v>1</v>
      </c>
      <c r="AJ26" s="217">
        <f t="shared" si="12"/>
        <v>1</v>
      </c>
      <c r="AK26" s="217">
        <f t="shared" si="12"/>
        <v>1</v>
      </c>
      <c r="AL26" s="217">
        <f t="shared" si="12"/>
        <v>1</v>
      </c>
      <c r="AM26" s="217">
        <f t="shared" si="12"/>
        <v>-0.3</v>
      </c>
      <c r="AN26" s="217">
        <f t="shared" si="12"/>
        <v>0</v>
      </c>
      <c r="AO26" s="217">
        <f t="shared" si="12"/>
        <v>0</v>
      </c>
      <c r="AP26" s="217">
        <f t="shared" si="12"/>
        <v>1</v>
      </c>
      <c r="AQ26" s="217">
        <f t="shared" si="12"/>
        <v>-0.3</v>
      </c>
      <c r="AR26" s="217">
        <f t="shared" si="12"/>
        <v>0</v>
      </c>
      <c r="AS26" s="217">
        <f t="shared" si="12"/>
        <v>-0.3</v>
      </c>
      <c r="AT26" s="217">
        <f t="shared" si="12"/>
        <v>1</v>
      </c>
      <c r="AU26" s="217">
        <f t="shared" si="12"/>
        <v>1</v>
      </c>
      <c r="AV26" s="217">
        <f t="shared" si="12"/>
        <v>1</v>
      </c>
      <c r="AW26" s="217">
        <f t="shared" si="12"/>
        <v>1</v>
      </c>
      <c r="AX26" s="217">
        <f t="shared" si="12"/>
        <v>0</v>
      </c>
      <c r="AY26" s="217">
        <f t="shared" si="12"/>
        <v>1</v>
      </c>
      <c r="AZ26" s="217">
        <f t="shared" si="12"/>
        <v>1</v>
      </c>
      <c r="BA26" s="217">
        <f t="shared" si="12"/>
        <v>0</v>
      </c>
      <c r="BB26" s="217">
        <f t="shared" si="12"/>
        <v>1</v>
      </c>
      <c r="BC26" s="217">
        <f t="shared" si="12"/>
        <v>-0.3</v>
      </c>
      <c r="BD26" s="217">
        <f t="shared" si="12"/>
        <v>0</v>
      </c>
      <c r="BE26" s="217">
        <f t="shared" si="12"/>
        <v>-0.3</v>
      </c>
      <c r="BF26" s="217">
        <f t="shared" si="12"/>
        <v>-0.3</v>
      </c>
      <c r="BG26" s="217">
        <f t="shared" si="12"/>
        <v>0</v>
      </c>
      <c r="BH26" s="217">
        <f t="shared" si="12"/>
        <v>1</v>
      </c>
      <c r="BI26" s="217">
        <f t="shared" si="12"/>
        <v>-0.3</v>
      </c>
      <c r="BJ26" s="217">
        <f t="shared" si="12"/>
        <v>0</v>
      </c>
      <c r="BK26" s="217">
        <f t="shared" si="12"/>
        <v>1</v>
      </c>
      <c r="BL26" s="217">
        <f t="shared" si="12"/>
        <v>0</v>
      </c>
      <c r="BM26" s="217">
        <f t="shared" si="12"/>
        <v>1</v>
      </c>
      <c r="BN26" s="217">
        <f t="shared" si="12"/>
        <v>0</v>
      </c>
      <c r="BO26" s="217">
        <f t="shared" si="12"/>
        <v>1</v>
      </c>
      <c r="BP26" s="217">
        <f t="shared" si="12"/>
        <v>0</v>
      </c>
      <c r="BQ26" s="217">
        <f t="shared" si="12"/>
        <v>-0.3</v>
      </c>
      <c r="BR26" s="217">
        <f t="shared" si="12"/>
        <v>-0.3</v>
      </c>
      <c r="BS26" s="217">
        <f t="shared" si="12"/>
        <v>0</v>
      </c>
      <c r="BT26" s="217">
        <f t="shared" si="12"/>
        <v>0</v>
      </c>
      <c r="BU26" s="217">
        <f t="shared" si="12"/>
        <v>1</v>
      </c>
      <c r="BV26" s="217">
        <f t="shared" si="12"/>
        <v>0</v>
      </c>
      <c r="BW26" s="217">
        <f t="shared" si="12"/>
        <v>1</v>
      </c>
      <c r="BX26" s="217">
        <f t="shared" si="12"/>
        <v>1</v>
      </c>
      <c r="BY26" s="217">
        <f t="shared" si="12"/>
        <v>1</v>
      </c>
      <c r="BZ26" s="217">
        <f t="shared" si="12"/>
        <v>0</v>
      </c>
      <c r="CA26" s="217">
        <f t="shared" si="12"/>
        <v>1</v>
      </c>
      <c r="CB26" s="217">
        <f t="shared" si="12"/>
        <v>1</v>
      </c>
      <c r="CC26" s="217">
        <f t="shared" si="12"/>
        <v>0</v>
      </c>
      <c r="CD26" s="217">
        <f t="shared" si="12"/>
        <v>-0.3</v>
      </c>
      <c r="CE26" s="217">
        <f t="shared" si="12"/>
        <v>0</v>
      </c>
      <c r="CF26" s="217">
        <f t="shared" si="12"/>
        <v>1</v>
      </c>
      <c r="CG26" s="217">
        <f t="shared" si="12"/>
        <v>1</v>
      </c>
      <c r="CH26" s="217">
        <f t="shared" si="12"/>
        <v>0</v>
      </c>
      <c r="CI26" s="217">
        <f t="shared" si="12"/>
        <v>1</v>
      </c>
      <c r="CJ26" s="217">
        <f t="shared" si="12"/>
        <v>0</v>
      </c>
      <c r="CK26" s="217">
        <f t="shared" si="12"/>
        <v>-0.3</v>
      </c>
      <c r="CL26" s="217">
        <f t="shared" si="12"/>
        <v>0</v>
      </c>
      <c r="CM26" s="217">
        <f t="shared" si="12"/>
        <v>-0.3</v>
      </c>
      <c r="CN26" s="217">
        <f t="shared" si="12"/>
        <v>1</v>
      </c>
      <c r="CO26" s="217">
        <f t="shared" si="12"/>
        <v>1</v>
      </c>
      <c r="CP26" s="217">
        <f t="shared" si="12"/>
        <v>-0.3</v>
      </c>
      <c r="CQ26" s="200"/>
      <c r="CR26" s="95">
        <f>SUM(C26:CP26)</f>
        <v>32.7</v>
      </c>
      <c r="CS26" s="218">
        <f>CR26/$CR$2</f>
        <v>0.3554347826</v>
      </c>
      <c r="CT26" s="200"/>
      <c r="CU26" s="200"/>
      <c r="CV26" s="200"/>
      <c r="CW26" s="200"/>
      <c r="CX26" s="200"/>
      <c r="CY26" s="200"/>
      <c r="CZ26" s="200"/>
      <c r="DA26" s="220"/>
      <c r="DB26" s="214"/>
      <c r="DC26" s="214"/>
    </row>
    <row r="27">
      <c r="A27" s="213"/>
      <c r="B27" s="213" t="s">
        <v>556</v>
      </c>
      <c r="C27" s="213" t="s">
        <v>376</v>
      </c>
      <c r="D27" s="200"/>
      <c r="E27" s="213" t="s">
        <v>378</v>
      </c>
      <c r="F27" s="213" t="s">
        <v>379</v>
      </c>
      <c r="G27" s="213" t="s">
        <v>380</v>
      </c>
      <c r="H27" s="213" t="s">
        <v>380</v>
      </c>
      <c r="I27" s="200"/>
      <c r="J27" s="213" t="s">
        <v>382</v>
      </c>
      <c r="K27" s="200"/>
      <c r="L27" s="200"/>
      <c r="M27" s="213" t="s">
        <v>385</v>
      </c>
      <c r="N27" s="200"/>
      <c r="O27" s="213" t="s">
        <v>452</v>
      </c>
      <c r="P27" s="213" t="s">
        <v>453</v>
      </c>
      <c r="Q27" s="213" t="s">
        <v>388</v>
      </c>
      <c r="R27" s="213" t="s">
        <v>557</v>
      </c>
      <c r="S27" s="200"/>
      <c r="T27" s="200"/>
      <c r="U27" s="213" t="s">
        <v>380</v>
      </c>
      <c r="V27" s="213" t="s">
        <v>380</v>
      </c>
      <c r="W27" s="200"/>
      <c r="X27" s="200"/>
      <c r="Y27" s="213" t="s">
        <v>380</v>
      </c>
      <c r="Z27" s="200"/>
      <c r="AA27" s="200"/>
      <c r="AB27" s="213" t="s">
        <v>388</v>
      </c>
      <c r="AC27" s="213" t="s">
        <v>395</v>
      </c>
      <c r="AD27" s="213" t="s">
        <v>396</v>
      </c>
      <c r="AE27" s="213" t="s">
        <v>397</v>
      </c>
      <c r="AF27" s="213" t="s">
        <v>398</v>
      </c>
      <c r="AG27" s="200"/>
      <c r="AH27" s="213" t="s">
        <v>400</v>
      </c>
      <c r="AI27" s="213" t="s">
        <v>377</v>
      </c>
      <c r="AJ27" s="213" t="s">
        <v>401</v>
      </c>
      <c r="AK27" s="213" t="s">
        <v>402</v>
      </c>
      <c r="AL27" s="213" t="s">
        <v>388</v>
      </c>
      <c r="AM27" s="213" t="s">
        <v>454</v>
      </c>
      <c r="AN27" s="200"/>
      <c r="AO27" s="200"/>
      <c r="AP27" s="213" t="s">
        <v>406</v>
      </c>
      <c r="AQ27" s="200"/>
      <c r="AR27" s="213" t="s">
        <v>408</v>
      </c>
      <c r="AS27" s="213" t="s">
        <v>409</v>
      </c>
      <c r="AT27" s="213" t="s">
        <v>410</v>
      </c>
      <c r="AU27" s="213" t="s">
        <v>411</v>
      </c>
      <c r="AV27" s="213" t="s">
        <v>412</v>
      </c>
      <c r="AW27" s="213" t="s">
        <v>413</v>
      </c>
      <c r="AX27" s="200"/>
      <c r="AY27" s="213" t="s">
        <v>415</v>
      </c>
      <c r="AZ27" s="213" t="s">
        <v>416</v>
      </c>
      <c r="BA27" s="213" t="s">
        <v>388</v>
      </c>
      <c r="BB27" s="213" t="s">
        <v>387</v>
      </c>
      <c r="BC27" s="213" t="s">
        <v>417</v>
      </c>
      <c r="BD27" s="213" t="s">
        <v>380</v>
      </c>
      <c r="BE27" s="213" t="s">
        <v>457</v>
      </c>
      <c r="BF27" s="200"/>
      <c r="BG27" s="200"/>
      <c r="BH27" s="200"/>
      <c r="BI27" s="200"/>
      <c r="BJ27" s="213" t="s">
        <v>421</v>
      </c>
      <c r="BK27" s="200"/>
      <c r="BL27" s="213" t="s">
        <v>423</v>
      </c>
      <c r="BM27" s="213" t="s">
        <v>480</v>
      </c>
      <c r="BN27" s="200"/>
      <c r="BO27" s="200"/>
      <c r="BP27" s="213" t="s">
        <v>514</v>
      </c>
      <c r="BQ27" s="213" t="s">
        <v>427</v>
      </c>
      <c r="BR27" s="200"/>
      <c r="BS27" s="200"/>
      <c r="BT27" s="213" t="s">
        <v>430</v>
      </c>
      <c r="BU27" s="213" t="s">
        <v>431</v>
      </c>
      <c r="BV27" s="213" t="s">
        <v>460</v>
      </c>
      <c r="BW27" s="213" t="s">
        <v>483</v>
      </c>
      <c r="BX27" s="213" t="s">
        <v>430</v>
      </c>
      <c r="BY27" s="200"/>
      <c r="BZ27" s="213" t="s">
        <v>434</v>
      </c>
      <c r="CA27" s="200"/>
      <c r="CB27" s="213" t="s">
        <v>387</v>
      </c>
      <c r="CC27" s="213" t="s">
        <v>422</v>
      </c>
      <c r="CD27" s="213" t="s">
        <v>380</v>
      </c>
      <c r="CE27" s="200"/>
      <c r="CF27" s="213" t="s">
        <v>430</v>
      </c>
      <c r="CG27" s="213" t="s">
        <v>435</v>
      </c>
      <c r="CH27" s="213" t="s">
        <v>423</v>
      </c>
      <c r="CI27" s="200"/>
      <c r="CJ27" s="200"/>
      <c r="CK27" s="213" t="s">
        <v>438</v>
      </c>
      <c r="CL27" s="200"/>
      <c r="CM27" s="200"/>
      <c r="CN27" s="200"/>
      <c r="CO27" s="213" t="s">
        <v>442</v>
      </c>
      <c r="CP27" s="213" t="s">
        <v>558</v>
      </c>
      <c r="CQ27" s="200"/>
      <c r="CR27" s="200"/>
      <c r="CS27" s="200"/>
      <c r="CT27" s="200"/>
      <c r="CU27" s="200"/>
      <c r="CV27" s="200"/>
      <c r="CW27" s="200"/>
      <c r="CX27" s="200"/>
      <c r="CY27" s="200"/>
      <c r="CZ27" s="200"/>
      <c r="DA27" s="221">
        <v>0.3632653061224488</v>
      </c>
      <c r="DB27" s="219">
        <v>0.18</v>
      </c>
      <c r="DC27" s="219">
        <v>0.824</v>
      </c>
    </row>
    <row r="28">
      <c r="A28" s="213" t="s">
        <v>278</v>
      </c>
      <c r="B28" s="213"/>
      <c r="C28" s="217">
        <f t="shared" ref="C28:CP28" si="13">IF(C27 = "",0,IF(C27=C$2,1,$CQ$2))</f>
        <v>1</v>
      </c>
      <c r="D28" s="217">
        <f t="shared" si="13"/>
        <v>0</v>
      </c>
      <c r="E28" s="217">
        <f t="shared" si="13"/>
        <v>1</v>
      </c>
      <c r="F28" s="217">
        <f t="shared" si="13"/>
        <v>1</v>
      </c>
      <c r="G28" s="217">
        <f t="shared" si="13"/>
        <v>1</v>
      </c>
      <c r="H28" s="217">
        <f t="shared" si="13"/>
        <v>1</v>
      </c>
      <c r="I28" s="217">
        <f t="shared" si="13"/>
        <v>0</v>
      </c>
      <c r="J28" s="217">
        <f t="shared" si="13"/>
        <v>1</v>
      </c>
      <c r="K28" s="217">
        <f t="shared" si="13"/>
        <v>0</v>
      </c>
      <c r="L28" s="217">
        <f t="shared" si="13"/>
        <v>0</v>
      </c>
      <c r="M28" s="217">
        <f t="shared" si="13"/>
        <v>1</v>
      </c>
      <c r="N28" s="217">
        <f t="shared" si="13"/>
        <v>0</v>
      </c>
      <c r="O28" s="217">
        <f t="shared" si="13"/>
        <v>-0.3</v>
      </c>
      <c r="P28" s="217">
        <f t="shared" si="13"/>
        <v>-0.3</v>
      </c>
      <c r="Q28" s="217">
        <f t="shared" si="13"/>
        <v>1</v>
      </c>
      <c r="R28" s="217">
        <f t="shared" si="13"/>
        <v>-0.3</v>
      </c>
      <c r="S28" s="217">
        <f t="shared" si="13"/>
        <v>0</v>
      </c>
      <c r="T28" s="217">
        <f t="shared" si="13"/>
        <v>0</v>
      </c>
      <c r="U28" s="217">
        <f t="shared" si="13"/>
        <v>1</v>
      </c>
      <c r="V28" s="217">
        <f t="shared" si="13"/>
        <v>-0.3</v>
      </c>
      <c r="W28" s="217">
        <f t="shared" si="13"/>
        <v>0</v>
      </c>
      <c r="X28" s="217">
        <f t="shared" si="13"/>
        <v>0</v>
      </c>
      <c r="Y28" s="217">
        <f t="shared" si="13"/>
        <v>1</v>
      </c>
      <c r="Z28" s="217">
        <f t="shared" si="13"/>
        <v>0</v>
      </c>
      <c r="AA28" s="217">
        <f t="shared" si="13"/>
        <v>0</v>
      </c>
      <c r="AB28" s="217">
        <f t="shared" si="13"/>
        <v>1</v>
      </c>
      <c r="AC28" s="217">
        <f t="shared" si="13"/>
        <v>1</v>
      </c>
      <c r="AD28" s="217">
        <f t="shared" si="13"/>
        <v>1</v>
      </c>
      <c r="AE28" s="217">
        <f t="shared" si="13"/>
        <v>1</v>
      </c>
      <c r="AF28" s="217">
        <f t="shared" si="13"/>
        <v>1</v>
      </c>
      <c r="AG28" s="217">
        <f t="shared" si="13"/>
        <v>0</v>
      </c>
      <c r="AH28" s="217">
        <f t="shared" si="13"/>
        <v>1</v>
      </c>
      <c r="AI28" s="217">
        <f t="shared" si="13"/>
        <v>1</v>
      </c>
      <c r="AJ28" s="217">
        <f t="shared" si="13"/>
        <v>1</v>
      </c>
      <c r="AK28" s="217">
        <f t="shared" si="13"/>
        <v>1</v>
      </c>
      <c r="AL28" s="217">
        <f t="shared" si="13"/>
        <v>1</v>
      </c>
      <c r="AM28" s="217">
        <f t="shared" si="13"/>
        <v>-0.3</v>
      </c>
      <c r="AN28" s="217">
        <f t="shared" si="13"/>
        <v>0</v>
      </c>
      <c r="AO28" s="217">
        <f t="shared" si="13"/>
        <v>0</v>
      </c>
      <c r="AP28" s="217">
        <f t="shared" si="13"/>
        <v>1</v>
      </c>
      <c r="AQ28" s="217">
        <f t="shared" si="13"/>
        <v>0</v>
      </c>
      <c r="AR28" s="217">
        <f t="shared" si="13"/>
        <v>1</v>
      </c>
      <c r="AS28" s="217">
        <f t="shared" si="13"/>
        <v>1</v>
      </c>
      <c r="AT28" s="217">
        <f t="shared" si="13"/>
        <v>1</v>
      </c>
      <c r="AU28" s="217">
        <f t="shared" si="13"/>
        <v>1</v>
      </c>
      <c r="AV28" s="217">
        <f t="shared" si="13"/>
        <v>1</v>
      </c>
      <c r="AW28" s="217">
        <f t="shared" si="13"/>
        <v>1</v>
      </c>
      <c r="AX28" s="217">
        <f t="shared" si="13"/>
        <v>0</v>
      </c>
      <c r="AY28" s="217">
        <f t="shared" si="13"/>
        <v>1</v>
      </c>
      <c r="AZ28" s="217">
        <f t="shared" si="13"/>
        <v>1</v>
      </c>
      <c r="BA28" s="217">
        <f t="shared" si="13"/>
        <v>1</v>
      </c>
      <c r="BB28" s="217">
        <f t="shared" si="13"/>
        <v>1</v>
      </c>
      <c r="BC28" s="217">
        <f t="shared" si="13"/>
        <v>1</v>
      </c>
      <c r="BD28" s="217">
        <f t="shared" si="13"/>
        <v>1</v>
      </c>
      <c r="BE28" s="217">
        <f t="shared" si="13"/>
        <v>-0.3</v>
      </c>
      <c r="BF28" s="217">
        <f t="shared" si="13"/>
        <v>0</v>
      </c>
      <c r="BG28" s="217">
        <f t="shared" si="13"/>
        <v>0</v>
      </c>
      <c r="BH28" s="217">
        <f t="shared" si="13"/>
        <v>0</v>
      </c>
      <c r="BI28" s="217">
        <f t="shared" si="13"/>
        <v>0</v>
      </c>
      <c r="BJ28" s="217">
        <f t="shared" si="13"/>
        <v>1</v>
      </c>
      <c r="BK28" s="217">
        <f t="shared" si="13"/>
        <v>0</v>
      </c>
      <c r="BL28" s="217">
        <f t="shared" si="13"/>
        <v>1</v>
      </c>
      <c r="BM28" s="217">
        <f t="shared" si="13"/>
        <v>-0.3</v>
      </c>
      <c r="BN28" s="217">
        <f t="shared" si="13"/>
        <v>0</v>
      </c>
      <c r="BO28" s="217">
        <f t="shared" si="13"/>
        <v>0</v>
      </c>
      <c r="BP28" s="217">
        <f t="shared" si="13"/>
        <v>-0.3</v>
      </c>
      <c r="BQ28" s="217">
        <f t="shared" si="13"/>
        <v>1</v>
      </c>
      <c r="BR28" s="217">
        <f t="shared" si="13"/>
        <v>0</v>
      </c>
      <c r="BS28" s="217">
        <f t="shared" si="13"/>
        <v>0</v>
      </c>
      <c r="BT28" s="217">
        <f t="shared" si="13"/>
        <v>1</v>
      </c>
      <c r="BU28" s="217">
        <f t="shared" si="13"/>
        <v>1</v>
      </c>
      <c r="BV28" s="217">
        <f t="shared" si="13"/>
        <v>-0.3</v>
      </c>
      <c r="BW28" s="217">
        <f t="shared" si="13"/>
        <v>-0.3</v>
      </c>
      <c r="BX28" s="217">
        <f t="shared" si="13"/>
        <v>1</v>
      </c>
      <c r="BY28" s="217">
        <f t="shared" si="13"/>
        <v>0</v>
      </c>
      <c r="BZ28" s="217">
        <f t="shared" si="13"/>
        <v>1</v>
      </c>
      <c r="CA28" s="217">
        <f t="shared" si="13"/>
        <v>0</v>
      </c>
      <c r="CB28" s="217">
        <f t="shared" si="13"/>
        <v>1</v>
      </c>
      <c r="CC28" s="217">
        <f t="shared" si="13"/>
        <v>1</v>
      </c>
      <c r="CD28" s="217">
        <f t="shared" si="13"/>
        <v>1</v>
      </c>
      <c r="CE28" s="217">
        <f t="shared" si="13"/>
        <v>0</v>
      </c>
      <c r="CF28" s="217">
        <f t="shared" si="13"/>
        <v>1</v>
      </c>
      <c r="CG28" s="217">
        <f t="shared" si="13"/>
        <v>1</v>
      </c>
      <c r="CH28" s="217">
        <f t="shared" si="13"/>
        <v>1</v>
      </c>
      <c r="CI28" s="217">
        <f t="shared" si="13"/>
        <v>0</v>
      </c>
      <c r="CJ28" s="217">
        <f t="shared" si="13"/>
        <v>0</v>
      </c>
      <c r="CK28" s="217">
        <f t="shared" si="13"/>
        <v>1</v>
      </c>
      <c r="CL28" s="217">
        <f t="shared" si="13"/>
        <v>0</v>
      </c>
      <c r="CM28" s="217">
        <f t="shared" si="13"/>
        <v>0</v>
      </c>
      <c r="CN28" s="217">
        <f t="shared" si="13"/>
        <v>0</v>
      </c>
      <c r="CO28" s="217">
        <f t="shared" si="13"/>
        <v>1</v>
      </c>
      <c r="CP28" s="217">
        <f t="shared" si="13"/>
        <v>-0.3</v>
      </c>
      <c r="CQ28" s="200"/>
      <c r="CR28" s="95">
        <f>SUM(C28:CP28)</f>
        <v>44.7</v>
      </c>
      <c r="CS28" s="218">
        <f>CR28/$CR$2</f>
        <v>0.4858695652</v>
      </c>
      <c r="CT28" s="200"/>
      <c r="CU28" s="200"/>
      <c r="CV28" s="200"/>
      <c r="CW28" s="200"/>
      <c r="CX28" s="200"/>
      <c r="CY28" s="200"/>
      <c r="CZ28" s="200"/>
      <c r="DA28" s="220"/>
      <c r="DB28" s="214"/>
      <c r="DC28" s="214"/>
    </row>
    <row r="29">
      <c r="A29" s="213"/>
      <c r="B29" s="213" t="s">
        <v>559</v>
      </c>
      <c r="C29" s="213" t="s">
        <v>560</v>
      </c>
      <c r="D29" s="213" t="s">
        <v>377</v>
      </c>
      <c r="E29" s="213" t="s">
        <v>561</v>
      </c>
      <c r="F29" s="213" t="s">
        <v>379</v>
      </c>
      <c r="G29" s="213" t="s">
        <v>380</v>
      </c>
      <c r="H29" s="200"/>
      <c r="I29" s="213" t="s">
        <v>381</v>
      </c>
      <c r="J29" s="213" t="s">
        <v>562</v>
      </c>
      <c r="K29" s="200"/>
      <c r="L29" s="200"/>
      <c r="M29" s="213" t="s">
        <v>563</v>
      </c>
      <c r="N29" s="200"/>
      <c r="O29" s="213" t="s">
        <v>550</v>
      </c>
      <c r="P29" s="200"/>
      <c r="Q29" s="213" t="s">
        <v>388</v>
      </c>
      <c r="R29" s="213" t="s">
        <v>389</v>
      </c>
      <c r="S29" s="213" t="s">
        <v>390</v>
      </c>
      <c r="T29" s="213" t="s">
        <v>391</v>
      </c>
      <c r="U29" s="213" t="s">
        <v>380</v>
      </c>
      <c r="V29" s="213" t="s">
        <v>380</v>
      </c>
      <c r="W29" s="200"/>
      <c r="X29" s="200"/>
      <c r="Y29" s="213" t="s">
        <v>380</v>
      </c>
      <c r="Z29" s="200"/>
      <c r="AA29" s="200"/>
      <c r="AB29" s="213" t="s">
        <v>517</v>
      </c>
      <c r="AC29" s="213" t="s">
        <v>564</v>
      </c>
      <c r="AD29" s="200"/>
      <c r="AE29" s="200"/>
      <c r="AF29" s="213" t="s">
        <v>565</v>
      </c>
      <c r="AG29" s="213" t="s">
        <v>537</v>
      </c>
      <c r="AH29" s="213" t="s">
        <v>566</v>
      </c>
      <c r="AI29" s="213" t="s">
        <v>377</v>
      </c>
      <c r="AJ29" s="213" t="s">
        <v>401</v>
      </c>
      <c r="AK29" s="213" t="s">
        <v>402</v>
      </c>
      <c r="AL29" s="213" t="s">
        <v>388</v>
      </c>
      <c r="AM29" s="213" t="s">
        <v>391</v>
      </c>
      <c r="AN29" s="200"/>
      <c r="AO29" s="213" t="s">
        <v>497</v>
      </c>
      <c r="AP29" s="213" t="s">
        <v>406</v>
      </c>
      <c r="AQ29" s="200"/>
      <c r="AR29" s="213" t="s">
        <v>409</v>
      </c>
      <c r="AS29" s="213" t="s">
        <v>409</v>
      </c>
      <c r="AT29" s="200"/>
      <c r="AU29" s="213" t="s">
        <v>411</v>
      </c>
      <c r="AV29" s="200"/>
      <c r="AW29" s="213" t="s">
        <v>413</v>
      </c>
      <c r="AX29" s="200"/>
      <c r="AY29" s="213" t="s">
        <v>475</v>
      </c>
      <c r="AZ29" s="213" t="s">
        <v>416</v>
      </c>
      <c r="BA29" s="213" t="s">
        <v>388</v>
      </c>
      <c r="BB29" s="213" t="s">
        <v>387</v>
      </c>
      <c r="BC29" s="213" t="s">
        <v>567</v>
      </c>
      <c r="BD29" s="213" t="s">
        <v>568</v>
      </c>
      <c r="BE29" s="213" t="s">
        <v>569</v>
      </c>
      <c r="BF29" s="222" t="s">
        <v>570</v>
      </c>
      <c r="BG29" s="213" t="s">
        <v>477</v>
      </c>
      <c r="BH29" s="213" t="s">
        <v>419</v>
      </c>
      <c r="BI29" s="213" t="s">
        <v>419</v>
      </c>
      <c r="BJ29" s="213" t="s">
        <v>571</v>
      </c>
      <c r="BK29" s="213" t="s">
        <v>486</v>
      </c>
      <c r="BL29" s="213" t="s">
        <v>500</v>
      </c>
      <c r="BM29" s="213" t="s">
        <v>572</v>
      </c>
      <c r="BN29" s="200"/>
      <c r="BO29" s="213" t="s">
        <v>459</v>
      </c>
      <c r="BP29" s="213" t="s">
        <v>426</v>
      </c>
      <c r="BQ29" s="213" t="s">
        <v>502</v>
      </c>
      <c r="BR29" s="213" t="s">
        <v>573</v>
      </c>
      <c r="BS29" s="213" t="s">
        <v>429</v>
      </c>
      <c r="BT29" s="200"/>
      <c r="BU29" s="213" t="s">
        <v>430</v>
      </c>
      <c r="BV29" s="213" t="s">
        <v>380</v>
      </c>
      <c r="BW29" s="213" t="s">
        <v>432</v>
      </c>
      <c r="BX29" s="213" t="s">
        <v>430</v>
      </c>
      <c r="BY29" s="213" t="s">
        <v>433</v>
      </c>
      <c r="BZ29" s="213" t="s">
        <v>434</v>
      </c>
      <c r="CA29" s="213" t="s">
        <v>484</v>
      </c>
      <c r="CB29" s="213" t="s">
        <v>387</v>
      </c>
      <c r="CC29" s="200"/>
      <c r="CD29" s="213" t="s">
        <v>510</v>
      </c>
      <c r="CE29" s="200"/>
      <c r="CF29" s="213" t="s">
        <v>430</v>
      </c>
      <c r="CG29" s="213" t="s">
        <v>526</v>
      </c>
      <c r="CH29" s="213" t="s">
        <v>423</v>
      </c>
      <c r="CI29" s="200"/>
      <c r="CJ29" s="213" t="s">
        <v>574</v>
      </c>
      <c r="CK29" s="213" t="s">
        <v>380</v>
      </c>
      <c r="CL29" s="200"/>
      <c r="CM29" s="213" t="s">
        <v>489</v>
      </c>
      <c r="CN29" s="200"/>
      <c r="CO29" s="200"/>
      <c r="CP29" s="213" t="s">
        <v>558</v>
      </c>
      <c r="CQ29" s="200"/>
      <c r="CR29" s="200"/>
      <c r="CS29" s="200"/>
      <c r="CT29" s="200"/>
      <c r="CU29" s="200"/>
      <c r="CV29" s="200"/>
      <c r="CW29" s="200"/>
      <c r="CX29" s="200"/>
      <c r="CY29" s="200"/>
      <c r="CZ29" s="200"/>
      <c r="DA29" s="221">
        <v>0.5795918367346937</v>
      </c>
      <c r="DB29" s="219">
        <v>0.4859999999999998</v>
      </c>
      <c r="DC29" s="219">
        <v>0.6859999999999999</v>
      </c>
    </row>
    <row r="30">
      <c r="A30" s="213" t="s">
        <v>248</v>
      </c>
      <c r="B30" s="213"/>
      <c r="C30" s="217">
        <f t="shared" ref="C30:CP30" si="14">IF(C29 = "",0,IF(C29=C$2,1,$CQ$2))</f>
        <v>-0.3</v>
      </c>
      <c r="D30" s="217">
        <f t="shared" si="14"/>
        <v>1</v>
      </c>
      <c r="E30" s="217">
        <f t="shared" si="14"/>
        <v>-0.3</v>
      </c>
      <c r="F30" s="217">
        <f t="shared" si="14"/>
        <v>1</v>
      </c>
      <c r="G30" s="217">
        <f t="shared" si="14"/>
        <v>1</v>
      </c>
      <c r="H30" s="217">
        <f t="shared" si="14"/>
        <v>0</v>
      </c>
      <c r="I30" s="217">
        <f t="shared" si="14"/>
        <v>1</v>
      </c>
      <c r="J30" s="217">
        <f t="shared" si="14"/>
        <v>-0.3</v>
      </c>
      <c r="K30" s="217">
        <f t="shared" si="14"/>
        <v>0</v>
      </c>
      <c r="L30" s="217">
        <f t="shared" si="14"/>
        <v>0</v>
      </c>
      <c r="M30" s="217">
        <f t="shared" si="14"/>
        <v>-0.3</v>
      </c>
      <c r="N30" s="217">
        <f t="shared" si="14"/>
        <v>0</v>
      </c>
      <c r="O30" s="217">
        <f t="shared" si="14"/>
        <v>-0.3</v>
      </c>
      <c r="P30" s="217">
        <f t="shared" si="14"/>
        <v>0</v>
      </c>
      <c r="Q30" s="217">
        <f t="shared" si="14"/>
        <v>1</v>
      </c>
      <c r="R30" s="217">
        <f t="shared" si="14"/>
        <v>1</v>
      </c>
      <c r="S30" s="217">
        <f t="shared" si="14"/>
        <v>1</v>
      </c>
      <c r="T30" s="217">
        <f t="shared" si="14"/>
        <v>1</v>
      </c>
      <c r="U30" s="217">
        <f t="shared" si="14"/>
        <v>1</v>
      </c>
      <c r="V30" s="217">
        <f t="shared" si="14"/>
        <v>-0.3</v>
      </c>
      <c r="W30" s="217">
        <f t="shared" si="14"/>
        <v>0</v>
      </c>
      <c r="X30" s="217">
        <f t="shared" si="14"/>
        <v>0</v>
      </c>
      <c r="Y30" s="217">
        <f t="shared" si="14"/>
        <v>1</v>
      </c>
      <c r="Z30" s="217">
        <f t="shared" si="14"/>
        <v>0</v>
      </c>
      <c r="AA30" s="217">
        <f t="shared" si="14"/>
        <v>0</v>
      </c>
      <c r="AB30" s="217">
        <f t="shared" si="14"/>
        <v>-0.3</v>
      </c>
      <c r="AC30" s="217">
        <f t="shared" si="14"/>
        <v>-0.3</v>
      </c>
      <c r="AD30" s="217">
        <f t="shared" si="14"/>
        <v>0</v>
      </c>
      <c r="AE30" s="217">
        <f t="shared" si="14"/>
        <v>0</v>
      </c>
      <c r="AF30" s="217">
        <f t="shared" si="14"/>
        <v>-0.3</v>
      </c>
      <c r="AG30" s="217">
        <f t="shared" si="14"/>
        <v>-0.3</v>
      </c>
      <c r="AH30" s="217">
        <f t="shared" si="14"/>
        <v>-0.3</v>
      </c>
      <c r="AI30" s="217">
        <f t="shared" si="14"/>
        <v>1</v>
      </c>
      <c r="AJ30" s="217">
        <f t="shared" si="14"/>
        <v>1</v>
      </c>
      <c r="AK30" s="217">
        <f t="shared" si="14"/>
        <v>1</v>
      </c>
      <c r="AL30" s="217">
        <f t="shared" si="14"/>
        <v>1</v>
      </c>
      <c r="AM30" s="217">
        <f t="shared" si="14"/>
        <v>-0.3</v>
      </c>
      <c r="AN30" s="217">
        <f t="shared" si="14"/>
        <v>0</v>
      </c>
      <c r="AO30" s="217">
        <f t="shared" si="14"/>
        <v>-0.3</v>
      </c>
      <c r="AP30" s="217">
        <f t="shared" si="14"/>
        <v>1</v>
      </c>
      <c r="AQ30" s="217">
        <f t="shared" si="14"/>
        <v>0</v>
      </c>
      <c r="AR30" s="217">
        <f t="shared" si="14"/>
        <v>-0.3</v>
      </c>
      <c r="AS30" s="217">
        <f t="shared" si="14"/>
        <v>1</v>
      </c>
      <c r="AT30" s="217">
        <f t="shared" si="14"/>
        <v>0</v>
      </c>
      <c r="AU30" s="217">
        <f t="shared" si="14"/>
        <v>1</v>
      </c>
      <c r="AV30" s="217">
        <f t="shared" si="14"/>
        <v>0</v>
      </c>
      <c r="AW30" s="217">
        <f t="shared" si="14"/>
        <v>1</v>
      </c>
      <c r="AX30" s="217">
        <f t="shared" si="14"/>
        <v>0</v>
      </c>
      <c r="AY30" s="217">
        <f t="shared" si="14"/>
        <v>-0.3</v>
      </c>
      <c r="AZ30" s="217">
        <f t="shared" si="14"/>
        <v>1</v>
      </c>
      <c r="BA30" s="217">
        <f t="shared" si="14"/>
        <v>1</v>
      </c>
      <c r="BB30" s="217">
        <f t="shared" si="14"/>
        <v>1</v>
      </c>
      <c r="BC30" s="217">
        <f t="shared" si="14"/>
        <v>-0.3</v>
      </c>
      <c r="BD30" s="217">
        <f t="shared" si="14"/>
        <v>-0.3</v>
      </c>
      <c r="BE30" s="217">
        <f t="shared" si="14"/>
        <v>-0.3</v>
      </c>
      <c r="BF30" s="217">
        <f t="shared" si="14"/>
        <v>-0.3</v>
      </c>
      <c r="BG30" s="217">
        <f t="shared" si="14"/>
        <v>-0.3</v>
      </c>
      <c r="BH30" s="217">
        <f t="shared" si="14"/>
        <v>1</v>
      </c>
      <c r="BI30" s="217">
        <f t="shared" si="14"/>
        <v>-0.3</v>
      </c>
      <c r="BJ30" s="217">
        <f t="shared" si="14"/>
        <v>-0.3</v>
      </c>
      <c r="BK30" s="217">
        <f t="shared" si="14"/>
        <v>-0.3</v>
      </c>
      <c r="BL30" s="217">
        <f t="shared" si="14"/>
        <v>-0.3</v>
      </c>
      <c r="BM30" s="217">
        <f t="shared" si="14"/>
        <v>-0.3</v>
      </c>
      <c r="BN30" s="217">
        <f t="shared" si="14"/>
        <v>0</v>
      </c>
      <c r="BO30" s="217">
        <f t="shared" si="14"/>
        <v>-0.3</v>
      </c>
      <c r="BP30" s="217">
        <f t="shared" si="14"/>
        <v>1</v>
      </c>
      <c r="BQ30" s="217">
        <f t="shared" si="14"/>
        <v>-0.3</v>
      </c>
      <c r="BR30" s="217">
        <f t="shared" si="14"/>
        <v>-0.3</v>
      </c>
      <c r="BS30" s="217">
        <f t="shared" si="14"/>
        <v>1</v>
      </c>
      <c r="BT30" s="217">
        <f t="shared" si="14"/>
        <v>0</v>
      </c>
      <c r="BU30" s="217">
        <f t="shared" si="14"/>
        <v>-0.3</v>
      </c>
      <c r="BV30" s="217">
        <f t="shared" si="14"/>
        <v>1</v>
      </c>
      <c r="BW30" s="217">
        <f t="shared" si="14"/>
        <v>1</v>
      </c>
      <c r="BX30" s="217">
        <f t="shared" si="14"/>
        <v>1</v>
      </c>
      <c r="BY30" s="217">
        <f t="shared" si="14"/>
        <v>1</v>
      </c>
      <c r="BZ30" s="217">
        <f t="shared" si="14"/>
        <v>1</v>
      </c>
      <c r="CA30" s="217">
        <f t="shared" si="14"/>
        <v>-0.3</v>
      </c>
      <c r="CB30" s="217">
        <f t="shared" si="14"/>
        <v>1</v>
      </c>
      <c r="CC30" s="217">
        <f t="shared" si="14"/>
        <v>0</v>
      </c>
      <c r="CD30" s="217">
        <f t="shared" si="14"/>
        <v>-0.3</v>
      </c>
      <c r="CE30" s="217">
        <f t="shared" si="14"/>
        <v>0</v>
      </c>
      <c r="CF30" s="217">
        <f t="shared" si="14"/>
        <v>1</v>
      </c>
      <c r="CG30" s="217">
        <f t="shared" si="14"/>
        <v>-0.3</v>
      </c>
      <c r="CH30" s="217">
        <f t="shared" si="14"/>
        <v>1</v>
      </c>
      <c r="CI30" s="217">
        <f t="shared" si="14"/>
        <v>0</v>
      </c>
      <c r="CJ30" s="217">
        <f t="shared" si="14"/>
        <v>-0.3</v>
      </c>
      <c r="CK30" s="217">
        <f t="shared" si="14"/>
        <v>-0.3</v>
      </c>
      <c r="CL30" s="217">
        <f t="shared" si="14"/>
        <v>0</v>
      </c>
      <c r="CM30" s="217">
        <f t="shared" si="14"/>
        <v>-0.3</v>
      </c>
      <c r="CN30" s="217">
        <f t="shared" si="14"/>
        <v>0</v>
      </c>
      <c r="CO30" s="217">
        <f t="shared" si="14"/>
        <v>0</v>
      </c>
      <c r="CP30" s="217">
        <f t="shared" si="14"/>
        <v>-0.3</v>
      </c>
      <c r="CQ30" s="200"/>
      <c r="CR30" s="95">
        <f>SUM(C30:CP30)</f>
        <v>21.2</v>
      </c>
      <c r="CS30" s="218">
        <f>CR30/$CR$2</f>
        <v>0.2304347826</v>
      </c>
      <c r="CT30" s="200"/>
      <c r="CU30" s="200"/>
      <c r="CV30" s="200"/>
      <c r="CW30" s="200"/>
      <c r="CX30" s="200"/>
      <c r="CY30" s="200"/>
      <c r="CZ30" s="200"/>
      <c r="DA30" s="220"/>
      <c r="DB30" s="214"/>
      <c r="DC30" s="214"/>
    </row>
    <row r="31">
      <c r="A31" s="213"/>
      <c r="B31" s="213" t="s">
        <v>575</v>
      </c>
      <c r="C31" s="200"/>
      <c r="D31" s="200"/>
      <c r="E31" s="213" t="s">
        <v>378</v>
      </c>
      <c r="F31" s="200"/>
      <c r="G31" s="200"/>
      <c r="H31" s="213" t="s">
        <v>380</v>
      </c>
      <c r="I31" s="213" t="s">
        <v>465</v>
      </c>
      <c r="J31" s="200"/>
      <c r="K31" s="200"/>
      <c r="L31" s="213" t="s">
        <v>494</v>
      </c>
      <c r="M31" s="213" t="s">
        <v>466</v>
      </c>
      <c r="N31" s="213" t="s">
        <v>576</v>
      </c>
      <c r="O31" s="213" t="s">
        <v>550</v>
      </c>
      <c r="P31" s="213" t="s">
        <v>535</v>
      </c>
      <c r="Q31" s="213" t="s">
        <v>388</v>
      </c>
      <c r="R31" s="213" t="s">
        <v>389</v>
      </c>
      <c r="S31" s="213" t="s">
        <v>390</v>
      </c>
      <c r="T31" s="213" t="s">
        <v>391</v>
      </c>
      <c r="U31" s="213" t="s">
        <v>380</v>
      </c>
      <c r="V31" s="213" t="s">
        <v>380</v>
      </c>
      <c r="W31" s="213" t="s">
        <v>388</v>
      </c>
      <c r="X31" s="213" t="s">
        <v>469</v>
      </c>
      <c r="Y31" s="213" t="s">
        <v>380</v>
      </c>
      <c r="Z31" s="213" t="s">
        <v>380</v>
      </c>
      <c r="AA31" s="200"/>
      <c r="AB31" s="200"/>
      <c r="AC31" s="213" t="s">
        <v>395</v>
      </c>
      <c r="AD31" s="213" t="s">
        <v>396</v>
      </c>
      <c r="AE31" s="200"/>
      <c r="AF31" s="213" t="s">
        <v>398</v>
      </c>
      <c r="AG31" s="200"/>
      <c r="AH31" s="213" t="s">
        <v>400</v>
      </c>
      <c r="AI31" s="213" t="s">
        <v>377</v>
      </c>
      <c r="AJ31" s="213" t="s">
        <v>401</v>
      </c>
      <c r="AK31" s="213" t="s">
        <v>402</v>
      </c>
      <c r="AL31" s="213" t="s">
        <v>388</v>
      </c>
      <c r="AM31" s="213" t="s">
        <v>403</v>
      </c>
      <c r="AN31" s="200"/>
      <c r="AO31" s="200"/>
      <c r="AP31" s="213" t="s">
        <v>406</v>
      </c>
      <c r="AQ31" s="213" t="s">
        <v>472</v>
      </c>
      <c r="AR31" s="213" t="s">
        <v>408</v>
      </c>
      <c r="AS31" s="213" t="s">
        <v>409</v>
      </c>
      <c r="AT31" s="213" t="s">
        <v>412</v>
      </c>
      <c r="AU31" s="213" t="s">
        <v>411</v>
      </c>
      <c r="AV31" s="213" t="s">
        <v>412</v>
      </c>
      <c r="AW31" s="213" t="s">
        <v>413</v>
      </c>
      <c r="AX31" s="200"/>
      <c r="AY31" s="213" t="s">
        <v>415</v>
      </c>
      <c r="AZ31" s="213" t="s">
        <v>416</v>
      </c>
      <c r="BA31" s="213" t="s">
        <v>388</v>
      </c>
      <c r="BB31" s="213" t="s">
        <v>387</v>
      </c>
      <c r="BC31" s="200"/>
      <c r="BD31" s="213" t="s">
        <v>568</v>
      </c>
      <c r="BE31" s="213" t="s">
        <v>457</v>
      </c>
      <c r="BF31" s="213" t="s">
        <v>476</v>
      </c>
      <c r="BG31" s="213" t="s">
        <v>477</v>
      </c>
      <c r="BH31" s="200"/>
      <c r="BI31" s="213" t="s">
        <v>478</v>
      </c>
      <c r="BJ31" s="213" t="s">
        <v>421</v>
      </c>
      <c r="BK31" s="213" t="s">
        <v>486</v>
      </c>
      <c r="BL31" s="200"/>
      <c r="BM31" s="200"/>
      <c r="BN31" s="200"/>
      <c r="BO31" s="213" t="s">
        <v>380</v>
      </c>
      <c r="BP31" s="213" t="s">
        <v>514</v>
      </c>
      <c r="BQ31" s="213" t="s">
        <v>427</v>
      </c>
      <c r="BR31" s="213" t="s">
        <v>428</v>
      </c>
      <c r="BS31" s="213" t="s">
        <v>429</v>
      </c>
      <c r="BT31" s="200"/>
      <c r="BU31" s="213" t="s">
        <v>431</v>
      </c>
      <c r="BV31" s="213" t="s">
        <v>380</v>
      </c>
      <c r="BW31" s="213" t="s">
        <v>432</v>
      </c>
      <c r="BX31" s="213" t="s">
        <v>430</v>
      </c>
      <c r="BY31" s="213" t="s">
        <v>433</v>
      </c>
      <c r="BZ31" s="213" t="s">
        <v>434</v>
      </c>
      <c r="CA31" s="213" t="s">
        <v>484</v>
      </c>
      <c r="CB31" s="213" t="s">
        <v>387</v>
      </c>
      <c r="CC31" s="200"/>
      <c r="CD31" s="213" t="s">
        <v>551</v>
      </c>
      <c r="CE31" s="213" t="s">
        <v>394</v>
      </c>
      <c r="CF31" s="213" t="s">
        <v>430</v>
      </c>
      <c r="CG31" s="200"/>
      <c r="CH31" s="213" t="s">
        <v>423</v>
      </c>
      <c r="CI31" s="200"/>
      <c r="CJ31" s="213" t="s">
        <v>548</v>
      </c>
      <c r="CK31" s="213" t="s">
        <v>438</v>
      </c>
      <c r="CL31" s="200"/>
      <c r="CM31" s="213" t="s">
        <v>440</v>
      </c>
      <c r="CN31" s="200"/>
      <c r="CO31" s="213" t="s">
        <v>442</v>
      </c>
      <c r="CP31" s="200"/>
      <c r="CQ31" s="200"/>
      <c r="CR31" s="200"/>
      <c r="CS31" s="200"/>
      <c r="CT31" s="200"/>
      <c r="CU31" s="200"/>
      <c r="CV31" s="200"/>
      <c r="CW31" s="200"/>
      <c r="CX31" s="200"/>
      <c r="CY31" s="200"/>
      <c r="CZ31" s="200"/>
      <c r="DA31" s="221">
        <v>0.4489795918367344</v>
      </c>
      <c r="DB31" s="219">
        <v>0.6860000000000003</v>
      </c>
      <c r="DC31" s="219">
        <v>0.40399999999999986</v>
      </c>
    </row>
    <row r="32">
      <c r="A32" s="213" t="s">
        <v>219</v>
      </c>
      <c r="B32" s="200"/>
      <c r="C32" s="217">
        <f t="shared" ref="C32:CP32" si="15">IF(C31 = "",0,IF(C31=C$2,1,$CQ$2))</f>
        <v>0</v>
      </c>
      <c r="D32" s="217">
        <f t="shared" si="15"/>
        <v>0</v>
      </c>
      <c r="E32" s="217">
        <f t="shared" si="15"/>
        <v>1</v>
      </c>
      <c r="F32" s="217">
        <f t="shared" si="15"/>
        <v>0</v>
      </c>
      <c r="G32" s="217">
        <f t="shared" si="15"/>
        <v>0</v>
      </c>
      <c r="H32" s="217">
        <f t="shared" si="15"/>
        <v>1</v>
      </c>
      <c r="I32" s="217">
        <f t="shared" si="15"/>
        <v>-0.3</v>
      </c>
      <c r="J32" s="217">
        <f t="shared" si="15"/>
        <v>0</v>
      </c>
      <c r="K32" s="217">
        <f t="shared" si="15"/>
        <v>0</v>
      </c>
      <c r="L32" s="217">
        <f t="shared" si="15"/>
        <v>-0.3</v>
      </c>
      <c r="M32" s="217">
        <f t="shared" si="15"/>
        <v>-0.3</v>
      </c>
      <c r="N32" s="217">
        <f t="shared" si="15"/>
        <v>-0.3</v>
      </c>
      <c r="O32" s="217">
        <f t="shared" si="15"/>
        <v>-0.3</v>
      </c>
      <c r="P32" s="217">
        <f t="shared" si="15"/>
        <v>-0.3</v>
      </c>
      <c r="Q32" s="217">
        <f t="shared" si="15"/>
        <v>1</v>
      </c>
      <c r="R32" s="217">
        <f t="shared" si="15"/>
        <v>1</v>
      </c>
      <c r="S32" s="217">
        <f t="shared" si="15"/>
        <v>1</v>
      </c>
      <c r="T32" s="217">
        <f t="shared" si="15"/>
        <v>1</v>
      </c>
      <c r="U32" s="217">
        <f t="shared" si="15"/>
        <v>1</v>
      </c>
      <c r="V32" s="217">
        <f t="shared" si="15"/>
        <v>-0.3</v>
      </c>
      <c r="W32" s="217">
        <f t="shared" si="15"/>
        <v>1</v>
      </c>
      <c r="X32" s="217">
        <f t="shared" si="15"/>
        <v>-0.3</v>
      </c>
      <c r="Y32" s="217">
        <f t="shared" si="15"/>
        <v>1</v>
      </c>
      <c r="Z32" s="217">
        <f t="shared" si="15"/>
        <v>1</v>
      </c>
      <c r="AA32" s="217">
        <f t="shared" si="15"/>
        <v>0</v>
      </c>
      <c r="AB32" s="217">
        <f t="shared" si="15"/>
        <v>0</v>
      </c>
      <c r="AC32" s="217">
        <f t="shared" si="15"/>
        <v>1</v>
      </c>
      <c r="AD32" s="217">
        <f t="shared" si="15"/>
        <v>1</v>
      </c>
      <c r="AE32" s="217">
        <f t="shared" si="15"/>
        <v>0</v>
      </c>
      <c r="AF32" s="217">
        <f t="shared" si="15"/>
        <v>1</v>
      </c>
      <c r="AG32" s="217">
        <f t="shared" si="15"/>
        <v>0</v>
      </c>
      <c r="AH32" s="217">
        <f t="shared" si="15"/>
        <v>1</v>
      </c>
      <c r="AI32" s="217">
        <f t="shared" si="15"/>
        <v>1</v>
      </c>
      <c r="AJ32" s="217">
        <f t="shared" si="15"/>
        <v>1</v>
      </c>
      <c r="AK32" s="217">
        <f t="shared" si="15"/>
        <v>1</v>
      </c>
      <c r="AL32" s="217">
        <f t="shared" si="15"/>
        <v>1</v>
      </c>
      <c r="AM32" s="217">
        <f t="shared" si="15"/>
        <v>1</v>
      </c>
      <c r="AN32" s="217">
        <f t="shared" si="15"/>
        <v>0</v>
      </c>
      <c r="AO32" s="217">
        <f t="shared" si="15"/>
        <v>0</v>
      </c>
      <c r="AP32" s="217">
        <f t="shared" si="15"/>
        <v>1</v>
      </c>
      <c r="AQ32" s="217">
        <f t="shared" si="15"/>
        <v>-0.3</v>
      </c>
      <c r="AR32" s="217">
        <f t="shared" si="15"/>
        <v>1</v>
      </c>
      <c r="AS32" s="217">
        <f t="shared" si="15"/>
        <v>1</v>
      </c>
      <c r="AT32" s="217">
        <f t="shared" si="15"/>
        <v>-0.3</v>
      </c>
      <c r="AU32" s="217">
        <f t="shared" si="15"/>
        <v>1</v>
      </c>
      <c r="AV32" s="217">
        <f t="shared" si="15"/>
        <v>1</v>
      </c>
      <c r="AW32" s="217">
        <f t="shared" si="15"/>
        <v>1</v>
      </c>
      <c r="AX32" s="217">
        <f t="shared" si="15"/>
        <v>0</v>
      </c>
      <c r="AY32" s="217">
        <f t="shared" si="15"/>
        <v>1</v>
      </c>
      <c r="AZ32" s="217">
        <f t="shared" si="15"/>
        <v>1</v>
      </c>
      <c r="BA32" s="217">
        <f t="shared" si="15"/>
        <v>1</v>
      </c>
      <c r="BB32" s="217">
        <f t="shared" si="15"/>
        <v>1</v>
      </c>
      <c r="BC32" s="217">
        <f t="shared" si="15"/>
        <v>0</v>
      </c>
      <c r="BD32" s="217">
        <f t="shared" si="15"/>
        <v>-0.3</v>
      </c>
      <c r="BE32" s="217">
        <f t="shared" si="15"/>
        <v>-0.3</v>
      </c>
      <c r="BF32" s="217">
        <f t="shared" si="15"/>
        <v>-0.3</v>
      </c>
      <c r="BG32" s="217">
        <f t="shared" si="15"/>
        <v>-0.3</v>
      </c>
      <c r="BH32" s="217">
        <f t="shared" si="15"/>
        <v>0</v>
      </c>
      <c r="BI32" s="217">
        <f t="shared" si="15"/>
        <v>-0.3</v>
      </c>
      <c r="BJ32" s="217">
        <f t="shared" si="15"/>
        <v>1</v>
      </c>
      <c r="BK32" s="217">
        <f t="shared" si="15"/>
        <v>-0.3</v>
      </c>
      <c r="BL32" s="217">
        <f t="shared" si="15"/>
        <v>0</v>
      </c>
      <c r="BM32" s="217">
        <f t="shared" si="15"/>
        <v>0</v>
      </c>
      <c r="BN32" s="217">
        <f t="shared" si="15"/>
        <v>0</v>
      </c>
      <c r="BO32" s="217">
        <f t="shared" si="15"/>
        <v>1</v>
      </c>
      <c r="BP32" s="217">
        <f t="shared" si="15"/>
        <v>-0.3</v>
      </c>
      <c r="BQ32" s="217">
        <f t="shared" si="15"/>
        <v>1</v>
      </c>
      <c r="BR32" s="217">
        <f t="shared" si="15"/>
        <v>1</v>
      </c>
      <c r="BS32" s="217">
        <f t="shared" si="15"/>
        <v>1</v>
      </c>
      <c r="BT32" s="217">
        <f t="shared" si="15"/>
        <v>0</v>
      </c>
      <c r="BU32" s="217">
        <f t="shared" si="15"/>
        <v>1</v>
      </c>
      <c r="BV32" s="217">
        <f t="shared" si="15"/>
        <v>1</v>
      </c>
      <c r="BW32" s="217">
        <f t="shared" si="15"/>
        <v>1</v>
      </c>
      <c r="BX32" s="217">
        <f t="shared" si="15"/>
        <v>1</v>
      </c>
      <c r="BY32" s="217">
        <f t="shared" si="15"/>
        <v>1</v>
      </c>
      <c r="BZ32" s="217">
        <f t="shared" si="15"/>
        <v>1</v>
      </c>
      <c r="CA32" s="217">
        <f t="shared" si="15"/>
        <v>-0.3</v>
      </c>
      <c r="CB32" s="217">
        <f t="shared" si="15"/>
        <v>1</v>
      </c>
      <c r="CC32" s="217">
        <f t="shared" si="15"/>
        <v>0</v>
      </c>
      <c r="CD32" s="217">
        <f t="shared" si="15"/>
        <v>-0.3</v>
      </c>
      <c r="CE32" s="217">
        <f t="shared" si="15"/>
        <v>1</v>
      </c>
      <c r="CF32" s="217">
        <f t="shared" si="15"/>
        <v>1</v>
      </c>
      <c r="CG32" s="217">
        <f t="shared" si="15"/>
        <v>0</v>
      </c>
      <c r="CH32" s="217">
        <f t="shared" si="15"/>
        <v>1</v>
      </c>
      <c r="CI32" s="217">
        <f t="shared" si="15"/>
        <v>0</v>
      </c>
      <c r="CJ32" s="217">
        <f t="shared" si="15"/>
        <v>-0.3</v>
      </c>
      <c r="CK32" s="217">
        <f t="shared" si="15"/>
        <v>1</v>
      </c>
      <c r="CL32" s="217">
        <f t="shared" si="15"/>
        <v>0</v>
      </c>
      <c r="CM32" s="217">
        <f t="shared" si="15"/>
        <v>1</v>
      </c>
      <c r="CN32" s="217">
        <f t="shared" si="15"/>
        <v>0</v>
      </c>
      <c r="CO32" s="217">
        <f t="shared" si="15"/>
        <v>1</v>
      </c>
      <c r="CP32" s="217">
        <f t="shared" si="15"/>
        <v>0</v>
      </c>
      <c r="CQ32" s="200"/>
      <c r="CR32" s="95">
        <f>SUM(C32:CP32)</f>
        <v>41</v>
      </c>
      <c r="CS32" s="218">
        <f>CR32/$CR$2</f>
        <v>0.4456521739</v>
      </c>
      <c r="CT32" s="200"/>
      <c r="CU32" s="200"/>
      <c r="CV32" s="200"/>
      <c r="CW32" s="200"/>
      <c r="CX32" s="200"/>
      <c r="CY32" s="200"/>
      <c r="CZ32" s="200"/>
      <c r="DA32" s="220"/>
      <c r="DB32" s="214"/>
      <c r="DC32" s="214"/>
    </row>
    <row r="33">
      <c r="A33" s="200"/>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c r="BV33" s="200"/>
      <c r="BW33" s="200"/>
      <c r="BX33" s="200"/>
      <c r="BY33" s="200"/>
      <c r="BZ33" s="200"/>
      <c r="CA33" s="200"/>
      <c r="CB33" s="200"/>
      <c r="CC33" s="200"/>
      <c r="CD33" s="200"/>
      <c r="CE33" s="200"/>
      <c r="CF33" s="200"/>
      <c r="CG33" s="200"/>
      <c r="CH33" s="200"/>
      <c r="CI33" s="200"/>
      <c r="CJ33" s="200"/>
      <c r="CK33" s="200"/>
      <c r="CL33" s="200"/>
      <c r="CM33" s="200"/>
      <c r="CN33" s="200"/>
      <c r="CO33" s="200"/>
      <c r="CP33" s="200"/>
      <c r="CQ33" s="200"/>
      <c r="CR33" s="200"/>
      <c r="CS33" s="200"/>
      <c r="CT33" s="200"/>
      <c r="CU33" s="200"/>
      <c r="CV33" s="200"/>
      <c r="CW33" s="200"/>
      <c r="CX33" s="200"/>
      <c r="CY33" s="200"/>
      <c r="CZ33" s="200"/>
      <c r="DA33" s="221">
        <v>0.46734693877551</v>
      </c>
      <c r="DB33" s="219">
        <v>0.6579999999999999</v>
      </c>
      <c r="DC33" s="219">
        <v>0.6019999999999999</v>
      </c>
    </row>
    <row r="34">
      <c r="A34" s="200"/>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c r="CA34" s="200"/>
      <c r="CB34" s="200"/>
      <c r="CC34" s="200"/>
      <c r="CD34" s="200"/>
      <c r="CE34" s="200"/>
      <c r="CF34" s="200"/>
      <c r="CG34" s="200"/>
      <c r="CH34" s="200"/>
      <c r="CI34" s="200"/>
      <c r="CJ34" s="200"/>
      <c r="CK34" s="200"/>
      <c r="CL34" s="200"/>
      <c r="CM34" s="200"/>
      <c r="CN34" s="200"/>
      <c r="CO34" s="200"/>
      <c r="CP34" s="200"/>
      <c r="CQ34" s="200"/>
      <c r="CR34" s="200"/>
      <c r="CS34" s="200"/>
      <c r="CT34" s="200"/>
      <c r="CU34" s="200"/>
      <c r="CV34" s="200"/>
      <c r="CW34" s="200"/>
      <c r="CX34" s="200"/>
      <c r="CY34" s="200"/>
      <c r="CZ34" s="200"/>
      <c r="DA34" s="220"/>
      <c r="DB34" s="214"/>
      <c r="DC34" s="214"/>
    </row>
    <row r="35">
      <c r="A35" s="200"/>
      <c r="B35" s="200"/>
      <c r="C35" s="200"/>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c r="BA35" s="200"/>
      <c r="BB35" s="200"/>
      <c r="BC35" s="200"/>
      <c r="BD35" s="200"/>
      <c r="BE35" s="200"/>
      <c r="BF35" s="200"/>
      <c r="BG35" s="200"/>
      <c r="BH35" s="200"/>
      <c r="BI35" s="200"/>
      <c r="BJ35" s="200"/>
      <c r="BK35" s="200"/>
      <c r="BL35" s="200"/>
      <c r="BM35" s="200"/>
      <c r="BN35" s="200"/>
      <c r="BO35" s="200"/>
      <c r="BP35" s="200"/>
      <c r="BQ35" s="200"/>
      <c r="BR35" s="200"/>
      <c r="BS35" s="200"/>
      <c r="BT35" s="200"/>
      <c r="BU35" s="200"/>
      <c r="BV35" s="200"/>
      <c r="BW35" s="200"/>
      <c r="BX35" s="200"/>
      <c r="BY35" s="200"/>
      <c r="BZ35" s="200"/>
      <c r="CA35" s="200"/>
      <c r="CB35" s="200"/>
      <c r="CC35" s="200"/>
      <c r="CD35" s="200"/>
      <c r="CE35" s="200"/>
      <c r="CF35" s="200"/>
      <c r="CG35" s="200"/>
      <c r="CH35" s="200"/>
      <c r="CI35" s="200"/>
      <c r="CJ35" s="200"/>
      <c r="CK35" s="200"/>
      <c r="CL35" s="200"/>
      <c r="CM35" s="200"/>
      <c r="CN35" s="200"/>
      <c r="CO35" s="200"/>
      <c r="CP35" s="200"/>
      <c r="CQ35" s="200"/>
      <c r="CR35" s="200"/>
      <c r="CS35" s="200"/>
      <c r="CT35" s="200"/>
      <c r="CU35" s="200"/>
      <c r="CV35" s="200"/>
      <c r="CW35" s="200"/>
      <c r="CX35" s="200"/>
      <c r="CY35" s="200"/>
      <c r="CZ35" s="200"/>
      <c r="DA35" s="221">
        <v>0.17346938775510212</v>
      </c>
      <c r="DB35" s="219">
        <v>0.6259999999999999</v>
      </c>
      <c r="DC35" s="219">
        <v>0.2799999999999998</v>
      </c>
    </row>
    <row r="36">
      <c r="A36" s="200"/>
      <c r="B36" s="200"/>
      <c r="C36" s="200"/>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c r="BL36" s="200"/>
      <c r="BM36" s="200"/>
      <c r="BN36" s="200"/>
      <c r="BO36" s="200"/>
      <c r="BP36" s="200"/>
      <c r="BQ36" s="200"/>
      <c r="BR36" s="200"/>
      <c r="BS36" s="200"/>
      <c r="BT36" s="200"/>
      <c r="BU36" s="200"/>
      <c r="BV36" s="200"/>
      <c r="BW36" s="200"/>
      <c r="BX36" s="200"/>
      <c r="BY36" s="200"/>
      <c r="BZ36" s="200"/>
      <c r="CA36" s="200"/>
      <c r="CB36" s="200"/>
      <c r="CC36" s="200"/>
      <c r="CD36" s="200"/>
      <c r="CE36" s="200"/>
      <c r="CF36" s="200"/>
      <c r="CG36" s="200"/>
      <c r="CH36" s="200"/>
      <c r="CI36" s="200"/>
      <c r="CJ36" s="200"/>
      <c r="CK36" s="200"/>
      <c r="CL36" s="200"/>
      <c r="CM36" s="200"/>
      <c r="CN36" s="200"/>
      <c r="CO36" s="200"/>
      <c r="CP36" s="200"/>
      <c r="CQ36" s="200"/>
      <c r="CR36" s="200"/>
      <c r="CS36" s="200"/>
      <c r="CT36" s="200"/>
      <c r="CU36" s="200"/>
      <c r="CV36" s="200"/>
      <c r="CW36" s="200"/>
      <c r="CX36" s="200"/>
      <c r="CY36" s="200"/>
      <c r="CZ36" s="200"/>
      <c r="DA36" s="220"/>
      <c r="DB36" s="214"/>
      <c r="DC36" s="214"/>
    </row>
    <row r="37">
      <c r="A37" s="200"/>
      <c r="B37" s="200"/>
      <c r="C37" s="200"/>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c r="BL37" s="200"/>
      <c r="BM37" s="200"/>
      <c r="BN37" s="200"/>
      <c r="BO37" s="200"/>
      <c r="BP37" s="200"/>
      <c r="BQ37" s="200"/>
      <c r="BR37" s="200"/>
      <c r="BS37" s="200"/>
      <c r="BT37" s="200"/>
      <c r="BU37" s="200"/>
      <c r="BV37" s="200"/>
      <c r="BW37" s="200"/>
      <c r="BX37" s="200"/>
      <c r="BY37" s="200"/>
      <c r="BZ37" s="200"/>
      <c r="CA37" s="200"/>
      <c r="CB37" s="200"/>
      <c r="CC37" s="200"/>
      <c r="CD37" s="200"/>
      <c r="CE37" s="200"/>
      <c r="CF37" s="200"/>
      <c r="CG37" s="200"/>
      <c r="CH37" s="200"/>
      <c r="CI37" s="200"/>
      <c r="CJ37" s="200"/>
      <c r="CK37" s="200"/>
      <c r="CL37" s="200"/>
      <c r="CM37" s="200"/>
      <c r="CN37" s="200"/>
      <c r="CO37" s="200"/>
      <c r="CP37" s="200"/>
      <c r="CQ37" s="200"/>
      <c r="CR37" s="200"/>
      <c r="CS37" s="200"/>
      <c r="CT37" s="200"/>
      <c r="CU37" s="200"/>
      <c r="CV37" s="200"/>
      <c r="CW37" s="200"/>
      <c r="CX37" s="200"/>
      <c r="CY37" s="200"/>
      <c r="CZ37" s="200"/>
      <c r="DA37" s="221">
        <v>0.47142857142857125</v>
      </c>
      <c r="DB37" s="219">
        <v>0.6319999999999999</v>
      </c>
      <c r="DC37" s="219">
        <v>0.68</v>
      </c>
    </row>
    <row r="38">
      <c r="A38" s="200"/>
      <c r="B38" s="200"/>
      <c r="C38" s="200"/>
      <c r="D38" s="200"/>
      <c r="E38" s="200"/>
      <c r="F38" s="200"/>
      <c r="G38" s="200"/>
      <c r="H38" s="200"/>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c r="BA38" s="200"/>
      <c r="BB38" s="200"/>
      <c r="BC38" s="200"/>
      <c r="BD38" s="200"/>
      <c r="BE38" s="200"/>
      <c r="BF38" s="200"/>
      <c r="BG38" s="200"/>
      <c r="BH38" s="200"/>
      <c r="BI38" s="200"/>
      <c r="BJ38" s="200"/>
      <c r="BK38" s="200"/>
      <c r="BL38" s="200"/>
      <c r="BM38" s="200"/>
      <c r="BN38" s="200"/>
      <c r="BO38" s="200"/>
      <c r="BP38" s="200"/>
      <c r="BQ38" s="200"/>
      <c r="BR38" s="200"/>
      <c r="BS38" s="200"/>
      <c r="BT38" s="200"/>
      <c r="BU38" s="200"/>
      <c r="BV38" s="200"/>
      <c r="BW38" s="200"/>
      <c r="BX38" s="200"/>
      <c r="BY38" s="200"/>
      <c r="BZ38" s="200"/>
      <c r="CA38" s="200"/>
      <c r="CB38" s="200"/>
      <c r="CC38" s="200"/>
      <c r="CD38" s="200"/>
      <c r="CE38" s="200"/>
      <c r="CF38" s="200"/>
      <c r="CG38" s="200"/>
      <c r="CH38" s="200"/>
      <c r="CI38" s="200"/>
      <c r="CJ38" s="200"/>
      <c r="CK38" s="200"/>
      <c r="CL38" s="200"/>
      <c r="CM38" s="200"/>
      <c r="CN38" s="200"/>
      <c r="CO38" s="200"/>
      <c r="CP38" s="200"/>
      <c r="CQ38" s="200"/>
      <c r="CR38" s="200"/>
      <c r="CS38" s="200"/>
      <c r="CT38" s="200"/>
      <c r="CU38" s="200"/>
      <c r="CV38" s="200"/>
      <c r="CW38" s="200"/>
      <c r="CX38" s="200"/>
      <c r="CY38" s="200"/>
      <c r="CZ38" s="200"/>
      <c r="DA38" s="200"/>
      <c r="DB38" s="214"/>
      <c r="DC38" s="214"/>
    </row>
    <row r="39">
      <c r="A39" s="200"/>
      <c r="B39" s="200"/>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c r="AX39" s="200"/>
      <c r="AY39" s="200"/>
      <c r="AZ39" s="200"/>
      <c r="BA39" s="200"/>
      <c r="BB39" s="200"/>
      <c r="BC39" s="200"/>
      <c r="BD39" s="200"/>
      <c r="BE39" s="200"/>
      <c r="BF39" s="200"/>
      <c r="BG39" s="200"/>
      <c r="BH39" s="200"/>
      <c r="BI39" s="200"/>
      <c r="BJ39" s="200"/>
      <c r="BK39" s="200"/>
      <c r="BL39" s="200"/>
      <c r="BM39" s="200"/>
      <c r="BN39" s="200"/>
      <c r="BO39" s="200"/>
      <c r="BP39" s="200"/>
      <c r="BQ39" s="200"/>
      <c r="BR39" s="200"/>
      <c r="BS39" s="200"/>
      <c r="BT39" s="200"/>
      <c r="BU39" s="200"/>
      <c r="BV39" s="200"/>
      <c r="BW39" s="200"/>
      <c r="BX39" s="200"/>
      <c r="BY39" s="200"/>
      <c r="BZ39" s="200"/>
      <c r="CA39" s="200"/>
      <c r="CB39" s="200"/>
      <c r="CC39" s="200"/>
      <c r="CD39" s="200"/>
      <c r="CE39" s="200"/>
      <c r="CF39" s="200"/>
      <c r="CG39" s="200"/>
      <c r="CH39" s="200"/>
      <c r="CI39" s="200"/>
      <c r="CJ39" s="200"/>
      <c r="CK39" s="200"/>
      <c r="CL39" s="200"/>
      <c r="CM39" s="200"/>
      <c r="CN39" s="200"/>
      <c r="CO39" s="200"/>
      <c r="CP39" s="200"/>
      <c r="CQ39" s="200"/>
      <c r="CR39" s="200"/>
      <c r="CS39" s="200"/>
      <c r="CT39" s="200"/>
      <c r="CU39" s="200"/>
      <c r="CV39" s="200"/>
      <c r="CW39" s="200"/>
      <c r="CX39" s="200"/>
      <c r="CY39" s="200"/>
      <c r="CZ39" s="200"/>
      <c r="DA39" s="200"/>
      <c r="DB39" s="219">
        <v>0.5439999999999998</v>
      </c>
      <c r="DC39" s="219"/>
    </row>
    <row r="40">
      <c r="A40" s="200"/>
      <c r="B40" s="200"/>
      <c r="C40" s="200"/>
      <c r="D40" s="200"/>
      <c r="E40" s="200"/>
      <c r="F40" s="200"/>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c r="BD40" s="200"/>
      <c r="BE40" s="200"/>
      <c r="BF40" s="200"/>
      <c r="BG40" s="200"/>
      <c r="BH40" s="200"/>
      <c r="BI40" s="200"/>
      <c r="BJ40" s="200"/>
      <c r="BK40" s="200"/>
      <c r="BL40" s="200"/>
      <c r="BM40" s="200"/>
      <c r="BN40" s="200"/>
      <c r="BO40" s="200"/>
      <c r="BP40" s="200"/>
      <c r="BQ40" s="200"/>
      <c r="BR40" s="200"/>
      <c r="BS40" s="200"/>
      <c r="BT40" s="200"/>
      <c r="BU40" s="200"/>
      <c r="BV40" s="200"/>
      <c r="BW40" s="200"/>
      <c r="BX40" s="200"/>
      <c r="BY40" s="200"/>
      <c r="BZ40" s="200"/>
      <c r="CA40" s="200"/>
      <c r="CB40" s="200"/>
      <c r="CC40" s="200"/>
      <c r="CD40" s="200"/>
      <c r="CE40" s="200"/>
      <c r="CF40" s="200"/>
      <c r="CG40" s="200"/>
      <c r="CH40" s="200"/>
      <c r="CI40" s="200"/>
      <c r="CJ40" s="200"/>
      <c r="CK40" s="200"/>
      <c r="CL40" s="200"/>
      <c r="CM40" s="200"/>
      <c r="CN40" s="200"/>
      <c r="CO40" s="200"/>
      <c r="CP40" s="200"/>
      <c r="CQ40" s="200"/>
      <c r="CR40" s="200"/>
      <c r="CS40" s="200"/>
      <c r="CT40" s="200"/>
      <c r="CU40" s="200"/>
      <c r="CV40" s="200"/>
      <c r="CW40" s="200"/>
      <c r="CX40" s="200"/>
      <c r="CY40" s="200"/>
      <c r="CZ40" s="200"/>
      <c r="DA40" s="200"/>
      <c r="DB40" s="214"/>
      <c r="DC40" s="214"/>
    </row>
    <row r="41">
      <c r="A41" s="200"/>
      <c r="B41" s="200"/>
      <c r="C41" s="200"/>
      <c r="D41" s="200"/>
      <c r="E41" s="200"/>
      <c r="F41" s="200"/>
      <c r="G41" s="200"/>
      <c r="H41" s="200"/>
      <c r="I41" s="200"/>
      <c r="J41" s="200"/>
      <c r="K41" s="200"/>
      <c r="L41" s="200"/>
      <c r="M41" s="200"/>
      <c r="N41" s="200"/>
      <c r="O41" s="200"/>
      <c r="P41" s="200"/>
      <c r="Q41" s="200"/>
      <c r="R41" s="200"/>
      <c r="S41" s="200"/>
      <c r="T41" s="200"/>
      <c r="U41" s="200"/>
      <c r="V41" s="200"/>
      <c r="W41" s="200"/>
      <c r="X41" s="200"/>
      <c r="Y41" s="200"/>
      <c r="Z41" s="200"/>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c r="AX41" s="200"/>
      <c r="AY41" s="200"/>
      <c r="AZ41" s="200"/>
      <c r="BA41" s="200"/>
      <c r="BB41" s="200"/>
      <c r="BC41" s="200"/>
      <c r="BD41" s="200"/>
      <c r="BE41" s="200"/>
      <c r="BF41" s="200"/>
      <c r="BG41" s="200"/>
      <c r="BH41" s="200"/>
      <c r="BI41" s="200"/>
      <c r="BJ41" s="200"/>
      <c r="BK41" s="200"/>
      <c r="BL41" s="200"/>
      <c r="BM41" s="200"/>
      <c r="BN41" s="200"/>
      <c r="BO41" s="200"/>
      <c r="BP41" s="200"/>
      <c r="BQ41" s="200"/>
      <c r="BR41" s="200"/>
      <c r="BS41" s="200"/>
      <c r="BT41" s="200"/>
      <c r="BU41" s="200"/>
      <c r="BV41" s="200"/>
      <c r="BW41" s="200"/>
      <c r="BX41" s="200"/>
      <c r="BY41" s="200"/>
      <c r="BZ41" s="200"/>
      <c r="CA41" s="200"/>
      <c r="CB41" s="200"/>
      <c r="CC41" s="200"/>
      <c r="CD41" s="200"/>
      <c r="CE41" s="200"/>
      <c r="CF41" s="200"/>
      <c r="CG41" s="200"/>
      <c r="CH41" s="200"/>
      <c r="CI41" s="200"/>
      <c r="CJ41" s="200"/>
      <c r="CK41" s="200"/>
      <c r="CL41" s="200"/>
      <c r="CM41" s="200"/>
      <c r="CN41" s="200"/>
      <c r="CO41" s="200"/>
      <c r="CP41" s="200"/>
      <c r="CQ41" s="200"/>
      <c r="CR41" s="200"/>
      <c r="CS41" s="200"/>
      <c r="CT41" s="200"/>
      <c r="CU41" s="200"/>
      <c r="CV41" s="200"/>
      <c r="CW41" s="200"/>
      <c r="CX41" s="200"/>
      <c r="CY41" s="200"/>
      <c r="CZ41" s="200"/>
      <c r="DA41" s="200"/>
      <c r="DB41" s="214"/>
      <c r="DC41" s="214"/>
    </row>
    <row r="42">
      <c r="A42" s="200"/>
      <c r="B42" s="200"/>
      <c r="C42" s="200"/>
      <c r="D42" s="200"/>
      <c r="E42" s="200"/>
      <c r="F42" s="200"/>
      <c r="G42" s="200"/>
      <c r="H42" s="200"/>
      <c r="I42" s="200"/>
      <c r="J42" s="200"/>
      <c r="K42" s="200"/>
      <c r="L42" s="200"/>
      <c r="M42" s="200"/>
      <c r="N42" s="200"/>
      <c r="O42" s="200"/>
      <c r="P42" s="200"/>
      <c r="Q42" s="200"/>
      <c r="R42" s="200"/>
      <c r="S42" s="200"/>
      <c r="T42" s="200"/>
      <c r="U42" s="200"/>
      <c r="V42" s="200"/>
      <c r="W42" s="200"/>
      <c r="X42" s="200"/>
      <c r="Y42" s="200"/>
      <c r="Z42" s="200"/>
      <c r="AA42" s="200"/>
      <c r="AB42" s="200"/>
      <c r="AC42" s="200"/>
      <c r="AD42" s="200"/>
      <c r="AE42" s="200"/>
      <c r="AF42" s="200"/>
      <c r="AG42" s="200"/>
      <c r="AH42" s="200"/>
      <c r="AI42" s="200"/>
      <c r="AJ42" s="200"/>
      <c r="AK42" s="200"/>
      <c r="AL42" s="200"/>
      <c r="AM42" s="200"/>
      <c r="AN42" s="200"/>
      <c r="AO42" s="200"/>
      <c r="AP42" s="200"/>
      <c r="AQ42" s="200"/>
      <c r="AR42" s="200"/>
      <c r="AS42" s="200"/>
      <c r="AT42" s="200"/>
      <c r="AU42" s="200"/>
      <c r="AV42" s="200"/>
      <c r="AW42" s="200"/>
      <c r="AX42" s="200"/>
      <c r="AY42" s="200"/>
      <c r="AZ42" s="200"/>
      <c r="BA42" s="200"/>
      <c r="BB42" s="200"/>
      <c r="BC42" s="200"/>
      <c r="BD42" s="200"/>
      <c r="BE42" s="200"/>
      <c r="BF42" s="200"/>
      <c r="BG42" s="200"/>
      <c r="BH42" s="200"/>
      <c r="BI42" s="200"/>
      <c r="BJ42" s="200"/>
      <c r="BK42" s="200"/>
      <c r="BL42" s="200"/>
      <c r="BM42" s="200"/>
      <c r="BN42" s="200"/>
      <c r="BO42" s="200"/>
      <c r="BP42" s="200"/>
      <c r="BQ42" s="200"/>
      <c r="BR42" s="200"/>
      <c r="BS42" s="200"/>
      <c r="BT42" s="200"/>
      <c r="BU42" s="200"/>
      <c r="BV42" s="200"/>
      <c r="BW42" s="200"/>
      <c r="BX42" s="200"/>
      <c r="BY42" s="200"/>
      <c r="BZ42" s="200"/>
      <c r="CA42" s="200"/>
      <c r="CB42" s="200"/>
      <c r="CC42" s="200"/>
      <c r="CD42" s="200"/>
      <c r="CE42" s="200"/>
      <c r="CF42" s="200"/>
      <c r="CG42" s="200"/>
      <c r="CH42" s="200"/>
      <c r="CI42" s="200"/>
      <c r="CJ42" s="200"/>
      <c r="CK42" s="200"/>
      <c r="CL42" s="200"/>
      <c r="CM42" s="200"/>
      <c r="CN42" s="200"/>
      <c r="CO42" s="200"/>
      <c r="CP42" s="200"/>
      <c r="CQ42" s="200"/>
      <c r="CR42" s="200"/>
      <c r="CS42" s="200"/>
      <c r="CT42" s="200"/>
      <c r="CU42" s="200"/>
      <c r="CV42" s="200"/>
      <c r="CW42" s="200"/>
      <c r="CX42" s="200"/>
      <c r="CY42" s="200"/>
      <c r="CZ42" s="200"/>
      <c r="DA42" s="200"/>
      <c r="DB42" s="214"/>
      <c r="DC42" s="214"/>
    </row>
    <row r="43">
      <c r="A43" s="200"/>
      <c r="B43" s="200"/>
      <c r="C43" s="200"/>
      <c r="D43" s="200"/>
      <c r="E43" s="200"/>
      <c r="F43" s="200"/>
      <c r="G43" s="200"/>
      <c r="H43" s="200"/>
      <c r="I43" s="200"/>
      <c r="J43" s="200"/>
      <c r="K43" s="200"/>
      <c r="L43" s="200"/>
      <c r="M43" s="200"/>
      <c r="N43" s="200"/>
      <c r="O43" s="200"/>
      <c r="P43" s="200"/>
      <c r="Q43" s="200"/>
      <c r="R43" s="200"/>
      <c r="S43" s="200"/>
      <c r="T43" s="200"/>
      <c r="U43" s="200"/>
      <c r="V43" s="200"/>
      <c r="W43" s="200"/>
      <c r="X43" s="200"/>
      <c r="Y43" s="200"/>
      <c r="Z43" s="200"/>
      <c r="AA43" s="200"/>
      <c r="AB43" s="200"/>
      <c r="AC43" s="200"/>
      <c r="AD43" s="200"/>
      <c r="AE43" s="200"/>
      <c r="AF43" s="200"/>
      <c r="AG43" s="200"/>
      <c r="AH43" s="200"/>
      <c r="AI43" s="200"/>
      <c r="AJ43" s="200"/>
      <c r="AK43" s="200"/>
      <c r="AL43" s="200"/>
      <c r="AM43" s="200"/>
      <c r="AN43" s="200"/>
      <c r="AO43" s="200"/>
      <c r="AP43" s="200"/>
      <c r="AQ43" s="200"/>
      <c r="AR43" s="200"/>
      <c r="AS43" s="200"/>
      <c r="AT43" s="200"/>
      <c r="AU43" s="200"/>
      <c r="AV43" s="200"/>
      <c r="AW43" s="200"/>
      <c r="AX43" s="200"/>
      <c r="AY43" s="200"/>
      <c r="AZ43" s="200"/>
      <c r="BA43" s="200"/>
      <c r="BB43" s="200"/>
      <c r="BC43" s="200"/>
      <c r="BD43" s="200"/>
      <c r="BE43" s="200"/>
      <c r="BF43" s="200"/>
      <c r="BG43" s="200"/>
      <c r="BH43" s="200"/>
      <c r="BI43" s="200"/>
      <c r="BJ43" s="200"/>
      <c r="BK43" s="200"/>
      <c r="BL43" s="200"/>
      <c r="BM43" s="200"/>
      <c r="BN43" s="200"/>
      <c r="BO43" s="200"/>
      <c r="BP43" s="200"/>
      <c r="BQ43" s="200"/>
      <c r="BR43" s="200"/>
      <c r="BS43" s="200"/>
      <c r="BT43" s="200"/>
      <c r="BU43" s="200"/>
      <c r="BV43" s="200"/>
      <c r="BW43" s="200"/>
      <c r="BX43" s="200"/>
      <c r="BY43" s="200"/>
      <c r="BZ43" s="200"/>
      <c r="CA43" s="200"/>
      <c r="CB43" s="200"/>
      <c r="CC43" s="200"/>
      <c r="CD43" s="200"/>
      <c r="CE43" s="200"/>
      <c r="CF43" s="200"/>
      <c r="CG43" s="200"/>
      <c r="CH43" s="200"/>
      <c r="CI43" s="200"/>
      <c r="CJ43" s="200"/>
      <c r="CK43" s="200"/>
      <c r="CL43" s="200"/>
      <c r="CM43" s="200"/>
      <c r="CN43" s="200"/>
      <c r="CO43" s="200"/>
      <c r="CP43" s="200"/>
      <c r="CQ43" s="200"/>
      <c r="CR43" s="200"/>
      <c r="CS43" s="200"/>
      <c r="CT43" s="200"/>
      <c r="CU43" s="200"/>
      <c r="CV43" s="200"/>
      <c r="CW43" s="200"/>
      <c r="CX43" s="200"/>
      <c r="CY43" s="200"/>
      <c r="CZ43" s="200"/>
      <c r="DA43" s="200"/>
      <c r="DB43" s="214"/>
      <c r="DC43" s="214"/>
    </row>
    <row r="44">
      <c r="A44" s="200"/>
      <c r="B44" s="200"/>
      <c r="C44" s="200"/>
      <c r="D44" s="200"/>
      <c r="E44" s="200"/>
      <c r="F44" s="200"/>
      <c r="G44" s="200"/>
      <c r="H44" s="200"/>
      <c r="I44" s="200"/>
      <c r="J44" s="200"/>
      <c r="K44" s="200"/>
      <c r="L44" s="200"/>
      <c r="M44" s="200"/>
      <c r="N44" s="200"/>
      <c r="O44" s="200"/>
      <c r="P44" s="200"/>
      <c r="Q44" s="200"/>
      <c r="R44" s="200"/>
      <c r="S44" s="200"/>
      <c r="T44" s="200"/>
      <c r="U44" s="200"/>
      <c r="V44" s="200"/>
      <c r="W44" s="200"/>
      <c r="X44" s="200"/>
      <c r="Y44" s="200"/>
      <c r="Z44" s="200"/>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c r="BD44" s="200"/>
      <c r="BE44" s="200"/>
      <c r="BF44" s="200"/>
      <c r="BG44" s="200"/>
      <c r="BH44" s="200"/>
      <c r="BI44" s="200"/>
      <c r="BJ44" s="200"/>
      <c r="BK44" s="200"/>
      <c r="BL44" s="200"/>
      <c r="BM44" s="200"/>
      <c r="BN44" s="200"/>
      <c r="BO44" s="200"/>
      <c r="BP44" s="200"/>
      <c r="BQ44" s="200"/>
      <c r="BR44" s="200"/>
      <c r="BS44" s="200"/>
      <c r="BT44" s="200"/>
      <c r="BU44" s="200"/>
      <c r="BV44" s="200"/>
      <c r="BW44" s="200"/>
      <c r="BX44" s="200"/>
      <c r="BY44" s="200"/>
      <c r="BZ44" s="200"/>
      <c r="CA44" s="200"/>
      <c r="CB44" s="200"/>
      <c r="CC44" s="200"/>
      <c r="CD44" s="200"/>
      <c r="CE44" s="200"/>
      <c r="CF44" s="200"/>
      <c r="CG44" s="200"/>
      <c r="CH44" s="200"/>
      <c r="CI44" s="200"/>
      <c r="CJ44" s="200"/>
      <c r="CK44" s="200"/>
      <c r="CL44" s="200"/>
      <c r="CM44" s="200"/>
      <c r="CN44" s="200"/>
      <c r="CO44" s="200"/>
      <c r="CP44" s="200"/>
      <c r="CQ44" s="200"/>
      <c r="CR44" s="200"/>
      <c r="CS44" s="200"/>
      <c r="CT44" s="200"/>
      <c r="CU44" s="200"/>
      <c r="CV44" s="200"/>
      <c r="CW44" s="200"/>
      <c r="CX44" s="200"/>
      <c r="CY44" s="200"/>
      <c r="CZ44" s="200"/>
      <c r="DA44" s="200"/>
      <c r="DB44" s="214"/>
      <c r="DC44" s="214"/>
    </row>
    <row r="45">
      <c r="A45" s="200"/>
      <c r="B45" s="200"/>
      <c r="C45" s="200"/>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0"/>
      <c r="BH45" s="200"/>
      <c r="BI45" s="200"/>
      <c r="BJ45" s="200"/>
      <c r="BK45" s="200"/>
      <c r="BL45" s="200"/>
      <c r="BM45" s="200"/>
      <c r="BN45" s="200"/>
      <c r="BO45" s="200"/>
      <c r="BP45" s="200"/>
      <c r="BQ45" s="200"/>
      <c r="BR45" s="200"/>
      <c r="BS45" s="200"/>
      <c r="BT45" s="200"/>
      <c r="BU45" s="200"/>
      <c r="BV45" s="200"/>
      <c r="BW45" s="200"/>
      <c r="BX45" s="200"/>
      <c r="BY45" s="200"/>
      <c r="BZ45" s="200"/>
      <c r="CA45" s="200"/>
      <c r="CB45" s="200"/>
      <c r="CC45" s="200"/>
      <c r="CD45" s="200"/>
      <c r="CE45" s="200"/>
      <c r="CF45" s="200"/>
      <c r="CG45" s="200"/>
      <c r="CH45" s="200"/>
      <c r="CI45" s="200"/>
      <c r="CJ45" s="200"/>
      <c r="CK45" s="200"/>
      <c r="CL45" s="200"/>
      <c r="CM45" s="200"/>
      <c r="CN45" s="200"/>
      <c r="CO45" s="200"/>
      <c r="CP45" s="200"/>
      <c r="CQ45" s="200"/>
      <c r="CR45" s="200"/>
      <c r="CS45" s="200"/>
      <c r="CT45" s="200"/>
      <c r="CU45" s="200"/>
      <c r="CV45" s="200"/>
      <c r="CW45" s="200"/>
      <c r="CX45" s="200"/>
      <c r="CY45" s="200"/>
      <c r="CZ45" s="200"/>
      <c r="DA45" s="200"/>
      <c r="DB45" s="214"/>
      <c r="DC45" s="214"/>
    </row>
    <row r="46">
      <c r="A46" s="200"/>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00"/>
      <c r="BO46" s="200"/>
      <c r="BP46" s="200"/>
      <c r="BQ46" s="200"/>
      <c r="BR46" s="200"/>
      <c r="BS46" s="200"/>
      <c r="BT46" s="200"/>
      <c r="BU46" s="200"/>
      <c r="BV46" s="200"/>
      <c r="BW46" s="200"/>
      <c r="BX46" s="200"/>
      <c r="BY46" s="200"/>
      <c r="BZ46" s="200"/>
      <c r="CA46" s="200"/>
      <c r="CB46" s="200"/>
      <c r="CC46" s="200"/>
      <c r="CD46" s="200"/>
      <c r="CE46" s="200"/>
      <c r="CF46" s="200"/>
      <c r="CG46" s="200"/>
      <c r="CH46" s="200"/>
      <c r="CI46" s="200"/>
      <c r="CJ46" s="200"/>
      <c r="CK46" s="200"/>
      <c r="CL46" s="200"/>
      <c r="CM46" s="200"/>
      <c r="CN46" s="200"/>
      <c r="CO46" s="200"/>
      <c r="CP46" s="200"/>
      <c r="CQ46" s="200"/>
      <c r="CR46" s="200"/>
      <c r="CS46" s="200"/>
      <c r="CT46" s="200"/>
      <c r="CU46" s="200"/>
      <c r="CV46" s="200"/>
      <c r="CW46" s="200"/>
      <c r="CX46" s="200"/>
      <c r="CY46" s="200"/>
      <c r="CZ46" s="200"/>
      <c r="DA46" s="200"/>
      <c r="DB46" s="214"/>
      <c r="DC46" s="214"/>
    </row>
    <row r="47">
      <c r="A47" s="200"/>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c r="BJ47" s="200"/>
      <c r="BK47" s="200"/>
      <c r="BL47" s="200"/>
      <c r="BM47" s="200"/>
      <c r="BN47" s="200"/>
      <c r="BO47" s="200"/>
      <c r="BP47" s="200"/>
      <c r="BQ47" s="200"/>
      <c r="BR47" s="200"/>
      <c r="BS47" s="200"/>
      <c r="BT47" s="200"/>
      <c r="BU47" s="200"/>
      <c r="BV47" s="200"/>
      <c r="BW47" s="200"/>
      <c r="BX47" s="200"/>
      <c r="BY47" s="200"/>
      <c r="BZ47" s="200"/>
      <c r="CA47" s="200"/>
      <c r="CB47" s="200"/>
      <c r="CC47" s="200"/>
      <c r="CD47" s="200"/>
      <c r="CE47" s="200"/>
      <c r="CF47" s="200"/>
      <c r="CG47" s="200"/>
      <c r="CH47" s="200"/>
      <c r="CI47" s="200"/>
      <c r="CJ47" s="200"/>
      <c r="CK47" s="200"/>
      <c r="CL47" s="200"/>
      <c r="CM47" s="200"/>
      <c r="CN47" s="200"/>
      <c r="CO47" s="200"/>
      <c r="CP47" s="200"/>
      <c r="CQ47" s="200"/>
      <c r="CR47" s="200"/>
      <c r="CS47" s="200"/>
      <c r="CT47" s="200"/>
      <c r="CU47" s="200"/>
      <c r="CV47" s="200"/>
      <c r="CW47" s="200"/>
      <c r="CX47" s="200"/>
      <c r="CY47" s="200"/>
      <c r="CZ47" s="200"/>
      <c r="DA47" s="200"/>
      <c r="DB47" s="214"/>
      <c r="DC47" s="214"/>
    </row>
    <row r="48">
      <c r="A48" s="200"/>
      <c r="B48" s="200"/>
      <c r="C48" s="200"/>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c r="AY48" s="200"/>
      <c r="AZ48" s="200"/>
      <c r="BA48" s="200"/>
      <c r="BB48" s="200"/>
      <c r="BC48" s="200"/>
      <c r="BD48" s="200"/>
      <c r="BE48" s="200"/>
      <c r="BF48" s="200"/>
      <c r="BG48" s="200"/>
      <c r="BH48" s="200"/>
      <c r="BI48" s="200"/>
      <c r="BJ48" s="200"/>
      <c r="BK48" s="200"/>
      <c r="BL48" s="200"/>
      <c r="BM48" s="200"/>
      <c r="BN48" s="200"/>
      <c r="BO48" s="200"/>
      <c r="BP48" s="200"/>
      <c r="BQ48" s="200"/>
      <c r="BR48" s="200"/>
      <c r="BS48" s="200"/>
      <c r="BT48" s="200"/>
      <c r="BU48" s="200"/>
      <c r="BV48" s="200"/>
      <c r="BW48" s="200"/>
      <c r="BX48" s="200"/>
      <c r="BY48" s="200"/>
      <c r="BZ48" s="200"/>
      <c r="CA48" s="200"/>
      <c r="CB48" s="200"/>
      <c r="CC48" s="200"/>
      <c r="CD48" s="200"/>
      <c r="CE48" s="200"/>
      <c r="CF48" s="200"/>
      <c r="CG48" s="200"/>
      <c r="CH48" s="200"/>
      <c r="CI48" s="200"/>
      <c r="CJ48" s="200"/>
      <c r="CK48" s="200"/>
      <c r="CL48" s="200"/>
      <c r="CM48" s="200"/>
      <c r="CN48" s="200"/>
      <c r="CO48" s="200"/>
      <c r="CP48" s="200"/>
      <c r="CQ48" s="200"/>
      <c r="CR48" s="200"/>
      <c r="CS48" s="200"/>
      <c r="CT48" s="200"/>
      <c r="CU48" s="200"/>
      <c r="CV48" s="200"/>
      <c r="CW48" s="200"/>
      <c r="CX48" s="200"/>
      <c r="CY48" s="200"/>
      <c r="CZ48" s="200"/>
      <c r="DA48" s="200"/>
      <c r="DB48" s="214"/>
      <c r="DC48" s="214"/>
    </row>
    <row r="49">
      <c r="A49" s="200"/>
      <c r="B49" s="200"/>
      <c r="C49" s="200"/>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c r="BD49" s="200"/>
      <c r="BE49" s="200"/>
      <c r="BF49" s="200"/>
      <c r="BG49" s="200"/>
      <c r="BH49" s="200"/>
      <c r="BI49" s="200"/>
      <c r="BJ49" s="200"/>
      <c r="BK49" s="200"/>
      <c r="BL49" s="200"/>
      <c r="BM49" s="200"/>
      <c r="BN49" s="200"/>
      <c r="BO49" s="200"/>
      <c r="BP49" s="200"/>
      <c r="BQ49" s="200"/>
      <c r="BR49" s="200"/>
      <c r="BS49" s="200"/>
      <c r="BT49" s="200"/>
      <c r="BU49" s="200"/>
      <c r="BV49" s="200"/>
      <c r="BW49" s="200"/>
      <c r="BX49" s="200"/>
      <c r="BY49" s="200"/>
      <c r="BZ49" s="200"/>
      <c r="CA49" s="200"/>
      <c r="CB49" s="200"/>
      <c r="CC49" s="200"/>
      <c r="CD49" s="200"/>
      <c r="CE49" s="200"/>
      <c r="CF49" s="200"/>
      <c r="CG49" s="200"/>
      <c r="CH49" s="200"/>
      <c r="CI49" s="200"/>
      <c r="CJ49" s="200"/>
      <c r="CK49" s="200"/>
      <c r="CL49" s="200"/>
      <c r="CM49" s="200"/>
      <c r="CN49" s="200"/>
      <c r="CO49" s="200"/>
      <c r="CP49" s="200"/>
      <c r="CQ49" s="200"/>
      <c r="CR49" s="200"/>
      <c r="CS49" s="200"/>
      <c r="CT49" s="200"/>
      <c r="CU49" s="200"/>
      <c r="CV49" s="200"/>
      <c r="CW49" s="200"/>
      <c r="CX49" s="200"/>
      <c r="CY49" s="200"/>
      <c r="CZ49" s="200"/>
      <c r="DA49" s="200"/>
      <c r="DB49" s="214"/>
      <c r="DC49" s="214"/>
    </row>
    <row r="50">
      <c r="A50" s="200"/>
      <c r="B50" s="200"/>
      <c r="C50" s="200"/>
      <c r="D50" s="200"/>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c r="AY50" s="200"/>
      <c r="AZ50" s="200"/>
      <c r="BA50" s="200"/>
      <c r="BB50" s="200"/>
      <c r="BC50" s="200"/>
      <c r="BD50" s="200"/>
      <c r="BE50" s="200"/>
      <c r="BF50" s="200"/>
      <c r="BG50" s="200"/>
      <c r="BH50" s="200"/>
      <c r="BI50" s="200"/>
      <c r="BJ50" s="200"/>
      <c r="BK50" s="200"/>
      <c r="BL50" s="200"/>
      <c r="BM50" s="200"/>
      <c r="BN50" s="200"/>
      <c r="BO50" s="200"/>
      <c r="BP50" s="200"/>
      <c r="BQ50" s="200"/>
      <c r="BR50" s="200"/>
      <c r="BS50" s="200"/>
      <c r="BT50" s="200"/>
      <c r="BU50" s="200"/>
      <c r="BV50" s="200"/>
      <c r="BW50" s="200"/>
      <c r="BX50" s="200"/>
      <c r="BY50" s="200"/>
      <c r="BZ50" s="200"/>
      <c r="CA50" s="200"/>
      <c r="CB50" s="200"/>
      <c r="CC50" s="200"/>
      <c r="CD50" s="200"/>
      <c r="CE50" s="200"/>
      <c r="CF50" s="200"/>
      <c r="CG50" s="200"/>
      <c r="CH50" s="200"/>
      <c r="CI50" s="200"/>
      <c r="CJ50" s="200"/>
      <c r="CK50" s="200"/>
      <c r="CL50" s="200"/>
      <c r="CM50" s="200"/>
      <c r="CN50" s="200"/>
      <c r="CO50" s="200"/>
      <c r="CP50" s="200"/>
      <c r="CQ50" s="200"/>
      <c r="CR50" s="200"/>
      <c r="CS50" s="200"/>
      <c r="CT50" s="200"/>
      <c r="CU50" s="200"/>
      <c r="CV50" s="200"/>
      <c r="CW50" s="200"/>
      <c r="CX50" s="200"/>
      <c r="CY50" s="200"/>
      <c r="CZ50" s="200"/>
      <c r="DA50" s="200"/>
      <c r="DB50" s="214"/>
      <c r="DC50" s="214"/>
    </row>
    <row r="51">
      <c r="A51" s="200"/>
      <c r="B51" s="200"/>
      <c r="C51" s="200"/>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c r="BL51" s="200"/>
      <c r="BM51" s="200"/>
      <c r="BN51" s="200"/>
      <c r="BO51" s="200"/>
      <c r="BP51" s="200"/>
      <c r="BQ51" s="200"/>
      <c r="BR51" s="200"/>
      <c r="BS51" s="200"/>
      <c r="BT51" s="200"/>
      <c r="BU51" s="200"/>
      <c r="BV51" s="200"/>
      <c r="BW51" s="200"/>
      <c r="BX51" s="200"/>
      <c r="BY51" s="200"/>
      <c r="BZ51" s="200"/>
      <c r="CA51" s="200"/>
      <c r="CB51" s="200"/>
      <c r="CC51" s="200"/>
      <c r="CD51" s="200"/>
      <c r="CE51" s="200"/>
      <c r="CF51" s="200"/>
      <c r="CG51" s="200"/>
      <c r="CH51" s="200"/>
      <c r="CI51" s="200"/>
      <c r="CJ51" s="200"/>
      <c r="CK51" s="200"/>
      <c r="CL51" s="200"/>
      <c r="CM51" s="200"/>
      <c r="CN51" s="200"/>
      <c r="CO51" s="200"/>
      <c r="CP51" s="200"/>
      <c r="CQ51" s="200"/>
      <c r="CR51" s="200"/>
      <c r="CS51" s="200"/>
      <c r="CT51" s="200"/>
      <c r="CU51" s="200"/>
      <c r="CV51" s="200"/>
      <c r="CW51" s="200"/>
      <c r="CX51" s="200"/>
      <c r="CY51" s="200"/>
      <c r="CZ51" s="200"/>
      <c r="DA51" s="200"/>
      <c r="DB51" s="214"/>
      <c r="DC51" s="214"/>
    </row>
    <row r="52">
      <c r="A52" s="200"/>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200"/>
      <c r="BB52" s="200"/>
      <c r="BC52" s="200"/>
      <c r="BD52" s="200"/>
      <c r="BE52" s="200"/>
      <c r="BF52" s="200"/>
      <c r="BG52" s="200"/>
      <c r="BH52" s="200"/>
      <c r="BI52" s="200"/>
      <c r="BJ52" s="200"/>
      <c r="BK52" s="200"/>
      <c r="BL52" s="200"/>
      <c r="BM52" s="200"/>
      <c r="BN52" s="200"/>
      <c r="BO52" s="200"/>
      <c r="BP52" s="200"/>
      <c r="BQ52" s="200"/>
      <c r="BR52" s="200"/>
      <c r="BS52" s="200"/>
      <c r="BT52" s="200"/>
      <c r="BU52" s="200"/>
      <c r="BV52" s="200"/>
      <c r="BW52" s="200"/>
      <c r="BX52" s="200"/>
      <c r="BY52" s="200"/>
      <c r="BZ52" s="200"/>
      <c r="CA52" s="200"/>
      <c r="CB52" s="200"/>
      <c r="CC52" s="200"/>
      <c r="CD52" s="200"/>
      <c r="CE52" s="200"/>
      <c r="CF52" s="200"/>
      <c r="CG52" s="200"/>
      <c r="CH52" s="200"/>
      <c r="CI52" s="200"/>
      <c r="CJ52" s="200"/>
      <c r="CK52" s="200"/>
      <c r="CL52" s="200"/>
      <c r="CM52" s="200"/>
      <c r="CN52" s="200"/>
      <c r="CO52" s="200"/>
      <c r="CP52" s="200"/>
      <c r="CQ52" s="200"/>
      <c r="CR52" s="200"/>
      <c r="CS52" s="200"/>
      <c r="CT52" s="200"/>
      <c r="CU52" s="200"/>
      <c r="CV52" s="200"/>
      <c r="CW52" s="200"/>
      <c r="CX52" s="200"/>
      <c r="CY52" s="200"/>
      <c r="CZ52" s="200"/>
      <c r="DA52" s="200"/>
      <c r="DB52" s="214"/>
      <c r="DC52" s="214"/>
    </row>
    <row r="53">
      <c r="A53" s="200"/>
      <c r="B53" s="200"/>
      <c r="C53" s="200"/>
      <c r="D53" s="200"/>
      <c r="E53" s="200"/>
      <c r="F53" s="200"/>
      <c r="G53" s="200"/>
      <c r="H53" s="200"/>
      <c r="I53" s="200"/>
      <c r="J53" s="200"/>
      <c r="K53" s="200"/>
      <c r="L53" s="200"/>
      <c r="M53" s="200"/>
      <c r="N53" s="200"/>
      <c r="O53" s="200"/>
      <c r="P53" s="200"/>
      <c r="Q53" s="200"/>
      <c r="R53" s="200"/>
      <c r="S53" s="200"/>
      <c r="T53" s="200"/>
      <c r="U53" s="200"/>
      <c r="V53" s="200"/>
      <c r="W53" s="200"/>
      <c r="X53" s="200"/>
      <c r="Y53" s="200"/>
      <c r="Z53" s="200"/>
      <c r="AA53" s="200"/>
      <c r="AB53" s="200"/>
      <c r="AC53" s="200"/>
      <c r="AD53" s="200"/>
      <c r="AE53" s="200"/>
      <c r="AF53" s="200"/>
      <c r="AG53" s="200"/>
      <c r="AH53" s="200"/>
      <c r="AI53" s="200"/>
      <c r="AJ53" s="200"/>
      <c r="AK53" s="200"/>
      <c r="AL53" s="200"/>
      <c r="AM53" s="200"/>
      <c r="AN53" s="200"/>
      <c r="AO53" s="200"/>
      <c r="AP53" s="200"/>
      <c r="AQ53" s="200"/>
      <c r="AR53" s="200"/>
      <c r="AS53" s="200"/>
      <c r="AT53" s="200"/>
      <c r="AU53" s="200"/>
      <c r="AV53" s="200"/>
      <c r="AW53" s="200"/>
      <c r="AX53" s="200"/>
      <c r="AY53" s="200"/>
      <c r="AZ53" s="200"/>
      <c r="BA53" s="200"/>
      <c r="BB53" s="200"/>
      <c r="BC53" s="200"/>
      <c r="BD53" s="200"/>
      <c r="BE53" s="200"/>
      <c r="BF53" s="200"/>
      <c r="BG53" s="200"/>
      <c r="BH53" s="200"/>
      <c r="BI53" s="200"/>
      <c r="BJ53" s="200"/>
      <c r="BK53" s="200"/>
      <c r="BL53" s="200"/>
      <c r="BM53" s="200"/>
      <c r="BN53" s="200"/>
      <c r="BO53" s="200"/>
      <c r="BP53" s="200"/>
      <c r="BQ53" s="200"/>
      <c r="BR53" s="200"/>
      <c r="BS53" s="200"/>
      <c r="BT53" s="200"/>
      <c r="BU53" s="200"/>
      <c r="BV53" s="200"/>
      <c r="BW53" s="200"/>
      <c r="BX53" s="200"/>
      <c r="BY53" s="200"/>
      <c r="BZ53" s="200"/>
      <c r="CA53" s="200"/>
      <c r="CB53" s="200"/>
      <c r="CC53" s="200"/>
      <c r="CD53" s="200"/>
      <c r="CE53" s="200"/>
      <c r="CF53" s="200"/>
      <c r="CG53" s="200"/>
      <c r="CH53" s="200"/>
      <c r="CI53" s="200"/>
      <c r="CJ53" s="200"/>
      <c r="CK53" s="200"/>
      <c r="CL53" s="200"/>
      <c r="CM53" s="200"/>
      <c r="CN53" s="200"/>
      <c r="CO53" s="200"/>
      <c r="CP53" s="200"/>
      <c r="CQ53" s="200"/>
      <c r="CR53" s="200"/>
      <c r="CS53" s="200"/>
      <c r="CT53" s="200"/>
      <c r="CU53" s="200"/>
      <c r="CV53" s="200"/>
      <c r="CW53" s="200"/>
      <c r="CX53" s="200"/>
      <c r="CY53" s="200"/>
      <c r="CZ53" s="200"/>
      <c r="DA53" s="200"/>
      <c r="DB53" s="214"/>
      <c r="DC53" s="214"/>
    </row>
    <row r="54">
      <c r="A54" s="200"/>
      <c r="B54" s="200"/>
      <c r="C54" s="200"/>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200"/>
      <c r="BB54" s="200"/>
      <c r="BC54" s="200"/>
      <c r="BD54" s="200"/>
      <c r="BE54" s="200"/>
      <c r="BF54" s="200"/>
      <c r="BG54" s="200"/>
      <c r="BH54" s="200"/>
      <c r="BI54" s="200"/>
      <c r="BJ54" s="200"/>
      <c r="BK54" s="200"/>
      <c r="BL54" s="200"/>
      <c r="BM54" s="200"/>
      <c r="BN54" s="200"/>
      <c r="BO54" s="200"/>
      <c r="BP54" s="200"/>
      <c r="BQ54" s="200"/>
      <c r="BR54" s="200"/>
      <c r="BS54" s="200"/>
      <c r="BT54" s="200"/>
      <c r="BU54" s="200"/>
      <c r="BV54" s="200"/>
      <c r="BW54" s="200"/>
      <c r="BX54" s="200"/>
      <c r="BY54" s="200"/>
      <c r="BZ54" s="200"/>
      <c r="CA54" s="200"/>
      <c r="CB54" s="200"/>
      <c r="CC54" s="200"/>
      <c r="CD54" s="200"/>
      <c r="CE54" s="200"/>
      <c r="CF54" s="200"/>
      <c r="CG54" s="200"/>
      <c r="CH54" s="200"/>
      <c r="CI54" s="200"/>
      <c r="CJ54" s="200"/>
      <c r="CK54" s="200"/>
      <c r="CL54" s="200"/>
      <c r="CM54" s="200"/>
      <c r="CN54" s="200"/>
      <c r="CO54" s="200"/>
      <c r="CP54" s="200"/>
      <c r="CQ54" s="200"/>
      <c r="CR54" s="200"/>
      <c r="CS54" s="200"/>
      <c r="CT54" s="200"/>
      <c r="CU54" s="200"/>
      <c r="CV54" s="200"/>
      <c r="CW54" s="200"/>
      <c r="CX54" s="200"/>
      <c r="CY54" s="200"/>
      <c r="CZ54" s="200"/>
      <c r="DA54" s="200"/>
      <c r="DB54" s="214"/>
      <c r="DC54" s="214"/>
    </row>
    <row r="55">
      <c r="A55" s="200"/>
      <c r="B55" s="200"/>
      <c r="C55" s="200"/>
      <c r="D55" s="200"/>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c r="AE55" s="200"/>
      <c r="AF55" s="200"/>
      <c r="AG55" s="200"/>
      <c r="AH55" s="200"/>
      <c r="AI55" s="200"/>
      <c r="AJ55" s="200"/>
      <c r="AK55" s="200"/>
      <c r="AL55" s="200"/>
      <c r="AM55" s="200"/>
      <c r="AN55" s="200"/>
      <c r="AO55" s="200"/>
      <c r="AP55" s="200"/>
      <c r="AQ55" s="200"/>
      <c r="AR55" s="200"/>
      <c r="AS55" s="200"/>
      <c r="AT55" s="200"/>
      <c r="AU55" s="200"/>
      <c r="AV55" s="200"/>
      <c r="AW55" s="200"/>
      <c r="AX55" s="200"/>
      <c r="AY55" s="200"/>
      <c r="AZ55" s="200"/>
      <c r="BA55" s="200"/>
      <c r="BB55" s="200"/>
      <c r="BC55" s="200"/>
      <c r="BD55" s="200"/>
      <c r="BE55" s="200"/>
      <c r="BF55" s="200"/>
      <c r="BG55" s="200"/>
      <c r="BH55" s="200"/>
      <c r="BI55" s="200"/>
      <c r="BJ55" s="200"/>
      <c r="BK55" s="200"/>
      <c r="BL55" s="200"/>
      <c r="BM55" s="200"/>
      <c r="BN55" s="200"/>
      <c r="BO55" s="200"/>
      <c r="BP55" s="200"/>
      <c r="BQ55" s="200"/>
      <c r="BR55" s="200"/>
      <c r="BS55" s="200"/>
      <c r="BT55" s="200"/>
      <c r="BU55" s="200"/>
      <c r="BV55" s="200"/>
      <c r="BW55" s="200"/>
      <c r="BX55" s="200"/>
      <c r="BY55" s="200"/>
      <c r="BZ55" s="200"/>
      <c r="CA55" s="200"/>
      <c r="CB55" s="200"/>
      <c r="CC55" s="200"/>
      <c r="CD55" s="200"/>
      <c r="CE55" s="200"/>
      <c r="CF55" s="200"/>
      <c r="CG55" s="200"/>
      <c r="CH55" s="200"/>
      <c r="CI55" s="200"/>
      <c r="CJ55" s="200"/>
      <c r="CK55" s="200"/>
      <c r="CL55" s="200"/>
      <c r="CM55" s="200"/>
      <c r="CN55" s="200"/>
      <c r="CO55" s="200"/>
      <c r="CP55" s="200"/>
      <c r="CQ55" s="200"/>
      <c r="CR55" s="200"/>
      <c r="CS55" s="200"/>
      <c r="CT55" s="200"/>
      <c r="CU55" s="200"/>
      <c r="CV55" s="200"/>
      <c r="CW55" s="200"/>
      <c r="CX55" s="200"/>
      <c r="CY55" s="200"/>
      <c r="CZ55" s="200"/>
      <c r="DA55" s="200"/>
      <c r="DB55" s="214"/>
      <c r="DC55" s="214"/>
    </row>
    <row r="56">
      <c r="A56" s="200"/>
      <c r="B56" s="200"/>
      <c r="C56" s="200"/>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00"/>
      <c r="BE56" s="200"/>
      <c r="BF56" s="200"/>
      <c r="BG56" s="200"/>
      <c r="BH56" s="200"/>
      <c r="BI56" s="200"/>
      <c r="BJ56" s="200"/>
      <c r="BK56" s="200"/>
      <c r="BL56" s="200"/>
      <c r="BM56" s="200"/>
      <c r="BN56" s="200"/>
      <c r="BO56" s="200"/>
      <c r="BP56" s="200"/>
      <c r="BQ56" s="200"/>
      <c r="BR56" s="200"/>
      <c r="BS56" s="200"/>
      <c r="BT56" s="200"/>
      <c r="BU56" s="200"/>
      <c r="BV56" s="200"/>
      <c r="BW56" s="200"/>
      <c r="BX56" s="200"/>
      <c r="BY56" s="200"/>
      <c r="BZ56" s="200"/>
      <c r="CA56" s="200"/>
      <c r="CB56" s="200"/>
      <c r="CC56" s="200"/>
      <c r="CD56" s="200"/>
      <c r="CE56" s="200"/>
      <c r="CF56" s="200"/>
      <c r="CG56" s="200"/>
      <c r="CH56" s="200"/>
      <c r="CI56" s="200"/>
      <c r="CJ56" s="200"/>
      <c r="CK56" s="200"/>
      <c r="CL56" s="200"/>
      <c r="CM56" s="200"/>
      <c r="CN56" s="200"/>
      <c r="CO56" s="200"/>
      <c r="CP56" s="200"/>
      <c r="CQ56" s="200"/>
      <c r="CR56" s="200"/>
      <c r="CS56" s="200"/>
      <c r="CT56" s="200"/>
      <c r="CU56" s="200"/>
      <c r="CV56" s="200"/>
      <c r="CW56" s="200"/>
      <c r="CX56" s="200"/>
      <c r="CY56" s="200"/>
      <c r="CZ56" s="200"/>
      <c r="DA56" s="200"/>
      <c r="DB56" s="214"/>
      <c r="DC56" s="214"/>
    </row>
    <row r="57">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200"/>
      <c r="AB57" s="200"/>
      <c r="AC57" s="200"/>
      <c r="AD57" s="200"/>
      <c r="AE57" s="200"/>
      <c r="AF57" s="200"/>
      <c r="AG57" s="200"/>
      <c r="AH57" s="200"/>
      <c r="AI57" s="200"/>
      <c r="AJ57" s="200"/>
      <c r="AK57" s="200"/>
      <c r="AL57" s="200"/>
      <c r="AM57" s="200"/>
      <c r="AN57" s="200"/>
      <c r="AO57" s="200"/>
      <c r="AP57" s="200"/>
      <c r="AQ57" s="200"/>
      <c r="AR57" s="200"/>
      <c r="AS57" s="200"/>
      <c r="AT57" s="200"/>
      <c r="AU57" s="200"/>
      <c r="AV57" s="200"/>
      <c r="AW57" s="200"/>
      <c r="AX57" s="200"/>
      <c r="AY57" s="200"/>
      <c r="AZ57" s="200"/>
      <c r="BA57" s="200"/>
      <c r="BB57" s="200"/>
      <c r="BC57" s="200"/>
      <c r="BD57" s="200"/>
      <c r="BE57" s="200"/>
      <c r="BF57" s="200"/>
      <c r="BG57" s="200"/>
      <c r="BH57" s="200"/>
      <c r="BI57" s="200"/>
      <c r="BJ57" s="200"/>
      <c r="BK57" s="200"/>
      <c r="BL57" s="200"/>
      <c r="BM57" s="200"/>
      <c r="BN57" s="200"/>
      <c r="BO57" s="200"/>
      <c r="BP57" s="200"/>
      <c r="BQ57" s="200"/>
      <c r="BR57" s="200"/>
      <c r="BS57" s="200"/>
      <c r="BT57" s="200"/>
      <c r="BU57" s="200"/>
      <c r="BV57" s="200"/>
      <c r="BW57" s="200"/>
      <c r="BX57" s="200"/>
      <c r="BY57" s="200"/>
      <c r="BZ57" s="200"/>
      <c r="CA57" s="200"/>
      <c r="CB57" s="200"/>
      <c r="CC57" s="200"/>
      <c r="CD57" s="200"/>
      <c r="CE57" s="200"/>
      <c r="CF57" s="200"/>
      <c r="CG57" s="200"/>
      <c r="CH57" s="200"/>
      <c r="CI57" s="200"/>
      <c r="CJ57" s="200"/>
      <c r="CK57" s="200"/>
      <c r="CL57" s="200"/>
      <c r="CM57" s="200"/>
      <c r="CN57" s="200"/>
      <c r="CO57" s="200"/>
      <c r="CP57" s="200"/>
      <c r="CQ57" s="200"/>
      <c r="CR57" s="200"/>
      <c r="CS57" s="200"/>
      <c r="CT57" s="200"/>
      <c r="CU57" s="200"/>
      <c r="CV57" s="200"/>
      <c r="CW57" s="200"/>
      <c r="CX57" s="200"/>
      <c r="CY57" s="200"/>
      <c r="CZ57" s="200"/>
      <c r="DA57" s="200"/>
      <c r="DB57" s="214"/>
      <c r="DC57" s="214"/>
    </row>
    <row r="58">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200"/>
      <c r="Z58" s="200"/>
      <c r="AA58" s="200"/>
      <c r="AB58" s="200"/>
      <c r="AC58" s="200"/>
      <c r="AD58" s="200"/>
      <c r="AE58" s="200"/>
      <c r="AF58" s="200"/>
      <c r="AG58" s="200"/>
      <c r="AH58" s="200"/>
      <c r="AI58" s="200"/>
      <c r="AJ58" s="200"/>
      <c r="AK58" s="200"/>
      <c r="AL58" s="200"/>
      <c r="AM58" s="200"/>
      <c r="AN58" s="200"/>
      <c r="AO58" s="200"/>
      <c r="AP58" s="200"/>
      <c r="AQ58" s="200"/>
      <c r="AR58" s="200"/>
      <c r="AS58" s="200"/>
      <c r="AT58" s="200"/>
      <c r="AU58" s="200"/>
      <c r="AV58" s="200"/>
      <c r="AW58" s="200"/>
      <c r="AX58" s="200"/>
      <c r="AY58" s="200"/>
      <c r="AZ58" s="200"/>
      <c r="BA58" s="200"/>
      <c r="BB58" s="200"/>
      <c r="BC58" s="200"/>
      <c r="BD58" s="200"/>
      <c r="BE58" s="200"/>
      <c r="BF58" s="200"/>
      <c r="BG58" s="200"/>
      <c r="BH58" s="200"/>
      <c r="BI58" s="200"/>
      <c r="BJ58" s="200"/>
      <c r="BK58" s="200"/>
      <c r="BL58" s="200"/>
      <c r="BM58" s="200"/>
      <c r="BN58" s="200"/>
      <c r="BO58" s="200"/>
      <c r="BP58" s="200"/>
      <c r="BQ58" s="200"/>
      <c r="BR58" s="200"/>
      <c r="BS58" s="200"/>
      <c r="BT58" s="200"/>
      <c r="BU58" s="200"/>
      <c r="BV58" s="200"/>
      <c r="BW58" s="200"/>
      <c r="BX58" s="200"/>
      <c r="BY58" s="200"/>
      <c r="BZ58" s="200"/>
      <c r="CA58" s="200"/>
      <c r="CB58" s="200"/>
      <c r="CC58" s="200"/>
      <c r="CD58" s="200"/>
      <c r="CE58" s="200"/>
      <c r="CF58" s="200"/>
      <c r="CG58" s="200"/>
      <c r="CH58" s="200"/>
      <c r="CI58" s="200"/>
      <c r="CJ58" s="200"/>
      <c r="CK58" s="200"/>
      <c r="CL58" s="200"/>
      <c r="CM58" s="200"/>
      <c r="CN58" s="200"/>
      <c r="CO58" s="200"/>
      <c r="CP58" s="200"/>
      <c r="CQ58" s="200"/>
      <c r="CR58" s="200"/>
      <c r="CS58" s="200"/>
      <c r="CT58" s="200"/>
      <c r="CU58" s="200"/>
      <c r="CV58" s="200"/>
      <c r="CW58" s="200"/>
      <c r="CX58" s="200"/>
      <c r="CY58" s="200"/>
      <c r="CZ58" s="200"/>
      <c r="DA58" s="200"/>
      <c r="DB58" s="200"/>
      <c r="DC58" s="200"/>
    </row>
    <row r="59">
      <c r="A59" s="200"/>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200"/>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X59" s="200"/>
      <c r="BY59" s="200"/>
      <c r="BZ59" s="200"/>
      <c r="CA59" s="200"/>
      <c r="CB59" s="200"/>
      <c r="CC59" s="200"/>
      <c r="CD59" s="200"/>
      <c r="CE59" s="200"/>
      <c r="CF59" s="200"/>
      <c r="CG59" s="200"/>
      <c r="CH59" s="200"/>
      <c r="CI59" s="200"/>
      <c r="CJ59" s="200"/>
      <c r="CK59" s="200"/>
      <c r="CL59" s="200"/>
      <c r="CM59" s="200"/>
      <c r="CN59" s="200"/>
      <c r="CO59" s="200"/>
      <c r="CP59" s="200"/>
      <c r="CQ59" s="200"/>
      <c r="CR59" s="200"/>
      <c r="CS59" s="200"/>
      <c r="CT59" s="200"/>
      <c r="CU59" s="200"/>
      <c r="CV59" s="200"/>
      <c r="CW59" s="200"/>
      <c r="CX59" s="200"/>
      <c r="CY59" s="200"/>
      <c r="CZ59" s="200"/>
      <c r="DA59" s="200"/>
      <c r="DB59" s="200"/>
      <c r="DC59" s="200"/>
    </row>
    <row r="60">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200"/>
      <c r="AB60" s="200"/>
      <c r="AC60" s="200"/>
      <c r="AD60" s="200"/>
      <c r="AE60" s="200"/>
      <c r="AF60" s="200"/>
      <c r="AG60" s="200"/>
      <c r="AH60" s="200"/>
      <c r="AI60" s="200"/>
      <c r="AJ60" s="200"/>
      <c r="AK60" s="200"/>
      <c r="AL60" s="200"/>
      <c r="AM60" s="200"/>
      <c r="AN60" s="200"/>
      <c r="AO60" s="200"/>
      <c r="AP60" s="200"/>
      <c r="AQ60" s="200"/>
      <c r="AR60" s="200"/>
      <c r="AS60" s="200"/>
      <c r="AT60" s="200"/>
      <c r="AU60" s="200"/>
      <c r="AV60" s="200"/>
      <c r="AW60" s="200"/>
      <c r="AX60" s="200"/>
      <c r="AY60" s="200"/>
      <c r="AZ60" s="200"/>
      <c r="BA60" s="200"/>
      <c r="BB60" s="200"/>
      <c r="BC60" s="200"/>
      <c r="BD60" s="200"/>
      <c r="BE60" s="200"/>
      <c r="BF60" s="200"/>
      <c r="BG60" s="200"/>
      <c r="BH60" s="200"/>
      <c r="BI60" s="200"/>
      <c r="BJ60" s="200"/>
      <c r="BK60" s="200"/>
      <c r="BL60" s="200"/>
      <c r="BM60" s="200"/>
      <c r="BN60" s="200"/>
      <c r="BO60" s="200"/>
      <c r="BP60" s="200"/>
      <c r="BQ60" s="200"/>
      <c r="BR60" s="200"/>
      <c r="BS60" s="200"/>
      <c r="BT60" s="200"/>
      <c r="BU60" s="200"/>
      <c r="BV60" s="200"/>
      <c r="BW60" s="200"/>
      <c r="BX60" s="200"/>
      <c r="BY60" s="200"/>
      <c r="BZ60" s="200"/>
      <c r="CA60" s="200"/>
      <c r="CB60" s="200"/>
      <c r="CC60" s="200"/>
      <c r="CD60" s="200"/>
      <c r="CE60" s="200"/>
      <c r="CF60" s="200"/>
      <c r="CG60" s="200"/>
      <c r="CH60" s="200"/>
      <c r="CI60" s="200"/>
      <c r="CJ60" s="200"/>
      <c r="CK60" s="200"/>
      <c r="CL60" s="200"/>
      <c r="CM60" s="200"/>
      <c r="CN60" s="200"/>
      <c r="CO60" s="200"/>
      <c r="CP60" s="200"/>
      <c r="CQ60" s="200"/>
      <c r="CR60" s="200"/>
      <c r="CS60" s="200"/>
      <c r="CT60" s="200"/>
      <c r="CU60" s="200"/>
      <c r="CV60" s="200"/>
      <c r="CW60" s="200"/>
      <c r="CX60" s="200"/>
      <c r="CY60" s="200"/>
      <c r="CZ60" s="200"/>
      <c r="DA60" s="200"/>
      <c r="DB60" s="200"/>
      <c r="DC60" s="200"/>
    </row>
    <row r="61">
      <c r="A61" s="200"/>
      <c r="B61" s="200"/>
      <c r="C61" s="200"/>
      <c r="D61" s="200"/>
      <c r="E61" s="200"/>
      <c r="F61" s="200"/>
      <c r="G61" s="200"/>
      <c r="H61" s="200"/>
      <c r="I61" s="200"/>
      <c r="J61" s="200"/>
      <c r="K61" s="200"/>
      <c r="L61" s="200"/>
      <c r="M61" s="200"/>
      <c r="N61" s="200"/>
      <c r="O61" s="200"/>
      <c r="P61" s="200"/>
      <c r="Q61" s="200"/>
      <c r="R61" s="200"/>
      <c r="S61" s="200"/>
      <c r="T61" s="200"/>
      <c r="U61" s="200"/>
      <c r="V61" s="200"/>
      <c r="W61" s="200"/>
      <c r="X61" s="200"/>
      <c r="Y61" s="200"/>
      <c r="Z61" s="200"/>
      <c r="AA61" s="200"/>
      <c r="AB61" s="200"/>
      <c r="AC61" s="200"/>
      <c r="AD61" s="200"/>
      <c r="AE61" s="200"/>
      <c r="AF61" s="200"/>
      <c r="AG61" s="200"/>
      <c r="AH61" s="200"/>
      <c r="AI61" s="200"/>
      <c r="AJ61" s="200"/>
      <c r="AK61" s="200"/>
      <c r="AL61" s="200"/>
      <c r="AM61" s="200"/>
      <c r="AN61" s="200"/>
      <c r="AO61" s="200"/>
      <c r="AP61" s="200"/>
      <c r="AQ61" s="200"/>
      <c r="AR61" s="200"/>
      <c r="AS61" s="200"/>
      <c r="AT61" s="200"/>
      <c r="AU61" s="200"/>
      <c r="AV61" s="200"/>
      <c r="AW61" s="200"/>
      <c r="AX61" s="200"/>
      <c r="AY61" s="200"/>
      <c r="AZ61" s="200"/>
      <c r="BA61" s="200"/>
      <c r="BB61" s="200"/>
      <c r="BC61" s="200"/>
      <c r="BD61" s="200"/>
      <c r="BE61" s="200"/>
      <c r="BF61" s="200"/>
      <c r="BG61" s="200"/>
      <c r="BH61" s="200"/>
      <c r="BI61" s="200"/>
      <c r="BJ61" s="200"/>
      <c r="BK61" s="200"/>
      <c r="BL61" s="200"/>
      <c r="BM61" s="200"/>
      <c r="BN61" s="200"/>
      <c r="BO61" s="200"/>
      <c r="BP61" s="200"/>
      <c r="BQ61" s="200"/>
      <c r="BR61" s="200"/>
      <c r="BS61" s="200"/>
      <c r="BT61" s="200"/>
      <c r="BU61" s="200"/>
      <c r="BV61" s="200"/>
      <c r="BW61" s="200"/>
      <c r="BX61" s="200"/>
      <c r="BY61" s="200"/>
      <c r="BZ61" s="200"/>
      <c r="CA61" s="200"/>
      <c r="CB61" s="200"/>
      <c r="CC61" s="200"/>
      <c r="CD61" s="200"/>
      <c r="CE61" s="200"/>
      <c r="CF61" s="200"/>
      <c r="CG61" s="200"/>
      <c r="CH61" s="200"/>
      <c r="CI61" s="200"/>
      <c r="CJ61" s="200"/>
      <c r="CK61" s="200"/>
      <c r="CL61" s="200"/>
      <c r="CM61" s="200"/>
      <c r="CN61" s="200"/>
      <c r="CO61" s="200"/>
      <c r="CP61" s="200"/>
      <c r="CQ61" s="200"/>
      <c r="CR61" s="200"/>
      <c r="CS61" s="200"/>
      <c r="CT61" s="200"/>
      <c r="CU61" s="200"/>
      <c r="CV61" s="200"/>
      <c r="CW61" s="200"/>
      <c r="CX61" s="200"/>
      <c r="CY61" s="200"/>
      <c r="CZ61" s="200"/>
      <c r="DA61" s="200"/>
      <c r="DB61" s="200"/>
      <c r="DC61" s="200"/>
    </row>
    <row r="62">
      <c r="A62" s="200"/>
      <c r="B62" s="200"/>
      <c r="C62" s="200"/>
      <c r="D62" s="200"/>
      <c r="E62" s="200"/>
      <c r="F62" s="200"/>
      <c r="G62" s="200"/>
      <c r="H62" s="200"/>
      <c r="I62" s="200"/>
      <c r="J62" s="200"/>
      <c r="K62" s="200"/>
      <c r="L62" s="200"/>
      <c r="M62" s="200"/>
      <c r="N62" s="200"/>
      <c r="O62" s="200"/>
      <c r="P62" s="200"/>
      <c r="Q62" s="200"/>
      <c r="R62" s="200"/>
      <c r="S62" s="200"/>
      <c r="T62" s="200"/>
      <c r="U62" s="200"/>
      <c r="V62" s="200"/>
      <c r="W62" s="200"/>
      <c r="X62" s="200"/>
      <c r="Y62" s="200"/>
      <c r="Z62" s="200"/>
      <c r="AA62" s="200"/>
      <c r="AB62" s="200"/>
      <c r="AC62" s="200"/>
      <c r="AD62" s="200"/>
      <c r="AE62" s="200"/>
      <c r="AF62" s="200"/>
      <c r="AG62" s="200"/>
      <c r="AH62" s="200"/>
      <c r="AI62" s="200"/>
      <c r="AJ62" s="200"/>
      <c r="AK62" s="200"/>
      <c r="AL62" s="200"/>
      <c r="AM62" s="200"/>
      <c r="AN62" s="200"/>
      <c r="AO62" s="200"/>
      <c r="AP62" s="200"/>
      <c r="AQ62" s="200"/>
      <c r="AR62" s="200"/>
      <c r="AS62" s="200"/>
      <c r="AT62" s="200"/>
      <c r="AU62" s="200"/>
      <c r="AV62" s="200"/>
      <c r="AW62" s="200"/>
      <c r="AX62" s="200"/>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c r="BV62" s="200"/>
      <c r="BW62" s="200"/>
      <c r="BX62" s="200"/>
      <c r="BY62" s="200"/>
      <c r="BZ62" s="200"/>
      <c r="CA62" s="200"/>
      <c r="CB62" s="200"/>
      <c r="CC62" s="200"/>
      <c r="CD62" s="200"/>
      <c r="CE62" s="200"/>
      <c r="CF62" s="200"/>
      <c r="CG62" s="200"/>
      <c r="CH62" s="200"/>
      <c r="CI62" s="200"/>
      <c r="CJ62" s="200"/>
      <c r="CK62" s="200"/>
      <c r="CL62" s="200"/>
      <c r="CM62" s="200"/>
      <c r="CN62" s="200"/>
      <c r="CO62" s="200"/>
      <c r="CP62" s="200"/>
      <c r="CQ62" s="200"/>
      <c r="CR62" s="200"/>
      <c r="CS62" s="200"/>
      <c r="CT62" s="200"/>
      <c r="CU62" s="200"/>
      <c r="CV62" s="200"/>
      <c r="CW62" s="200"/>
      <c r="CX62" s="200"/>
      <c r="CY62" s="200"/>
      <c r="CZ62" s="200"/>
      <c r="DA62" s="200"/>
      <c r="DB62" s="200"/>
      <c r="DC62" s="200"/>
    </row>
  </sheetData>
  <conditionalFormatting sqref="CS4 CS6 CS8 CS10 CS12 CS14 CS16 CS18 CS20 CS22 CS24 CS26 CS28 CS30 CS32">
    <cfRule type="cellIs" dxfId="2" priority="1" operator="greaterThanOrEqual">
      <formula>0.5</formula>
    </cfRule>
  </conditionalFormatting>
  <conditionalFormatting sqref="CS4 CS6 CS8 CS10 CS12 CS14 CS16 CS18 CS20 CS22 CS24 CS26 CS28 CS30 CS32">
    <cfRule type="cellIs" dxfId="3" priority="2" operator="lessThan">
      <formula>0.4</formula>
    </cfRule>
  </conditionalFormatting>
  <conditionalFormatting sqref="CS4 CS6 CS8 CS10 CS12 CS14 CS16 CS18 CS20 CS22 CS24 CS26 CS28 CS30 CS32">
    <cfRule type="cellIs" dxfId="4" priority="3" operator="lessThan">
      <formula>0.5</formula>
    </cfRule>
  </conditionalFormatting>
  <hyperlinks>
    <hyperlink r:id="rId1" ref="BF2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hidden="1" min="2" max="2" width="25.63"/>
    <col customWidth="1" min="3" max="3" width="18.13"/>
    <col customWidth="1" min="5" max="5" width="38.25"/>
    <col customWidth="1" min="6" max="6" width="18.13"/>
    <col customWidth="1" min="7" max="8" width="29.13"/>
    <col customWidth="1" min="10" max="11" width="22.38"/>
    <col customWidth="1" min="12" max="12" width="15.5"/>
    <col hidden="1" min="13" max="13" width="12.63"/>
    <col customWidth="1" min="14" max="14" width="32.25"/>
    <col customWidth="1" min="15" max="15" width="31.75"/>
    <col customWidth="1" min="16" max="16" width="30.63"/>
    <col customWidth="1" min="17" max="17" width="17.75"/>
    <col customWidth="1" min="18" max="18" width="19.88"/>
    <col customWidth="1" min="19" max="19" width="26.13"/>
    <col customWidth="1" min="20" max="20" width="19.63"/>
    <col customWidth="1" min="23" max="23" width="17.13"/>
    <col customWidth="1" min="24" max="26" width="29.88"/>
    <col customWidth="1" hidden="1" min="27" max="27" width="14.75"/>
    <col customWidth="1" min="28" max="28" width="14.75"/>
    <col customWidth="1" min="30" max="30" width="20.25"/>
    <col customWidth="1" min="31" max="31" width="18.38"/>
    <col customWidth="1" min="32" max="32" width="49.63"/>
    <col customWidth="1" min="33" max="33" width="51.25"/>
    <col customWidth="1" min="35" max="35" width="24.13"/>
    <col customWidth="1" min="36" max="43" width="30.13"/>
    <col customWidth="1" min="44" max="44" width="19.63"/>
    <col customWidth="1" min="45" max="45" width="26.25"/>
    <col customWidth="1" min="47" max="48" width="22.75"/>
    <col customWidth="1" min="50" max="50" width="24.0"/>
    <col customWidth="1" min="56" max="56" width="78.25"/>
    <col customWidth="1" min="57" max="57" width="30.38"/>
  </cols>
  <sheetData>
    <row r="1">
      <c r="A1" s="223" t="s">
        <v>3</v>
      </c>
      <c r="B1" s="224"/>
      <c r="C1" s="224" t="s">
        <v>577</v>
      </c>
      <c r="D1" s="225" t="s">
        <v>578</v>
      </c>
      <c r="E1" s="224" t="s">
        <v>579</v>
      </c>
      <c r="F1" s="226" t="s">
        <v>580</v>
      </c>
      <c r="G1" s="226" t="s">
        <v>581</v>
      </c>
      <c r="H1" s="227" t="s">
        <v>582</v>
      </c>
      <c r="I1" s="227" t="s">
        <v>583</v>
      </c>
      <c r="J1" s="224" t="s">
        <v>584</v>
      </c>
      <c r="K1" s="228" t="s">
        <v>585</v>
      </c>
      <c r="L1" s="224" t="s">
        <v>571</v>
      </c>
      <c r="M1" s="224" t="s">
        <v>586</v>
      </c>
      <c r="N1" s="224" t="s">
        <v>587</v>
      </c>
      <c r="O1" s="229" t="s">
        <v>588</v>
      </c>
      <c r="P1" s="229" t="s">
        <v>589</v>
      </c>
      <c r="Q1" s="230" t="s">
        <v>397</v>
      </c>
      <c r="R1" s="230" t="s">
        <v>590</v>
      </c>
      <c r="S1" s="231" t="s">
        <v>591</v>
      </c>
      <c r="T1" s="231" t="s">
        <v>591</v>
      </c>
      <c r="U1" s="232" t="s">
        <v>592</v>
      </c>
      <c r="V1" s="233" t="s">
        <v>593</v>
      </c>
      <c r="W1" s="232" t="s">
        <v>594</v>
      </c>
      <c r="X1" s="234" t="s">
        <v>595</v>
      </c>
      <c r="Y1" s="234" t="s">
        <v>596</v>
      </c>
      <c r="Z1" s="234" t="s">
        <v>597</v>
      </c>
      <c r="AA1" s="230" t="s">
        <v>598</v>
      </c>
      <c r="AB1" s="230" t="s">
        <v>599</v>
      </c>
      <c r="AC1" s="230" t="s">
        <v>600</v>
      </c>
      <c r="AD1" s="230" t="s">
        <v>601</v>
      </c>
      <c r="AE1" s="228" t="s">
        <v>602</v>
      </c>
      <c r="AF1" s="224" t="s">
        <v>603</v>
      </c>
      <c r="AG1" s="224" t="s">
        <v>604</v>
      </c>
      <c r="AH1" s="235"/>
      <c r="AI1" s="236" t="s">
        <v>605</v>
      </c>
      <c r="AJ1" s="237" t="s">
        <v>606</v>
      </c>
      <c r="AK1" s="237" t="s">
        <v>607</v>
      </c>
      <c r="AL1" s="237" t="s">
        <v>608</v>
      </c>
      <c r="AM1" s="237" t="s">
        <v>609</v>
      </c>
      <c r="AN1" s="237" t="s">
        <v>610</v>
      </c>
      <c r="AO1" s="237" t="s">
        <v>611</v>
      </c>
      <c r="AP1" s="237" t="s">
        <v>612</v>
      </c>
      <c r="AQ1" s="237" t="s">
        <v>613</v>
      </c>
      <c r="AR1" s="238" t="s">
        <v>614</v>
      </c>
      <c r="AS1" s="230" t="s">
        <v>615</v>
      </c>
      <c r="AT1" s="239" t="s">
        <v>616</v>
      </c>
      <c r="AU1" s="240" t="s">
        <v>617</v>
      </c>
      <c r="AV1" s="240" t="s">
        <v>618</v>
      </c>
      <c r="AW1" s="239" t="s">
        <v>619</v>
      </c>
      <c r="AX1" s="241" t="s">
        <v>620</v>
      </c>
      <c r="AY1" s="237" t="s">
        <v>621</v>
      </c>
      <c r="AZ1" s="237" t="s">
        <v>622</v>
      </c>
      <c r="BA1" s="235"/>
      <c r="BB1" s="242" t="s">
        <v>623</v>
      </c>
      <c r="BC1" s="242" t="s">
        <v>624</v>
      </c>
      <c r="BD1" s="224" t="s">
        <v>135</v>
      </c>
      <c r="BE1" s="224" t="s">
        <v>625</v>
      </c>
    </row>
    <row r="2">
      <c r="A2" s="235"/>
      <c r="B2" s="235"/>
      <c r="C2" s="235"/>
      <c r="D2" s="243" t="s">
        <v>626</v>
      </c>
      <c r="E2" s="224"/>
      <c r="F2" s="244" t="s">
        <v>627</v>
      </c>
      <c r="G2" s="224"/>
      <c r="H2" s="224"/>
      <c r="I2" s="224"/>
      <c r="J2" s="244" t="s">
        <v>627</v>
      </c>
      <c r="K2" s="244"/>
      <c r="L2" s="244" t="s">
        <v>627</v>
      </c>
      <c r="M2" s="224"/>
      <c r="N2" s="224"/>
      <c r="O2" s="244" t="s">
        <v>627</v>
      </c>
      <c r="P2" s="235"/>
      <c r="Q2" s="235"/>
      <c r="R2" s="235"/>
      <c r="S2" s="224" t="s">
        <v>628</v>
      </c>
      <c r="T2" s="235" t="s">
        <v>629</v>
      </c>
      <c r="U2" s="244" t="s">
        <v>627</v>
      </c>
      <c r="V2" s="244"/>
      <c r="W2" s="244" t="s">
        <v>627</v>
      </c>
      <c r="X2" s="84" t="s">
        <v>630</v>
      </c>
      <c r="Y2" s="84"/>
      <c r="Z2" s="84"/>
      <c r="AA2" s="244" t="s">
        <v>627</v>
      </c>
      <c r="AB2" s="224"/>
      <c r="AC2" s="224"/>
      <c r="AD2" s="224"/>
      <c r="AE2" s="224"/>
      <c r="AF2" s="224"/>
      <c r="AG2" s="244" t="s">
        <v>627</v>
      </c>
      <c r="AH2" s="235"/>
      <c r="AI2" s="245" t="s">
        <v>631</v>
      </c>
      <c r="AY2" s="235"/>
      <c r="AZ2" s="235"/>
      <c r="BA2" s="235"/>
      <c r="BB2" s="235"/>
      <c r="BC2" s="235"/>
      <c r="BD2" s="224"/>
      <c r="BE2" s="224"/>
    </row>
    <row r="3">
      <c r="B3" s="95"/>
      <c r="C3" s="246"/>
      <c r="D3" s="247"/>
      <c r="E3" s="208"/>
      <c r="F3" s="108"/>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row>
    <row r="4">
      <c r="A4" s="248" t="s">
        <v>632</v>
      </c>
      <c r="B4" s="249" t="s">
        <v>180</v>
      </c>
      <c r="C4" s="246"/>
      <c r="D4" s="250" t="s">
        <v>633</v>
      </c>
      <c r="E4" s="9" t="s">
        <v>634</v>
      </c>
      <c r="F4" s="251" t="s">
        <v>26</v>
      </c>
      <c r="G4" s="252" t="s">
        <v>26</v>
      </c>
      <c r="H4" s="251" t="s">
        <v>26</v>
      </c>
      <c r="I4" s="251" t="s">
        <v>26</v>
      </c>
      <c r="J4" s="251" t="s">
        <v>26</v>
      </c>
      <c r="K4" s="252" t="s">
        <v>635</v>
      </c>
      <c r="L4" s="251" t="s">
        <v>26</v>
      </c>
      <c r="M4" s="95"/>
      <c r="N4" s="172" t="s">
        <v>636</v>
      </c>
      <c r="O4" s="251" t="s">
        <v>26</v>
      </c>
      <c r="P4" s="251" t="s">
        <v>26</v>
      </c>
      <c r="Q4" s="251" t="s">
        <v>26</v>
      </c>
      <c r="R4" s="251" t="s">
        <v>26</v>
      </c>
      <c r="S4" s="253" t="s">
        <v>637</v>
      </c>
      <c r="T4" s="251" t="s">
        <v>26</v>
      </c>
      <c r="U4" s="251" t="s">
        <v>26</v>
      </c>
      <c r="V4" s="251" t="s">
        <v>26</v>
      </c>
      <c r="W4" s="251" t="s">
        <v>26</v>
      </c>
      <c r="X4" s="251" t="s">
        <v>638</v>
      </c>
      <c r="Y4" s="251" t="s">
        <v>26</v>
      </c>
      <c r="Z4" s="252" t="s">
        <v>639</v>
      </c>
      <c r="AA4" s="95"/>
      <c r="AB4" s="252" t="s">
        <v>635</v>
      </c>
      <c r="AC4" s="251" t="s">
        <v>26</v>
      </c>
      <c r="AD4" s="251" t="s">
        <v>26</v>
      </c>
      <c r="AE4" s="251" t="s">
        <v>26</v>
      </c>
      <c r="AF4" s="251" t="s">
        <v>26</v>
      </c>
      <c r="AG4" s="252" t="s">
        <v>640</v>
      </c>
      <c r="AH4" s="95"/>
      <c r="AI4" s="254" t="s">
        <v>641</v>
      </c>
      <c r="AJ4" s="255" t="s">
        <v>642</v>
      </c>
      <c r="AK4" s="255" t="s">
        <v>642</v>
      </c>
      <c r="AL4" s="256" t="s">
        <v>26</v>
      </c>
      <c r="AM4" s="252" t="s">
        <v>643</v>
      </c>
      <c r="AN4" s="257" t="s">
        <v>644</v>
      </c>
      <c r="AO4" s="172" t="s">
        <v>645</v>
      </c>
      <c r="AP4" s="256" t="s">
        <v>26</v>
      </c>
      <c r="AQ4" s="48" t="s">
        <v>646</v>
      </c>
      <c r="AR4" s="95"/>
      <c r="AS4" s="172" t="s">
        <v>647</v>
      </c>
      <c r="AT4" s="256" t="s">
        <v>26</v>
      </c>
      <c r="AU4" s="253" t="s">
        <v>648</v>
      </c>
      <c r="AV4" s="48" t="s">
        <v>649</v>
      </c>
      <c r="AW4" s="256" t="s">
        <v>26</v>
      </c>
      <c r="AX4" s="256" t="s">
        <v>650</v>
      </c>
      <c r="AY4" s="53" t="s">
        <v>651</v>
      </c>
      <c r="AZ4" s="172" t="s">
        <v>652</v>
      </c>
      <c r="BA4" s="95"/>
      <c r="BB4" s="53">
        <v>8.0</v>
      </c>
      <c r="BC4" s="53">
        <v>7.0</v>
      </c>
      <c r="BD4" s="95"/>
      <c r="BE4" s="251" t="s">
        <v>653</v>
      </c>
    </row>
    <row r="5">
      <c r="A5" s="248" t="s">
        <v>654</v>
      </c>
      <c r="B5" s="258" t="s">
        <v>655</v>
      </c>
      <c r="D5" s="250" t="s">
        <v>254</v>
      </c>
      <c r="E5" s="208"/>
      <c r="F5" s="141"/>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53">
        <v>3.5</v>
      </c>
      <c r="BC5" s="53">
        <v>7.0</v>
      </c>
      <c r="BD5" s="53" t="s">
        <v>656</v>
      </c>
      <c r="BE5" s="259" t="s">
        <v>657</v>
      </c>
    </row>
    <row r="6">
      <c r="A6" s="248" t="s">
        <v>658</v>
      </c>
      <c r="B6" s="258" t="s">
        <v>189</v>
      </c>
      <c r="C6" s="246"/>
      <c r="D6" s="250" t="s">
        <v>659</v>
      </c>
      <c r="E6" s="260" t="s">
        <v>660</v>
      </c>
      <c r="F6" s="252" t="s">
        <v>661</v>
      </c>
      <c r="G6" s="252" t="s">
        <v>662</v>
      </c>
      <c r="H6" s="251" t="s">
        <v>26</v>
      </c>
      <c r="I6" s="53" t="s">
        <v>651</v>
      </c>
      <c r="J6" s="261" t="s">
        <v>663</v>
      </c>
      <c r="K6" s="261" t="s">
        <v>664</v>
      </c>
      <c r="L6" s="251" t="s">
        <v>26</v>
      </c>
      <c r="M6" s="95"/>
      <c r="N6" s="172" t="s">
        <v>636</v>
      </c>
      <c r="O6" s="261" t="s">
        <v>664</v>
      </c>
      <c r="P6" s="252" t="s">
        <v>665</v>
      </c>
      <c r="Q6" s="251" t="s">
        <v>26</v>
      </c>
      <c r="R6" s="251" t="s">
        <v>26</v>
      </c>
      <c r="S6" s="253" t="s">
        <v>637</v>
      </c>
      <c r="T6" s="251" t="s">
        <v>26</v>
      </c>
      <c r="U6" s="251" t="s">
        <v>26</v>
      </c>
      <c r="V6" s="251" t="s">
        <v>26</v>
      </c>
      <c r="W6" s="53" t="s">
        <v>651</v>
      </c>
      <c r="X6" s="251" t="s">
        <v>638</v>
      </c>
      <c r="Y6" s="251" t="s">
        <v>26</v>
      </c>
      <c r="Z6" s="172" t="s">
        <v>666</v>
      </c>
      <c r="AA6" s="95"/>
      <c r="AB6" s="252" t="s">
        <v>635</v>
      </c>
      <c r="AC6" s="251" t="s">
        <v>26</v>
      </c>
      <c r="AD6" s="251" t="s">
        <v>26</v>
      </c>
      <c r="AE6" s="251" t="s">
        <v>26</v>
      </c>
      <c r="AF6" s="252" t="s">
        <v>667</v>
      </c>
      <c r="AG6" s="252" t="s">
        <v>668</v>
      </c>
      <c r="AH6" s="95"/>
      <c r="AI6" s="255" t="s">
        <v>669</v>
      </c>
      <c r="AJ6" s="255" t="s">
        <v>642</v>
      </c>
      <c r="AK6" s="262" t="s">
        <v>670</v>
      </c>
      <c r="AL6" s="256" t="s">
        <v>26</v>
      </c>
      <c r="AM6" s="256" t="s">
        <v>26</v>
      </c>
      <c r="AN6" s="263" t="s">
        <v>671</v>
      </c>
      <c r="AO6" s="172" t="s">
        <v>672</v>
      </c>
      <c r="AP6" s="256" t="s">
        <v>26</v>
      </c>
      <c r="AQ6" s="48" t="s">
        <v>673</v>
      </c>
      <c r="AR6" s="95"/>
      <c r="AS6" s="172" t="s">
        <v>647</v>
      </c>
      <c r="AT6" s="256" t="s">
        <v>26</v>
      </c>
      <c r="AU6" s="252" t="s">
        <v>674</v>
      </c>
      <c r="AV6" s="48" t="s">
        <v>675</v>
      </c>
      <c r="AW6" s="256" t="s">
        <v>26</v>
      </c>
      <c r="AX6" s="255" t="s">
        <v>676</v>
      </c>
      <c r="AY6" s="256" t="s">
        <v>621</v>
      </c>
      <c r="AZ6" s="256" t="s">
        <v>26</v>
      </c>
      <c r="BA6" s="95"/>
      <c r="BB6" s="53">
        <v>8.0</v>
      </c>
      <c r="BC6" s="53">
        <v>7.0</v>
      </c>
      <c r="BD6" s="95"/>
      <c r="BE6" s="252" t="s">
        <v>677</v>
      </c>
    </row>
    <row r="7">
      <c r="A7" s="248" t="s">
        <v>678</v>
      </c>
      <c r="B7" s="264" t="s">
        <v>679</v>
      </c>
      <c r="C7" s="246"/>
      <c r="D7" s="250" t="s">
        <v>680</v>
      </c>
      <c r="E7" s="9" t="s">
        <v>681</v>
      </c>
      <c r="F7" s="261" t="s">
        <v>682</v>
      </c>
      <c r="G7" s="261" t="s">
        <v>683</v>
      </c>
      <c r="H7" s="261" t="s">
        <v>684</v>
      </c>
      <c r="I7" s="261" t="s">
        <v>685</v>
      </c>
      <c r="J7" s="251" t="s">
        <v>26</v>
      </c>
      <c r="K7" s="251" t="s">
        <v>26</v>
      </c>
      <c r="L7" s="251" t="s">
        <v>26</v>
      </c>
      <c r="M7" s="95"/>
      <c r="N7" s="172" t="s">
        <v>636</v>
      </c>
      <c r="O7" s="252" t="s">
        <v>686</v>
      </c>
      <c r="P7" s="252" t="s">
        <v>686</v>
      </c>
      <c r="Q7" s="251" t="s">
        <v>26</v>
      </c>
      <c r="R7" s="251" t="s">
        <v>26</v>
      </c>
      <c r="S7" s="253" t="s">
        <v>637</v>
      </c>
      <c r="T7" s="251" t="s">
        <v>26</v>
      </c>
      <c r="U7" s="251" t="s">
        <v>26</v>
      </c>
      <c r="V7" s="251" t="s">
        <v>26</v>
      </c>
      <c r="W7" s="53" t="s">
        <v>651</v>
      </c>
      <c r="X7" s="252" t="s">
        <v>687</v>
      </c>
      <c r="Y7" s="251" t="s">
        <v>26</v>
      </c>
      <c r="Z7" s="251" t="s">
        <v>26</v>
      </c>
      <c r="AA7" s="95"/>
      <c r="AB7" s="95"/>
      <c r="AC7" s="251" t="s">
        <v>26</v>
      </c>
      <c r="AD7" s="251" t="s">
        <v>26</v>
      </c>
      <c r="AE7" s="251" t="s">
        <v>26</v>
      </c>
      <c r="AF7" s="251" t="s">
        <v>26</v>
      </c>
      <c r="AG7" s="251" t="s">
        <v>26</v>
      </c>
      <c r="AH7" s="95"/>
      <c r="AI7" s="255" t="s">
        <v>669</v>
      </c>
      <c r="AJ7" s="255" t="s">
        <v>642</v>
      </c>
      <c r="AK7" s="255" t="s">
        <v>642</v>
      </c>
      <c r="AL7" s="256" t="s">
        <v>26</v>
      </c>
      <c r="AM7" s="256" t="s">
        <v>26</v>
      </c>
      <c r="AN7" s="257" t="s">
        <v>688</v>
      </c>
      <c r="AO7" s="172" t="s">
        <v>672</v>
      </c>
      <c r="AP7" s="256" t="s">
        <v>26</v>
      </c>
      <c r="AQ7" s="256" t="s">
        <v>670</v>
      </c>
      <c r="AR7" s="95"/>
      <c r="AS7" s="172" t="s">
        <v>647</v>
      </c>
      <c r="AT7" s="48" t="s">
        <v>689</v>
      </c>
      <c r="AU7" s="252" t="s">
        <v>690</v>
      </c>
      <c r="AV7" s="48" t="s">
        <v>691</v>
      </c>
      <c r="AW7" s="256" t="s">
        <v>26</v>
      </c>
      <c r="AX7" s="256" t="s">
        <v>26</v>
      </c>
      <c r="AY7" s="251" t="s">
        <v>692</v>
      </c>
      <c r="AZ7" s="172" t="s">
        <v>693</v>
      </c>
      <c r="BA7" s="95"/>
      <c r="BB7" s="53">
        <v>8.0</v>
      </c>
      <c r="BC7" s="53">
        <v>7.0</v>
      </c>
      <c r="BD7" s="95"/>
      <c r="BE7" s="259" t="s">
        <v>694</v>
      </c>
    </row>
    <row r="8">
      <c r="A8" s="248" t="s">
        <v>695</v>
      </c>
      <c r="B8" s="249" t="s">
        <v>696</v>
      </c>
      <c r="C8" s="246"/>
      <c r="D8" s="265" t="s">
        <v>254</v>
      </c>
      <c r="F8" s="141"/>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Z8" s="95"/>
      <c r="BA8" s="95"/>
      <c r="BB8" s="53">
        <v>6.5</v>
      </c>
      <c r="BC8" s="53">
        <v>7.0</v>
      </c>
      <c r="BD8" s="53" t="s">
        <v>697</v>
      </c>
      <c r="BE8" s="259" t="s">
        <v>698</v>
      </c>
    </row>
    <row r="9">
      <c r="A9" s="248" t="s">
        <v>699</v>
      </c>
      <c r="B9" s="258" t="s">
        <v>700</v>
      </c>
      <c r="C9" s="246"/>
      <c r="D9" s="250" t="s">
        <v>659</v>
      </c>
      <c r="E9" s="260" t="s">
        <v>660</v>
      </c>
      <c r="F9" s="251" t="s">
        <v>26</v>
      </c>
      <c r="G9" s="252" t="s">
        <v>26</v>
      </c>
      <c r="H9" s="251" t="s">
        <v>26</v>
      </c>
      <c r="I9" s="251" t="s">
        <v>26</v>
      </c>
      <c r="J9" s="251" t="s">
        <v>26</v>
      </c>
      <c r="K9" s="261" t="s">
        <v>701</v>
      </c>
      <c r="L9" s="251" t="s">
        <v>26</v>
      </c>
      <c r="M9" s="95"/>
      <c r="N9" s="172" t="s">
        <v>636</v>
      </c>
      <c r="O9" s="251" t="s">
        <v>26</v>
      </c>
      <c r="P9" s="252" t="s">
        <v>702</v>
      </c>
      <c r="Q9" s="251" t="s">
        <v>26</v>
      </c>
      <c r="R9" s="251" t="s">
        <v>26</v>
      </c>
      <c r="S9" s="253" t="s">
        <v>637</v>
      </c>
      <c r="T9" s="251" t="s">
        <v>26</v>
      </c>
      <c r="U9" s="252" t="s">
        <v>26</v>
      </c>
      <c r="V9" s="252" t="s">
        <v>26</v>
      </c>
      <c r="W9" s="251" t="s">
        <v>26</v>
      </c>
      <c r="X9" s="252" t="s">
        <v>687</v>
      </c>
      <c r="Y9" s="251" t="s">
        <v>26</v>
      </c>
      <c r="Z9" s="172" t="s">
        <v>666</v>
      </c>
      <c r="AA9" s="95"/>
      <c r="AB9" s="95"/>
      <c r="AC9" s="251" t="s">
        <v>26</v>
      </c>
      <c r="AD9" s="251" t="s">
        <v>26</v>
      </c>
      <c r="AE9" s="95"/>
      <c r="AF9" s="251" t="s">
        <v>703</v>
      </c>
      <c r="AG9" s="252" t="s">
        <v>704</v>
      </c>
      <c r="AH9" s="95"/>
      <c r="AI9" s="255" t="s">
        <v>669</v>
      </c>
      <c r="AJ9" s="255" t="s">
        <v>642</v>
      </c>
      <c r="AK9" s="262" t="s">
        <v>670</v>
      </c>
      <c r="AL9" s="252" t="s">
        <v>705</v>
      </c>
      <c r="AM9" s="256" t="s">
        <v>26</v>
      </c>
      <c r="AN9" s="256" t="s">
        <v>26</v>
      </c>
      <c r="AO9" s="172" t="s">
        <v>672</v>
      </c>
      <c r="AP9" s="252" t="s">
        <v>705</v>
      </c>
      <c r="AQ9" s="172" t="s">
        <v>642</v>
      </c>
      <c r="AR9" s="95"/>
      <c r="AS9" s="172" t="s">
        <v>647</v>
      </c>
      <c r="AT9" s="48" t="s">
        <v>706</v>
      </c>
      <c r="AU9" s="252" t="s">
        <v>707</v>
      </c>
      <c r="AV9" s="266" t="s">
        <v>708</v>
      </c>
      <c r="AW9" s="256" t="s">
        <v>26</v>
      </c>
      <c r="AX9" s="256" t="s">
        <v>26</v>
      </c>
      <c r="AY9" s="256" t="s">
        <v>621</v>
      </c>
      <c r="AZ9" s="256" t="s">
        <v>26</v>
      </c>
      <c r="BA9" s="95"/>
      <c r="BB9" s="53">
        <v>7.5</v>
      </c>
      <c r="BC9" s="53">
        <v>6.0</v>
      </c>
      <c r="BD9" s="95"/>
      <c r="BE9" s="259" t="s">
        <v>709</v>
      </c>
    </row>
    <row r="10">
      <c r="A10" s="248" t="s">
        <v>710</v>
      </c>
      <c r="B10" s="249" t="s">
        <v>711</v>
      </c>
      <c r="C10" s="246"/>
      <c r="D10" s="250" t="s">
        <v>254</v>
      </c>
      <c r="E10" s="208"/>
      <c r="F10" s="141"/>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53">
        <v>7.5</v>
      </c>
      <c r="BC10" s="53">
        <v>6.0</v>
      </c>
      <c r="BD10" s="267" t="s">
        <v>712</v>
      </c>
      <c r="BE10" s="259" t="s">
        <v>698</v>
      </c>
    </row>
    <row r="11">
      <c r="A11" s="248" t="s">
        <v>713</v>
      </c>
      <c r="B11" s="258" t="s">
        <v>714</v>
      </c>
      <c r="C11" s="246"/>
      <c r="D11" s="250" t="s">
        <v>633</v>
      </c>
      <c r="E11" s="208"/>
      <c r="F11" s="261" t="s">
        <v>682</v>
      </c>
      <c r="G11" s="261" t="s">
        <v>683</v>
      </c>
      <c r="H11" s="251" t="s">
        <v>26</v>
      </c>
      <c r="I11" s="252" t="s">
        <v>685</v>
      </c>
      <c r="J11" s="251" t="s">
        <v>26</v>
      </c>
      <c r="K11" s="251" t="s">
        <v>26</v>
      </c>
      <c r="L11" s="251" t="s">
        <v>26</v>
      </c>
      <c r="M11" s="95"/>
      <c r="N11" s="172" t="s">
        <v>636</v>
      </c>
      <c r="O11" s="251" t="s">
        <v>26</v>
      </c>
      <c r="P11" s="252" t="s">
        <v>715</v>
      </c>
      <c r="Q11" s="172" t="s">
        <v>716</v>
      </c>
      <c r="R11" s="172" t="s">
        <v>716</v>
      </c>
      <c r="S11" s="253" t="s">
        <v>637</v>
      </c>
      <c r="T11" s="251" t="s">
        <v>26</v>
      </c>
      <c r="U11" s="251" t="s">
        <v>26</v>
      </c>
      <c r="V11" s="251" t="s">
        <v>26</v>
      </c>
      <c r="W11" s="251" t="s">
        <v>26</v>
      </c>
      <c r="X11" s="251" t="s">
        <v>638</v>
      </c>
      <c r="Y11" s="252" t="s">
        <v>26</v>
      </c>
      <c r="Z11" s="251" t="s">
        <v>26</v>
      </c>
      <c r="AA11" s="95"/>
      <c r="AB11" s="95"/>
      <c r="AC11" s="251" t="s">
        <v>26</v>
      </c>
      <c r="AD11" s="251" t="s">
        <v>26</v>
      </c>
      <c r="AE11" s="95"/>
      <c r="AF11" s="251" t="s">
        <v>26</v>
      </c>
      <c r="AG11" s="252" t="s">
        <v>717</v>
      </c>
      <c r="AH11" s="95"/>
      <c r="AI11" s="255" t="s">
        <v>669</v>
      </c>
      <c r="AJ11" s="256" t="s">
        <v>26</v>
      </c>
      <c r="AK11" s="255" t="s">
        <v>642</v>
      </c>
      <c r="AL11" s="256" t="s">
        <v>26</v>
      </c>
      <c r="AM11" s="256" t="s">
        <v>26</v>
      </c>
      <c r="AN11" s="256" t="s">
        <v>26</v>
      </c>
      <c r="AO11" s="172" t="s">
        <v>672</v>
      </c>
      <c r="AP11" s="256" t="s">
        <v>26</v>
      </c>
      <c r="AQ11" s="48" t="s">
        <v>673</v>
      </c>
      <c r="AR11" s="95"/>
      <c r="AS11" s="172" t="s">
        <v>647</v>
      </c>
      <c r="AT11" s="256" t="s">
        <v>26</v>
      </c>
      <c r="AU11" s="252" t="s">
        <v>707</v>
      </c>
      <c r="AV11" s="48" t="s">
        <v>691</v>
      </c>
      <c r="AW11" s="256" t="s">
        <v>26</v>
      </c>
      <c r="AX11" s="256" t="s">
        <v>26</v>
      </c>
      <c r="AY11" s="53" t="s">
        <v>254</v>
      </c>
      <c r="AZ11" s="256" t="s">
        <v>26</v>
      </c>
      <c r="BA11" s="95"/>
      <c r="BB11" s="53">
        <v>7.0</v>
      </c>
      <c r="BC11" s="53">
        <v>7.0</v>
      </c>
      <c r="BD11" s="53" t="s">
        <v>718</v>
      </c>
      <c r="BE11" s="259" t="s">
        <v>698</v>
      </c>
    </row>
    <row r="12">
      <c r="A12" s="248" t="s">
        <v>719</v>
      </c>
      <c r="B12" s="249" t="s">
        <v>720</v>
      </c>
      <c r="C12" s="246"/>
      <c r="D12" s="250" t="s">
        <v>254</v>
      </c>
      <c r="E12" s="208"/>
      <c r="F12" s="108"/>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53">
        <v>8.0</v>
      </c>
      <c r="BC12" s="53">
        <v>7.0</v>
      </c>
      <c r="BD12" s="267" t="s">
        <v>712</v>
      </c>
      <c r="BE12" s="252" t="s">
        <v>721</v>
      </c>
    </row>
    <row r="13">
      <c r="A13" s="248" t="s">
        <v>722</v>
      </c>
      <c r="B13" s="249" t="s">
        <v>723</v>
      </c>
      <c r="C13" s="246"/>
      <c r="D13" s="268" t="s">
        <v>724</v>
      </c>
      <c r="F13" s="261" t="s">
        <v>682</v>
      </c>
      <c r="G13" s="261" t="s">
        <v>683</v>
      </c>
      <c r="H13" s="261" t="s">
        <v>684</v>
      </c>
      <c r="I13" s="261" t="s">
        <v>685</v>
      </c>
      <c r="J13" s="251" t="s">
        <v>26</v>
      </c>
      <c r="O13" s="269" t="s">
        <v>725</v>
      </c>
      <c r="P13" s="269" t="s">
        <v>725</v>
      </c>
      <c r="U13" s="251" t="s">
        <v>26</v>
      </c>
      <c r="V13" s="251" t="s">
        <v>26</v>
      </c>
      <c r="W13" s="251" t="s">
        <v>26</v>
      </c>
      <c r="X13" s="252" t="s">
        <v>687</v>
      </c>
      <c r="Y13" s="252" t="s">
        <v>26</v>
      </c>
      <c r="Z13" s="172" t="s">
        <v>666</v>
      </c>
      <c r="AA13" s="95"/>
      <c r="AB13" s="95"/>
      <c r="AC13" s="251" t="s">
        <v>26</v>
      </c>
      <c r="AD13" s="270" t="s">
        <v>726</v>
      </c>
      <c r="AF13" s="172" t="s">
        <v>727</v>
      </c>
      <c r="AG13" s="172" t="s">
        <v>728</v>
      </c>
      <c r="AH13" s="95"/>
      <c r="AI13" s="254" t="s">
        <v>729</v>
      </c>
      <c r="AJ13" s="255" t="s">
        <v>642</v>
      </c>
      <c r="AK13" s="255" t="s">
        <v>642</v>
      </c>
      <c r="AL13" s="261" t="s">
        <v>730</v>
      </c>
      <c r="AM13" s="48" t="s">
        <v>26</v>
      </c>
      <c r="AN13" s="172" t="s">
        <v>731</v>
      </c>
      <c r="AO13" s="172" t="s">
        <v>672</v>
      </c>
      <c r="AP13" s="255" t="s">
        <v>642</v>
      </c>
      <c r="AQ13" s="48" t="s">
        <v>673</v>
      </c>
      <c r="AR13" s="95"/>
      <c r="AS13" s="172" t="s">
        <v>647</v>
      </c>
      <c r="AT13" s="255" t="s">
        <v>732</v>
      </c>
      <c r="AU13" s="252" t="s">
        <v>707</v>
      </c>
      <c r="AV13" s="266" t="s">
        <v>708</v>
      </c>
      <c r="AW13" s="266" t="s">
        <v>733</v>
      </c>
      <c r="AX13" s="256" t="s">
        <v>26</v>
      </c>
      <c r="AY13" s="53" t="s">
        <v>254</v>
      </c>
      <c r="AZ13" s="48" t="s">
        <v>26</v>
      </c>
      <c r="BA13" s="95"/>
      <c r="BB13" s="53">
        <v>3.75</v>
      </c>
      <c r="BC13" s="53">
        <v>3.5</v>
      </c>
      <c r="BD13" s="95"/>
      <c r="BE13" s="259" t="s">
        <v>698</v>
      </c>
    </row>
    <row r="14">
      <c r="A14" s="248" t="s">
        <v>734</v>
      </c>
      <c r="B14" s="249" t="s">
        <v>735</v>
      </c>
      <c r="C14" s="246"/>
      <c r="D14" s="250" t="s">
        <v>254</v>
      </c>
      <c r="E14" s="208"/>
      <c r="F14" s="108"/>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53">
        <v>3.0</v>
      </c>
      <c r="BC14" s="53">
        <v>3.5</v>
      </c>
      <c r="BD14" s="53" t="s">
        <v>736</v>
      </c>
      <c r="BE14" s="259" t="s">
        <v>698</v>
      </c>
    </row>
    <row r="15">
      <c r="A15" s="248" t="s">
        <v>737</v>
      </c>
      <c r="B15" s="249" t="s">
        <v>738</v>
      </c>
      <c r="C15" s="246"/>
      <c r="D15" s="250" t="s">
        <v>739</v>
      </c>
      <c r="E15" s="208"/>
      <c r="F15" s="261" t="s">
        <v>682</v>
      </c>
      <c r="G15" s="261" t="s">
        <v>683</v>
      </c>
      <c r="H15" s="251" t="s">
        <v>26</v>
      </c>
      <c r="I15" s="261" t="s">
        <v>651</v>
      </c>
      <c r="J15" s="251" t="s">
        <v>26</v>
      </c>
      <c r="K15" s="261" t="s">
        <v>701</v>
      </c>
      <c r="L15" s="95"/>
      <c r="M15" s="95"/>
      <c r="N15" s="95"/>
      <c r="O15" s="172" t="s">
        <v>740</v>
      </c>
      <c r="P15" s="251" t="s">
        <v>26</v>
      </c>
      <c r="Q15" s="251" t="s">
        <v>26</v>
      </c>
      <c r="R15" s="251" t="s">
        <v>26</v>
      </c>
      <c r="S15" s="252" t="s">
        <v>741</v>
      </c>
      <c r="T15" s="252" t="s">
        <v>742</v>
      </c>
      <c r="U15" s="252" t="s">
        <v>743</v>
      </c>
      <c r="V15" s="53" t="s">
        <v>651</v>
      </c>
      <c r="W15" s="251" t="s">
        <v>26</v>
      </c>
      <c r="X15" s="251" t="s">
        <v>638</v>
      </c>
      <c r="Y15" s="172" t="s">
        <v>666</v>
      </c>
      <c r="Z15" s="252" t="s">
        <v>666</v>
      </c>
      <c r="AA15" s="95"/>
      <c r="AB15" s="95"/>
      <c r="AC15" s="251" t="s">
        <v>26</v>
      </c>
      <c r="AD15" s="269" t="s">
        <v>744</v>
      </c>
      <c r="AE15" s="95"/>
      <c r="AF15" s="252" t="s">
        <v>745</v>
      </c>
      <c r="AG15" s="252" t="s">
        <v>746</v>
      </c>
      <c r="AH15" s="95"/>
      <c r="AI15" s="251" t="s">
        <v>747</v>
      </c>
      <c r="AJ15" s="255" t="s">
        <v>642</v>
      </c>
      <c r="AK15" s="255" t="s">
        <v>642</v>
      </c>
      <c r="AL15" s="256" t="s">
        <v>26</v>
      </c>
      <c r="AM15" s="256" t="s">
        <v>26</v>
      </c>
      <c r="AN15" s="256" t="s">
        <v>26</v>
      </c>
      <c r="AO15" s="172" t="s">
        <v>672</v>
      </c>
      <c r="AP15" s="256" t="s">
        <v>26</v>
      </c>
      <c r="AQ15" s="48" t="s">
        <v>26</v>
      </c>
      <c r="AR15" s="95"/>
      <c r="AS15" s="172" t="s">
        <v>647</v>
      </c>
      <c r="AT15" s="256" t="s">
        <v>26</v>
      </c>
      <c r="AU15" s="252" t="s">
        <v>707</v>
      </c>
      <c r="AV15" s="266" t="s">
        <v>708</v>
      </c>
      <c r="AW15" s="256" t="s">
        <v>26</v>
      </c>
      <c r="AX15" s="255" t="s">
        <v>676</v>
      </c>
      <c r="AY15" s="53" t="s">
        <v>254</v>
      </c>
      <c r="AZ15" s="256" t="s">
        <v>26</v>
      </c>
      <c r="BA15" s="95"/>
      <c r="BB15" s="53">
        <v>6.0</v>
      </c>
      <c r="BC15" s="53">
        <v>6.0</v>
      </c>
      <c r="BD15" s="95"/>
      <c r="BE15" s="251" t="s">
        <v>748</v>
      </c>
    </row>
    <row r="16">
      <c r="A16" s="248" t="s">
        <v>749</v>
      </c>
      <c r="B16" s="249" t="s">
        <v>750</v>
      </c>
      <c r="C16" s="246"/>
      <c r="D16" s="250" t="s">
        <v>254</v>
      </c>
      <c r="E16" s="208"/>
      <c r="F16" s="141"/>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53">
        <v>2.0</v>
      </c>
      <c r="BC16" s="53">
        <v>3.0</v>
      </c>
      <c r="BD16" s="53" t="s">
        <v>751</v>
      </c>
      <c r="BE16" s="259" t="s">
        <v>698</v>
      </c>
    </row>
    <row r="17">
      <c r="A17" s="248" t="s">
        <v>752</v>
      </c>
      <c r="B17" s="258" t="s">
        <v>753</v>
      </c>
      <c r="C17" s="246"/>
      <c r="D17" s="268" t="s">
        <v>724</v>
      </c>
      <c r="E17" s="260" t="s">
        <v>754</v>
      </c>
      <c r="F17" s="252" t="s">
        <v>661</v>
      </c>
      <c r="G17" s="252" t="s">
        <v>662</v>
      </c>
      <c r="H17" s="251" t="s">
        <v>26</v>
      </c>
      <c r="I17" s="252" t="s">
        <v>755</v>
      </c>
      <c r="J17" s="251" t="s">
        <v>26</v>
      </c>
      <c r="K17" s="251" t="s">
        <v>26</v>
      </c>
      <c r="L17" s="95"/>
      <c r="M17" s="95"/>
      <c r="N17" s="172" t="s">
        <v>636</v>
      </c>
      <c r="O17" s="251" t="s">
        <v>26</v>
      </c>
      <c r="P17" s="252" t="s">
        <v>756</v>
      </c>
      <c r="Q17" s="251" t="s">
        <v>26</v>
      </c>
      <c r="R17" s="251" t="s">
        <v>26</v>
      </c>
      <c r="S17" s="253" t="s">
        <v>637</v>
      </c>
      <c r="T17" s="251" t="s">
        <v>26</v>
      </c>
      <c r="U17" s="251" t="s">
        <v>26</v>
      </c>
      <c r="V17" s="251" t="s">
        <v>26</v>
      </c>
      <c r="W17" s="251" t="s">
        <v>26</v>
      </c>
      <c r="X17" s="252" t="s">
        <v>757</v>
      </c>
      <c r="Y17" s="251" t="s">
        <v>26</v>
      </c>
      <c r="Z17" s="172" t="s">
        <v>666</v>
      </c>
      <c r="AA17" s="95"/>
      <c r="AB17" s="95"/>
      <c r="AC17" s="251" t="s">
        <v>26</v>
      </c>
      <c r="AD17" s="251" t="s">
        <v>26</v>
      </c>
      <c r="AE17" s="271" t="s">
        <v>26</v>
      </c>
      <c r="AF17" s="251" t="s">
        <v>703</v>
      </c>
      <c r="AG17" s="252" t="s">
        <v>758</v>
      </c>
      <c r="AH17" s="95"/>
      <c r="AI17" s="255" t="s">
        <v>669</v>
      </c>
      <c r="AJ17" s="262" t="s">
        <v>670</v>
      </c>
      <c r="AK17" s="48" t="s">
        <v>26</v>
      </c>
      <c r="AL17" s="256" t="s">
        <v>26</v>
      </c>
      <c r="AM17" s="256" t="s">
        <v>26</v>
      </c>
      <c r="AN17" s="48" t="s">
        <v>759</v>
      </c>
      <c r="AO17" s="172" t="s">
        <v>760</v>
      </c>
      <c r="AP17" s="256" t="s">
        <v>26</v>
      </c>
      <c r="AQ17" s="48" t="s">
        <v>673</v>
      </c>
      <c r="AR17" s="95"/>
      <c r="AS17" s="172" t="s">
        <v>647</v>
      </c>
      <c r="AT17" s="256" t="s">
        <v>26</v>
      </c>
      <c r="AU17" s="256" t="s">
        <v>26</v>
      </c>
      <c r="AV17" s="266" t="s">
        <v>708</v>
      </c>
      <c r="AW17" s="256" t="s">
        <v>26</v>
      </c>
      <c r="AX17" s="256" t="s">
        <v>26</v>
      </c>
      <c r="AY17" s="53" t="s">
        <v>254</v>
      </c>
      <c r="AZ17" s="256" t="s">
        <v>26</v>
      </c>
      <c r="BA17" s="95"/>
      <c r="BB17" s="53">
        <v>6.0</v>
      </c>
      <c r="BC17" s="53">
        <v>7.0</v>
      </c>
      <c r="BD17" s="260" t="s">
        <v>754</v>
      </c>
      <c r="BE17" s="252" t="s">
        <v>761</v>
      </c>
    </row>
    <row r="18">
      <c r="A18" s="248" t="s">
        <v>762</v>
      </c>
      <c r="B18" s="258" t="s">
        <v>763</v>
      </c>
      <c r="C18" s="246"/>
      <c r="D18" s="247"/>
      <c r="E18" s="208"/>
      <c r="F18" s="108"/>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53">
        <v>3.5</v>
      </c>
      <c r="BC18" s="53">
        <v>7.0</v>
      </c>
      <c r="BD18" s="272" t="s">
        <v>764</v>
      </c>
      <c r="BE18" s="259" t="s">
        <v>698</v>
      </c>
    </row>
    <row r="19">
      <c r="A19" s="248" t="s">
        <v>765</v>
      </c>
      <c r="B19" s="258" t="s">
        <v>766</v>
      </c>
      <c r="C19" s="246"/>
      <c r="D19" s="268" t="s">
        <v>724</v>
      </c>
      <c r="E19" s="260" t="s">
        <v>754</v>
      </c>
      <c r="F19" s="255" t="s">
        <v>767</v>
      </c>
      <c r="G19" s="255" t="s">
        <v>767</v>
      </c>
      <c r="H19" s="255" t="s">
        <v>666</v>
      </c>
      <c r="I19" s="255" t="s">
        <v>666</v>
      </c>
      <c r="J19" s="251" t="s">
        <v>26</v>
      </c>
      <c r="K19" s="261" t="s">
        <v>701</v>
      </c>
      <c r="L19" s="95"/>
      <c r="M19" s="95"/>
      <c r="N19" s="172" t="s">
        <v>636</v>
      </c>
      <c r="O19" s="251" t="s">
        <v>26</v>
      </c>
      <c r="P19" s="252" t="s">
        <v>756</v>
      </c>
      <c r="Q19" s="95"/>
      <c r="R19" s="95"/>
      <c r="S19" s="273" t="s">
        <v>768</v>
      </c>
      <c r="T19" s="273" t="s">
        <v>768</v>
      </c>
      <c r="U19" s="252" t="s">
        <v>26</v>
      </c>
      <c r="V19" s="53" t="s">
        <v>651</v>
      </c>
      <c r="W19" s="53" t="s">
        <v>651</v>
      </c>
      <c r="X19" s="251" t="s">
        <v>769</v>
      </c>
      <c r="Y19" s="172" t="s">
        <v>666</v>
      </c>
      <c r="Z19" s="172" t="s">
        <v>666</v>
      </c>
      <c r="AA19" s="95"/>
      <c r="AB19" s="95"/>
      <c r="AC19" s="172" t="s">
        <v>770</v>
      </c>
      <c r="AD19" s="172" t="s">
        <v>666</v>
      </c>
      <c r="AE19" s="95"/>
      <c r="AF19" s="252" t="s">
        <v>771</v>
      </c>
      <c r="AG19" s="172" t="s">
        <v>772</v>
      </c>
      <c r="AH19" s="95"/>
      <c r="AI19" s="255" t="s">
        <v>669</v>
      </c>
      <c r="AJ19" s="255" t="s">
        <v>642</v>
      </c>
      <c r="AK19" s="255" t="s">
        <v>773</v>
      </c>
      <c r="AL19" s="261" t="s">
        <v>730</v>
      </c>
      <c r="AM19" s="255" t="s">
        <v>666</v>
      </c>
      <c r="AN19" s="255" t="s">
        <v>666</v>
      </c>
      <c r="AO19" s="256" t="s">
        <v>774</v>
      </c>
      <c r="AP19" s="256" t="s">
        <v>26</v>
      </c>
      <c r="AQ19" s="48" t="s">
        <v>673</v>
      </c>
      <c r="AR19" s="95"/>
      <c r="AS19" s="172" t="s">
        <v>647</v>
      </c>
      <c r="AT19" s="255" t="s">
        <v>775</v>
      </c>
      <c r="AU19" s="252" t="s">
        <v>707</v>
      </c>
      <c r="AV19" s="266" t="s">
        <v>708</v>
      </c>
      <c r="AW19" s="256" t="s">
        <v>26</v>
      </c>
      <c r="AX19" s="256" t="s">
        <v>26</v>
      </c>
      <c r="AY19" s="53" t="s">
        <v>254</v>
      </c>
      <c r="AZ19" s="172" t="s">
        <v>776</v>
      </c>
      <c r="BA19" s="95"/>
      <c r="BB19" s="53">
        <v>3.75</v>
      </c>
      <c r="BC19" s="53">
        <v>3.0</v>
      </c>
      <c r="BD19" s="95"/>
      <c r="BE19" s="259" t="s">
        <v>694</v>
      </c>
    </row>
    <row r="20">
      <c r="A20" s="248" t="s">
        <v>777</v>
      </c>
      <c r="B20" s="264" t="s">
        <v>778</v>
      </c>
      <c r="C20" s="246"/>
      <c r="D20" s="247"/>
      <c r="E20" s="208"/>
      <c r="F20" s="141"/>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BA20" s="95"/>
      <c r="BB20" s="53">
        <v>3.75</v>
      </c>
      <c r="BC20" s="53">
        <v>3.0</v>
      </c>
      <c r="BD20" s="267" t="s">
        <v>712</v>
      </c>
      <c r="BE20" s="259" t="s">
        <v>698</v>
      </c>
    </row>
    <row r="21">
      <c r="A21" s="248"/>
      <c r="B21" s="258"/>
      <c r="C21" s="246"/>
      <c r="D21" s="247"/>
      <c r="E21" s="208"/>
      <c r="F21" s="108"/>
      <c r="G21" s="248"/>
      <c r="H21" s="248"/>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row>
  </sheetData>
  <mergeCells count="1">
    <mergeCell ref="AI2:AX2"/>
  </mergeCells>
  <hyperlinks>
    <hyperlink r:id="rId1" ref="AX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hidden="1" min="2" max="2" width="14.38"/>
    <col customWidth="1" min="3" max="3" width="23.38"/>
    <col customWidth="1" min="4" max="5" width="23.75"/>
    <col customWidth="1" min="6" max="6" width="51.63"/>
    <col customWidth="1" min="7" max="7" width="21.38"/>
    <col customWidth="1" min="8" max="8" width="23.63"/>
    <col customWidth="1" min="9" max="10" width="29.13"/>
    <col customWidth="1" min="11" max="11" width="29.25"/>
    <col customWidth="1" min="12" max="12" width="19.38"/>
    <col customWidth="1" min="13" max="13" width="18.75"/>
    <col customWidth="1" hidden="1" min="14" max="14" width="22.13"/>
    <col customWidth="1" min="15" max="15" width="28.13"/>
    <col customWidth="1" min="16" max="16" width="26.13"/>
    <col customWidth="1" hidden="1" min="17" max="17" width="30.63"/>
    <col customWidth="1" min="18" max="18" width="17.75"/>
    <col customWidth="1" min="19" max="19" width="19.88"/>
    <col customWidth="1" hidden="1" min="20" max="20" width="23.25"/>
    <col customWidth="1" hidden="1" min="21" max="21" width="26.13"/>
    <col customWidth="1" hidden="1" min="22" max="22" width="37.75"/>
    <col customWidth="1" hidden="1" min="23" max="23" width="26.13"/>
    <col customWidth="1" hidden="1" min="24" max="24" width="19.63"/>
    <col customWidth="1" hidden="1" min="25" max="25" width="34.13"/>
    <col customWidth="1" min="26" max="27" width="16.75"/>
    <col customWidth="1" min="28" max="29" width="17.13"/>
    <col customWidth="1" hidden="1" min="30" max="31" width="29.88"/>
    <col customWidth="1" min="32" max="33" width="14.75"/>
    <col customWidth="1" hidden="1" min="35" max="35" width="18.38"/>
    <col customWidth="1" min="36" max="36" width="27.75"/>
    <col customWidth="1" min="37" max="37" width="36.13"/>
    <col customWidth="1" min="38" max="38" width="22.13"/>
    <col hidden="1" min="40" max="40" width="12.63"/>
    <col customWidth="1" hidden="1" min="41" max="41" width="30.13"/>
    <col customWidth="1" min="42" max="43" width="26.25"/>
    <col customWidth="1" min="44" max="44" width="19.75"/>
    <col customWidth="1" min="45" max="45" width="19.63"/>
    <col customWidth="1" min="46" max="46" width="21.88"/>
    <col customWidth="1" min="47" max="47" width="19.63"/>
    <col customWidth="1" min="48" max="48" width="35.63"/>
    <col customWidth="1" min="49" max="49" width="22.75"/>
    <col customWidth="1" min="51" max="51" width="17.13"/>
    <col customWidth="1" min="52" max="52" width="17.63"/>
    <col customWidth="1" hidden="1" min="53" max="53" width="18.25"/>
    <col customWidth="1" min="57" max="57" width="78.25"/>
    <col customWidth="1" min="58" max="58" width="30.38"/>
  </cols>
  <sheetData>
    <row r="1">
      <c r="A1" s="223"/>
      <c r="B1" s="224"/>
      <c r="C1" s="224"/>
      <c r="D1" s="224"/>
      <c r="E1" s="224"/>
      <c r="F1" s="224"/>
      <c r="G1" s="61" t="s">
        <v>779</v>
      </c>
      <c r="J1" s="224"/>
      <c r="K1" s="61" t="s">
        <v>779</v>
      </c>
      <c r="P1" s="238"/>
      <c r="Q1" s="229"/>
      <c r="R1" s="230"/>
      <c r="S1" s="230"/>
      <c r="T1" s="274"/>
      <c r="U1" s="89"/>
      <c r="V1" s="89"/>
      <c r="W1" s="61" t="s">
        <v>780</v>
      </c>
      <c r="Y1" s="275"/>
      <c r="Z1" s="232"/>
      <c r="AA1" s="232"/>
      <c r="AB1" s="232"/>
      <c r="AC1" s="232"/>
      <c r="AD1" s="234"/>
      <c r="AE1" s="234"/>
      <c r="AF1" s="230"/>
      <c r="AG1" s="230"/>
      <c r="AH1" s="276"/>
      <c r="AI1" s="228"/>
      <c r="AJ1" s="224"/>
      <c r="AK1" s="61" t="s">
        <v>779</v>
      </c>
      <c r="AL1" s="235"/>
      <c r="AM1" s="235"/>
      <c r="AN1" s="236"/>
      <c r="AO1" s="237"/>
      <c r="AP1" s="61" t="s">
        <v>779</v>
      </c>
      <c r="AT1" s="61"/>
      <c r="AU1" s="61" t="s">
        <v>779</v>
      </c>
      <c r="AV1" s="61" t="s">
        <v>779</v>
      </c>
      <c r="AW1" s="61" t="s">
        <v>779</v>
      </c>
      <c r="AX1" s="61" t="s">
        <v>779</v>
      </c>
      <c r="AY1" s="240"/>
      <c r="AZ1" s="61" t="s">
        <v>779</v>
      </c>
      <c r="BA1" s="237"/>
      <c r="BB1" s="235"/>
      <c r="BC1" s="242"/>
      <c r="BD1" s="242"/>
      <c r="BE1" s="224"/>
      <c r="BF1" s="224"/>
    </row>
    <row r="2">
      <c r="A2" s="223" t="s">
        <v>3</v>
      </c>
      <c r="B2" s="224"/>
      <c r="C2" s="228" t="s">
        <v>781</v>
      </c>
      <c r="D2" s="228" t="s">
        <v>782</v>
      </c>
      <c r="E2" s="228" t="s">
        <v>783</v>
      </c>
      <c r="F2" s="224" t="s">
        <v>579</v>
      </c>
      <c r="G2" s="227" t="s">
        <v>784</v>
      </c>
      <c r="H2" s="227" t="s">
        <v>785</v>
      </c>
      <c r="I2" s="226" t="s">
        <v>581</v>
      </c>
      <c r="J2" s="227" t="s">
        <v>786</v>
      </c>
      <c r="K2" s="228" t="s">
        <v>787</v>
      </c>
      <c r="L2" s="228" t="s">
        <v>788</v>
      </c>
      <c r="M2" s="224" t="s">
        <v>586</v>
      </c>
      <c r="N2" s="224" t="s">
        <v>587</v>
      </c>
      <c r="O2" s="229" t="s">
        <v>588</v>
      </c>
      <c r="P2" s="238" t="s">
        <v>789</v>
      </c>
      <c r="Q2" s="229" t="s">
        <v>589</v>
      </c>
      <c r="R2" s="230" t="s">
        <v>397</v>
      </c>
      <c r="S2" s="230" t="s">
        <v>590</v>
      </c>
      <c r="T2" s="274" t="s">
        <v>790</v>
      </c>
      <c r="U2" s="89" t="s">
        <v>791</v>
      </c>
      <c r="V2" s="89" t="s">
        <v>792</v>
      </c>
      <c r="W2" s="231" t="s">
        <v>591</v>
      </c>
      <c r="X2" s="231" t="s">
        <v>591</v>
      </c>
      <c r="Y2" s="275" t="s">
        <v>793</v>
      </c>
      <c r="Z2" s="233" t="s">
        <v>794</v>
      </c>
      <c r="AA2" s="232" t="s">
        <v>592</v>
      </c>
      <c r="AB2" s="233" t="s">
        <v>795</v>
      </c>
      <c r="AC2" s="233" t="s">
        <v>796</v>
      </c>
      <c r="AD2" s="234" t="s">
        <v>797</v>
      </c>
      <c r="AE2" s="234" t="s">
        <v>798</v>
      </c>
      <c r="AF2" s="230" t="s">
        <v>598</v>
      </c>
      <c r="AG2" s="230" t="s">
        <v>599</v>
      </c>
      <c r="AH2" s="276" t="s">
        <v>799</v>
      </c>
      <c r="AI2" s="228" t="s">
        <v>602</v>
      </c>
      <c r="AJ2" s="228" t="s">
        <v>800</v>
      </c>
      <c r="AK2" s="224" t="s">
        <v>604</v>
      </c>
      <c r="AL2" s="84" t="s">
        <v>801</v>
      </c>
      <c r="AM2" s="235"/>
      <c r="AN2" s="236" t="s">
        <v>605</v>
      </c>
      <c r="AO2" s="237" t="s">
        <v>610</v>
      </c>
      <c r="AP2" s="61" t="s">
        <v>802</v>
      </c>
      <c r="AQ2" s="238" t="s">
        <v>803</v>
      </c>
      <c r="AR2" s="227" t="s">
        <v>804</v>
      </c>
      <c r="AS2" s="238" t="s">
        <v>805</v>
      </c>
      <c r="AT2" s="238" t="s">
        <v>806</v>
      </c>
      <c r="AU2" s="238" t="s">
        <v>807</v>
      </c>
      <c r="AV2" s="239" t="s">
        <v>616</v>
      </c>
      <c r="AW2" s="240" t="s">
        <v>618</v>
      </c>
      <c r="AX2" s="239" t="s">
        <v>619</v>
      </c>
      <c r="AY2" s="240" t="s">
        <v>808</v>
      </c>
      <c r="AZ2" s="241" t="s">
        <v>620</v>
      </c>
      <c r="BA2" s="237" t="s">
        <v>809</v>
      </c>
      <c r="BB2" s="235"/>
      <c r="BC2" s="61" t="s">
        <v>810</v>
      </c>
      <c r="BD2" s="61" t="s">
        <v>811</v>
      </c>
      <c r="BE2" s="224" t="s">
        <v>135</v>
      </c>
      <c r="BF2" s="224" t="s">
        <v>625</v>
      </c>
    </row>
    <row r="3">
      <c r="A3" s="235"/>
      <c r="B3" s="235"/>
      <c r="C3" s="235"/>
      <c r="D3" s="83"/>
      <c r="E3" s="83"/>
      <c r="F3" s="224"/>
      <c r="P3" s="224"/>
      <c r="Q3" s="235"/>
      <c r="R3" s="235"/>
      <c r="S3" s="235"/>
      <c r="T3" s="61" t="s">
        <v>780</v>
      </c>
      <c r="U3" s="61" t="s">
        <v>780</v>
      </c>
      <c r="V3" s="61" t="s">
        <v>780</v>
      </c>
      <c r="W3" s="224" t="s">
        <v>628</v>
      </c>
      <c r="X3" s="235" t="s">
        <v>629</v>
      </c>
      <c r="Y3" s="235"/>
      <c r="Z3" s="235"/>
      <c r="AA3" s="235"/>
      <c r="AB3" s="235"/>
      <c r="AC3" s="235"/>
      <c r="AD3" s="84" t="s">
        <v>630</v>
      </c>
      <c r="AE3" s="84"/>
      <c r="AF3" s="235"/>
      <c r="AG3" s="235"/>
      <c r="AH3" s="235"/>
      <c r="AI3" s="224"/>
      <c r="AJ3" s="224"/>
      <c r="AL3" s="235"/>
      <c r="AM3" s="235"/>
      <c r="AN3" s="245" t="s">
        <v>631</v>
      </c>
      <c r="AO3" s="245"/>
      <c r="AP3" s="245"/>
      <c r="AQ3" s="277" t="s">
        <v>812</v>
      </c>
      <c r="AR3" s="224"/>
      <c r="AS3" s="245"/>
      <c r="AT3" s="245"/>
      <c r="AU3" s="245"/>
      <c r="AV3" s="245"/>
      <c r="AW3" s="245"/>
      <c r="AX3" s="245"/>
      <c r="AY3" s="245"/>
      <c r="AZ3" s="245"/>
    </row>
    <row r="4">
      <c r="A4" s="95"/>
      <c r="B4" s="208"/>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row>
    <row r="5">
      <c r="A5" s="109" t="s">
        <v>184</v>
      </c>
      <c r="B5" s="278" t="s">
        <v>180</v>
      </c>
      <c r="C5" s="172" t="s">
        <v>813</v>
      </c>
      <c r="D5" s="172" t="s">
        <v>813</v>
      </c>
      <c r="E5" s="172" t="s">
        <v>814</v>
      </c>
      <c r="F5" s="279" t="s">
        <v>815</v>
      </c>
      <c r="G5" s="172" t="s">
        <v>816</v>
      </c>
      <c r="H5" s="172" t="s">
        <v>816</v>
      </c>
      <c r="I5" s="280" t="s">
        <v>817</v>
      </c>
      <c r="J5" s="280" t="s">
        <v>817</v>
      </c>
      <c r="K5" s="280" t="s">
        <v>817</v>
      </c>
      <c r="L5" s="280" t="s">
        <v>817</v>
      </c>
      <c r="M5" s="280" t="s">
        <v>817</v>
      </c>
      <c r="N5" s="95"/>
      <c r="O5" s="172" t="s">
        <v>666</v>
      </c>
      <c r="P5" s="53" t="s">
        <v>666</v>
      </c>
      <c r="Q5" s="95"/>
      <c r="R5" s="95"/>
      <c r="S5" s="95"/>
      <c r="T5" s="95"/>
      <c r="U5" s="95"/>
      <c r="V5" s="95"/>
      <c r="W5" s="95"/>
      <c r="X5" s="95"/>
      <c r="Y5" s="95"/>
      <c r="Z5" s="280" t="s">
        <v>817</v>
      </c>
      <c r="AA5" s="280" t="s">
        <v>817</v>
      </c>
      <c r="AB5" s="280" t="s">
        <v>817</v>
      </c>
      <c r="AC5" s="280" t="s">
        <v>817</v>
      </c>
      <c r="AD5" s="95"/>
      <c r="AE5" s="95"/>
      <c r="AF5" s="280" t="s">
        <v>817</v>
      </c>
      <c r="AG5" s="280" t="s">
        <v>817</v>
      </c>
      <c r="AH5" s="280" t="s">
        <v>817</v>
      </c>
      <c r="AI5" s="95"/>
      <c r="AJ5" s="280" t="s">
        <v>817</v>
      </c>
      <c r="AK5" s="280" t="s">
        <v>817</v>
      </c>
      <c r="AL5" s="281" t="s">
        <v>817</v>
      </c>
      <c r="AM5" s="95"/>
      <c r="AN5" s="95"/>
      <c r="AO5" s="95"/>
      <c r="AP5" s="253" t="s">
        <v>818</v>
      </c>
      <c r="AQ5" s="172" t="s">
        <v>819</v>
      </c>
      <c r="AR5" s="172" t="s">
        <v>666</v>
      </c>
      <c r="AS5" s="53" t="s">
        <v>254</v>
      </c>
      <c r="AT5" s="172" t="s">
        <v>820</v>
      </c>
      <c r="AU5" s="172" t="s">
        <v>820</v>
      </c>
      <c r="AV5" s="172" t="s">
        <v>821</v>
      </c>
      <c r="AW5" s="254" t="s">
        <v>822</v>
      </c>
      <c r="AX5" s="256" t="s">
        <v>26</v>
      </c>
      <c r="AY5" s="279" t="s">
        <v>823</v>
      </c>
      <c r="AZ5" s="255" t="s">
        <v>824</v>
      </c>
      <c r="BA5" s="95"/>
      <c r="BB5" s="95"/>
      <c r="BC5" s="53">
        <v>2.0</v>
      </c>
      <c r="BD5" s="53" t="s">
        <v>825</v>
      </c>
      <c r="BE5" s="95"/>
      <c r="BF5" s="95"/>
    </row>
    <row r="6">
      <c r="A6" s="109" t="s">
        <v>192</v>
      </c>
      <c r="B6" s="278" t="s">
        <v>189</v>
      </c>
      <c r="C6" s="251" t="s">
        <v>26</v>
      </c>
      <c r="D6" s="251" t="s">
        <v>26</v>
      </c>
      <c r="E6" s="251" t="s">
        <v>26</v>
      </c>
      <c r="F6" s="3"/>
      <c r="G6" s="251" t="s">
        <v>26</v>
      </c>
      <c r="H6" s="251" t="s">
        <v>26</v>
      </c>
      <c r="I6" s="53" t="s">
        <v>826</v>
      </c>
      <c r="J6" s="251" t="s">
        <v>26</v>
      </c>
      <c r="K6" s="172" t="s">
        <v>827</v>
      </c>
      <c r="L6" s="172" t="s">
        <v>828</v>
      </c>
      <c r="M6" s="172" t="s">
        <v>828</v>
      </c>
      <c r="N6" s="95"/>
      <c r="O6" s="251" t="s">
        <v>26</v>
      </c>
      <c r="P6" s="53" t="s">
        <v>666</v>
      </c>
      <c r="Q6" s="95"/>
      <c r="R6" s="53" t="s">
        <v>254</v>
      </c>
      <c r="S6" s="53" t="s">
        <v>254</v>
      </c>
      <c r="T6" s="95"/>
      <c r="U6" s="95"/>
      <c r="V6" s="95"/>
      <c r="W6" s="95"/>
      <c r="X6" s="95"/>
      <c r="Y6" s="95"/>
      <c r="Z6" s="251" t="s">
        <v>26</v>
      </c>
      <c r="AA6" s="53" t="s">
        <v>254</v>
      </c>
      <c r="AB6" s="251" t="s">
        <v>26</v>
      </c>
      <c r="AC6" s="251" t="s">
        <v>26</v>
      </c>
      <c r="AD6" s="95"/>
      <c r="AE6" s="95"/>
      <c r="AF6" s="251" t="s">
        <v>26</v>
      </c>
      <c r="AG6" s="251" t="s">
        <v>26</v>
      </c>
      <c r="AH6" s="53" t="s">
        <v>254</v>
      </c>
      <c r="AI6" s="95"/>
      <c r="AJ6" s="252" t="s">
        <v>829</v>
      </c>
      <c r="AK6" s="252" t="s">
        <v>830</v>
      </c>
      <c r="AL6" s="251" t="s">
        <v>26</v>
      </c>
      <c r="AM6" s="95"/>
      <c r="AN6" s="95"/>
      <c r="AO6" s="95"/>
      <c r="AP6" s="253" t="s">
        <v>818</v>
      </c>
      <c r="AQ6" s="256" t="s">
        <v>26</v>
      </c>
      <c r="AR6" s="256" t="s">
        <v>26</v>
      </c>
      <c r="AS6" s="53" t="s">
        <v>254</v>
      </c>
      <c r="AT6" s="256" t="s">
        <v>26</v>
      </c>
      <c r="AU6" s="256" t="s">
        <v>26</v>
      </c>
      <c r="AV6" s="256" t="s">
        <v>26</v>
      </c>
      <c r="AW6" s="254" t="s">
        <v>831</v>
      </c>
      <c r="AX6" s="256" t="s">
        <v>26</v>
      </c>
      <c r="AY6" s="53" t="s">
        <v>832</v>
      </c>
      <c r="AZ6" s="252" t="s">
        <v>833</v>
      </c>
      <c r="BA6" s="95"/>
      <c r="BB6" s="95"/>
      <c r="BC6" s="53">
        <v>8.0</v>
      </c>
      <c r="BD6" s="253">
        <v>6.0</v>
      </c>
      <c r="BE6" s="95"/>
      <c r="BF6" s="95"/>
    </row>
    <row r="7">
      <c r="A7" s="109" t="s">
        <v>198</v>
      </c>
      <c r="B7" s="278" t="s">
        <v>195</v>
      </c>
      <c r="C7" s="279" t="s">
        <v>834</v>
      </c>
      <c r="D7" s="279" t="s">
        <v>834</v>
      </c>
      <c r="E7" s="279" t="s">
        <v>834</v>
      </c>
      <c r="F7" s="9" t="s">
        <v>834</v>
      </c>
      <c r="G7" s="172" t="s">
        <v>816</v>
      </c>
      <c r="H7" s="172" t="s">
        <v>816</v>
      </c>
      <c r="I7" s="95"/>
      <c r="J7" s="95"/>
      <c r="K7" s="279" t="s">
        <v>834</v>
      </c>
      <c r="L7" s="95"/>
      <c r="M7" s="95"/>
      <c r="N7" s="95"/>
      <c r="O7" s="95"/>
      <c r="P7" s="95"/>
      <c r="Q7" s="95"/>
      <c r="R7" s="95"/>
      <c r="S7" s="95"/>
      <c r="T7" s="95"/>
      <c r="U7" s="95"/>
      <c r="V7" s="95"/>
      <c r="W7" s="95"/>
      <c r="X7" s="95"/>
      <c r="Y7" s="95"/>
      <c r="Z7" s="95"/>
      <c r="AA7" s="95"/>
      <c r="AB7" s="95"/>
      <c r="AC7" s="95"/>
      <c r="AD7" s="95"/>
      <c r="AE7" s="95"/>
      <c r="AF7" s="95"/>
      <c r="AG7" s="95"/>
      <c r="AH7" s="95"/>
      <c r="AI7" s="95"/>
      <c r="AJ7" s="279" t="s">
        <v>834</v>
      </c>
      <c r="AK7" s="279" t="s">
        <v>834</v>
      </c>
      <c r="AL7" s="95"/>
      <c r="AM7" s="95"/>
      <c r="AN7" s="95"/>
      <c r="AO7" s="95"/>
      <c r="AP7" s="253" t="s">
        <v>818</v>
      </c>
      <c r="AQ7" s="252" t="s">
        <v>835</v>
      </c>
      <c r="AR7" s="172" t="s">
        <v>666</v>
      </c>
      <c r="AS7" s="53" t="s">
        <v>254</v>
      </c>
      <c r="AT7" s="172" t="s">
        <v>820</v>
      </c>
      <c r="AU7" s="172" t="s">
        <v>820</v>
      </c>
      <c r="AV7" s="256" t="s">
        <v>26</v>
      </c>
      <c r="AW7" s="261" t="s">
        <v>836</v>
      </c>
      <c r="AX7" s="256" t="s">
        <v>26</v>
      </c>
      <c r="AY7" s="252" t="s">
        <v>837</v>
      </c>
      <c r="AZ7" s="252" t="s">
        <v>833</v>
      </c>
      <c r="BA7" s="95"/>
      <c r="BB7" s="95"/>
      <c r="BC7" s="53">
        <v>2.0</v>
      </c>
      <c r="BD7" s="53" t="s">
        <v>825</v>
      </c>
      <c r="BE7" s="95"/>
      <c r="BF7" s="95"/>
    </row>
    <row r="8">
      <c r="A8" s="109" t="s">
        <v>202</v>
      </c>
      <c r="B8" s="282" t="s">
        <v>199</v>
      </c>
      <c r="C8" s="251" t="s">
        <v>26</v>
      </c>
      <c r="D8" s="251" t="s">
        <v>26</v>
      </c>
      <c r="E8" s="251" t="s">
        <v>26</v>
      </c>
      <c r="F8" s="19"/>
      <c r="G8" s="268" t="s">
        <v>838</v>
      </c>
      <c r="H8" s="251" t="s">
        <v>26</v>
      </c>
      <c r="I8" s="53" t="s">
        <v>826</v>
      </c>
      <c r="J8" s="283" t="s">
        <v>839</v>
      </c>
      <c r="K8" s="172" t="s">
        <v>827</v>
      </c>
      <c r="L8" s="172" t="s">
        <v>828</v>
      </c>
      <c r="M8" s="172" t="s">
        <v>828</v>
      </c>
      <c r="N8" s="95"/>
      <c r="O8" s="251" t="s">
        <v>26</v>
      </c>
      <c r="P8" s="53" t="s">
        <v>666</v>
      </c>
      <c r="Q8" s="95"/>
      <c r="R8" s="53" t="s">
        <v>254</v>
      </c>
      <c r="S8" s="53" t="s">
        <v>254</v>
      </c>
      <c r="T8" s="95"/>
      <c r="U8" s="95"/>
      <c r="V8" s="95"/>
      <c r="W8" s="95"/>
      <c r="X8" s="95"/>
      <c r="Y8" s="95"/>
      <c r="Z8" s="172" t="s">
        <v>840</v>
      </c>
      <c r="AA8" s="53" t="s">
        <v>254</v>
      </c>
      <c r="AB8" s="172" t="s">
        <v>841</v>
      </c>
      <c r="AC8" s="251" t="s">
        <v>26</v>
      </c>
      <c r="AD8" s="95"/>
      <c r="AE8" s="95"/>
      <c r="AF8" s="251" t="s">
        <v>26</v>
      </c>
      <c r="AG8" s="172" t="s">
        <v>842</v>
      </c>
      <c r="AH8" s="53" t="s">
        <v>254</v>
      </c>
      <c r="AI8" s="95"/>
      <c r="AJ8" s="280" t="s">
        <v>817</v>
      </c>
      <c r="AK8" s="252" t="s">
        <v>843</v>
      </c>
      <c r="AL8" s="251" t="s">
        <v>26</v>
      </c>
      <c r="AM8" s="95"/>
      <c r="AN8" s="95"/>
      <c r="AO8" s="95"/>
      <c r="AP8" s="253" t="s">
        <v>818</v>
      </c>
      <c r="AQ8" s="252" t="s">
        <v>844</v>
      </c>
      <c r="AR8" s="256" t="s">
        <v>26</v>
      </c>
      <c r="AS8" s="53" t="s">
        <v>254</v>
      </c>
      <c r="AT8" s="256" t="s">
        <v>26</v>
      </c>
      <c r="AU8" s="256" t="s">
        <v>26</v>
      </c>
      <c r="AV8" s="172" t="s">
        <v>845</v>
      </c>
      <c r="AW8" s="254" t="s">
        <v>846</v>
      </c>
      <c r="AX8" s="256" t="s">
        <v>26</v>
      </c>
      <c r="AY8" s="252" t="s">
        <v>847</v>
      </c>
      <c r="AZ8" s="252" t="s">
        <v>833</v>
      </c>
      <c r="BA8" s="95"/>
      <c r="BB8" s="95"/>
      <c r="BC8" s="253">
        <v>6.0</v>
      </c>
      <c r="BD8" s="271">
        <v>4.0</v>
      </c>
      <c r="BE8" s="95"/>
      <c r="BF8" s="95"/>
    </row>
    <row r="9">
      <c r="A9" s="109" t="s">
        <v>208</v>
      </c>
      <c r="B9" s="284" t="s">
        <v>205</v>
      </c>
      <c r="C9" s="251" t="s">
        <v>26</v>
      </c>
      <c r="D9" s="251" t="s">
        <v>26</v>
      </c>
      <c r="E9" s="251" t="s">
        <v>26</v>
      </c>
      <c r="F9" s="3"/>
      <c r="G9" s="251" t="s">
        <v>26</v>
      </c>
      <c r="H9" s="251" t="s">
        <v>26</v>
      </c>
      <c r="I9" s="285" t="s">
        <v>848</v>
      </c>
      <c r="J9" s="251" t="s">
        <v>26</v>
      </c>
      <c r="K9" s="172" t="s">
        <v>849</v>
      </c>
      <c r="L9" s="172" t="s">
        <v>828</v>
      </c>
      <c r="M9" s="172" t="s">
        <v>828</v>
      </c>
      <c r="N9" s="95"/>
      <c r="O9" s="251" t="s">
        <v>26</v>
      </c>
      <c r="P9" s="53" t="s">
        <v>666</v>
      </c>
      <c r="Q9" s="95"/>
      <c r="R9" s="53" t="s">
        <v>254</v>
      </c>
      <c r="S9" s="53" t="s">
        <v>254</v>
      </c>
      <c r="T9" s="95"/>
      <c r="U9" s="95"/>
      <c r="V9" s="95"/>
      <c r="W9" s="95"/>
      <c r="X9" s="95"/>
      <c r="Y9" s="95"/>
      <c r="Z9" s="172" t="s">
        <v>840</v>
      </c>
      <c r="AA9" s="53" t="s">
        <v>254</v>
      </c>
      <c r="AB9" s="251" t="s">
        <v>26</v>
      </c>
      <c r="AC9" s="251" t="s">
        <v>26</v>
      </c>
      <c r="AD9" s="95"/>
      <c r="AE9" s="95"/>
      <c r="AF9" s="251" t="s">
        <v>26</v>
      </c>
      <c r="AG9" s="172" t="s">
        <v>842</v>
      </c>
      <c r="AH9" s="53" t="s">
        <v>254</v>
      </c>
      <c r="AI9" s="95"/>
      <c r="AJ9" s="280" t="s">
        <v>817</v>
      </c>
      <c r="AK9" s="252" t="s">
        <v>843</v>
      </c>
      <c r="AL9" s="251" t="s">
        <v>26</v>
      </c>
      <c r="AM9" s="95"/>
      <c r="AN9" s="95"/>
      <c r="AO9" s="95"/>
      <c r="AP9" s="253" t="s">
        <v>818</v>
      </c>
      <c r="AQ9" s="256" t="s">
        <v>26</v>
      </c>
      <c r="AR9" s="256" t="s">
        <v>26</v>
      </c>
      <c r="AS9" s="53" t="s">
        <v>254</v>
      </c>
      <c r="AT9" s="256" t="s">
        <v>26</v>
      </c>
      <c r="AU9" s="256" t="s">
        <v>26</v>
      </c>
      <c r="AV9" s="256" t="s">
        <v>26</v>
      </c>
      <c r="AW9" s="256" t="s">
        <v>26</v>
      </c>
      <c r="AX9" s="256" t="s">
        <v>26</v>
      </c>
      <c r="AY9" s="251" t="s">
        <v>850</v>
      </c>
      <c r="AZ9" s="95"/>
      <c r="BA9" s="95"/>
      <c r="BB9" s="95"/>
      <c r="BC9" s="53">
        <v>8.5</v>
      </c>
      <c r="BD9" s="253">
        <v>5.0</v>
      </c>
      <c r="BE9" s="95"/>
      <c r="BF9" s="95"/>
    </row>
    <row r="10">
      <c r="A10" s="109" t="s">
        <v>213</v>
      </c>
      <c r="B10" s="105" t="s">
        <v>851</v>
      </c>
      <c r="C10" s="160" t="s">
        <v>852</v>
      </c>
      <c r="D10" s="251" t="s">
        <v>853</v>
      </c>
      <c r="E10" s="279" t="s">
        <v>854</v>
      </c>
      <c r="F10" s="3"/>
      <c r="G10" s="251" t="s">
        <v>26</v>
      </c>
      <c r="H10" s="251" t="s">
        <v>26</v>
      </c>
      <c r="I10" s="285" t="s">
        <v>848</v>
      </c>
      <c r="J10" s="283" t="s">
        <v>839</v>
      </c>
      <c r="K10" s="172" t="s">
        <v>827</v>
      </c>
      <c r="L10" s="172" t="s">
        <v>828</v>
      </c>
      <c r="M10" s="172" t="s">
        <v>855</v>
      </c>
      <c r="N10" s="95"/>
      <c r="O10" s="251" t="s">
        <v>26</v>
      </c>
      <c r="P10" s="53" t="s">
        <v>666</v>
      </c>
      <c r="Q10" s="95"/>
      <c r="R10" s="53" t="s">
        <v>254</v>
      </c>
      <c r="S10" s="53" t="s">
        <v>254</v>
      </c>
      <c r="T10" s="95"/>
      <c r="U10" s="95"/>
      <c r="V10" s="95"/>
      <c r="W10" s="95"/>
      <c r="X10" s="95"/>
      <c r="Y10" s="95"/>
      <c r="Z10" s="53"/>
      <c r="AA10" s="53" t="s">
        <v>254</v>
      </c>
      <c r="AB10" s="251" t="s">
        <v>26</v>
      </c>
      <c r="AC10" s="280" t="s">
        <v>817</v>
      </c>
      <c r="AD10" s="95"/>
      <c r="AE10" s="95"/>
      <c r="AF10" s="172" t="s">
        <v>856</v>
      </c>
      <c r="AG10" s="251" t="s">
        <v>857</v>
      </c>
      <c r="AH10" s="53" t="s">
        <v>254</v>
      </c>
      <c r="AI10" s="95"/>
      <c r="AJ10" s="280" t="s">
        <v>817</v>
      </c>
      <c r="AK10" s="252" t="s">
        <v>26</v>
      </c>
      <c r="AL10" s="251" t="s">
        <v>858</v>
      </c>
      <c r="AM10" s="95"/>
      <c r="AN10" s="95"/>
      <c r="AO10" s="95"/>
      <c r="AP10" s="253" t="s">
        <v>818</v>
      </c>
      <c r="AQ10" s="252" t="s">
        <v>859</v>
      </c>
      <c r="AR10" s="256" t="s">
        <v>26</v>
      </c>
      <c r="AS10" s="53" t="s">
        <v>254</v>
      </c>
      <c r="AT10" s="256" t="s">
        <v>26</v>
      </c>
      <c r="AU10" s="172" t="s">
        <v>860</v>
      </c>
      <c r="AV10" s="172" t="s">
        <v>861</v>
      </c>
      <c r="AW10" s="254" t="s">
        <v>846</v>
      </c>
      <c r="AX10" s="256" t="s">
        <v>26</v>
      </c>
      <c r="AY10" s="252" t="s">
        <v>847</v>
      </c>
      <c r="AZ10" s="252" t="s">
        <v>833</v>
      </c>
      <c r="BA10" s="95"/>
      <c r="BB10" s="95"/>
      <c r="BC10" s="253">
        <v>6.0</v>
      </c>
      <c r="BD10" s="253">
        <v>5.0</v>
      </c>
      <c r="BE10" s="95"/>
      <c r="BF10" s="95"/>
    </row>
    <row r="11">
      <c r="A11" s="286" t="s">
        <v>219</v>
      </c>
      <c r="B11" s="287" t="s">
        <v>216</v>
      </c>
      <c r="C11" s="279" t="s">
        <v>862</v>
      </c>
      <c r="D11" s="279" t="s">
        <v>862</v>
      </c>
      <c r="E11" s="279" t="s">
        <v>863</v>
      </c>
      <c r="F11" s="9" t="s">
        <v>864</v>
      </c>
      <c r="G11" s="251" t="s">
        <v>26</v>
      </c>
      <c r="H11" s="251" t="s">
        <v>26</v>
      </c>
      <c r="I11" s="280" t="s">
        <v>817</v>
      </c>
      <c r="J11" s="280"/>
      <c r="K11" s="280" t="s">
        <v>817</v>
      </c>
      <c r="L11" s="280" t="s">
        <v>817</v>
      </c>
      <c r="M11" s="280" t="s">
        <v>817</v>
      </c>
      <c r="N11" s="95"/>
      <c r="O11" s="251" t="s">
        <v>26</v>
      </c>
      <c r="P11" s="53" t="s">
        <v>666</v>
      </c>
      <c r="Q11" s="95"/>
      <c r="R11" s="53" t="s">
        <v>254</v>
      </c>
      <c r="S11" s="53" t="s">
        <v>254</v>
      </c>
      <c r="T11" s="95"/>
      <c r="U11" s="95"/>
      <c r="V11" s="95"/>
      <c r="W11" s="95"/>
      <c r="X11" s="95"/>
      <c r="Y11" s="95"/>
      <c r="Z11" s="280" t="s">
        <v>817</v>
      </c>
      <c r="AA11" s="280" t="s">
        <v>817</v>
      </c>
      <c r="AB11" s="280" t="s">
        <v>817</v>
      </c>
      <c r="AC11" s="280" t="s">
        <v>817</v>
      </c>
      <c r="AD11" s="95"/>
      <c r="AE11" s="95"/>
      <c r="AF11" s="280" t="s">
        <v>817</v>
      </c>
      <c r="AG11" s="280" t="s">
        <v>817</v>
      </c>
      <c r="AH11" s="280" t="s">
        <v>817</v>
      </c>
      <c r="AI11" s="95"/>
      <c r="AJ11" s="280" t="s">
        <v>817</v>
      </c>
      <c r="AK11" s="280" t="s">
        <v>817</v>
      </c>
      <c r="AL11" s="281" t="s">
        <v>817</v>
      </c>
      <c r="AM11" s="95"/>
      <c r="AN11" s="95"/>
      <c r="AO11" s="95"/>
      <c r="AP11" s="253" t="s">
        <v>818</v>
      </c>
      <c r="AQ11" s="252" t="s">
        <v>865</v>
      </c>
      <c r="AR11" s="288" t="s">
        <v>866</v>
      </c>
      <c r="AS11" s="172" t="s">
        <v>867</v>
      </c>
      <c r="AT11" s="172" t="s">
        <v>666</v>
      </c>
      <c r="AU11" s="172" t="s">
        <v>860</v>
      </c>
      <c r="AV11" s="256" t="s">
        <v>26</v>
      </c>
      <c r="AW11" s="254" t="s">
        <v>868</v>
      </c>
      <c r="AX11" s="256" t="s">
        <v>26</v>
      </c>
      <c r="AY11" s="252" t="s">
        <v>869</v>
      </c>
      <c r="AZ11" s="255" t="s">
        <v>870</v>
      </c>
      <c r="BA11" s="95"/>
      <c r="BB11" s="95"/>
      <c r="BC11" s="53">
        <v>3.0</v>
      </c>
      <c r="BD11" s="53" t="s">
        <v>825</v>
      </c>
      <c r="BE11" s="95"/>
      <c r="BF11" s="95"/>
    </row>
    <row r="12">
      <c r="A12" s="109" t="s">
        <v>225</v>
      </c>
      <c r="B12" s="289" t="s">
        <v>222</v>
      </c>
      <c r="C12" s="172" t="s">
        <v>188</v>
      </c>
      <c r="D12" s="137"/>
      <c r="E12" s="137"/>
      <c r="F12" s="3"/>
      <c r="G12" s="141"/>
      <c r="I12" s="290"/>
      <c r="J12" s="290"/>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291"/>
      <c r="AS12" s="95"/>
      <c r="AT12" s="95"/>
      <c r="AU12" s="95"/>
      <c r="AV12" s="95"/>
      <c r="AW12" s="95"/>
      <c r="AX12" s="95"/>
      <c r="AY12" s="95"/>
      <c r="AZ12" s="95"/>
      <c r="BA12" s="95"/>
      <c r="BB12" s="53"/>
      <c r="BC12" s="53" t="s">
        <v>188</v>
      </c>
      <c r="BD12" s="53" t="s">
        <v>188</v>
      </c>
      <c r="BE12" s="95"/>
      <c r="BF12" s="95"/>
    </row>
    <row r="13">
      <c r="A13" s="109" t="s">
        <v>229</v>
      </c>
      <c r="B13" s="292" t="s">
        <v>226</v>
      </c>
      <c r="C13" s="172" t="s">
        <v>188</v>
      </c>
      <c r="D13" s="137"/>
      <c r="E13" s="137"/>
      <c r="F13" s="3"/>
      <c r="G13" s="108"/>
      <c r="I13" s="220"/>
      <c r="J13" s="220"/>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291"/>
      <c r="AS13" s="95"/>
      <c r="AT13" s="95"/>
      <c r="AU13" s="95"/>
      <c r="AV13" s="95"/>
      <c r="AW13" s="95"/>
      <c r="AX13" s="95"/>
      <c r="AY13" s="95"/>
      <c r="AZ13" s="95"/>
      <c r="BA13" s="95"/>
      <c r="BB13" s="95"/>
      <c r="BC13" s="53" t="s">
        <v>188</v>
      </c>
      <c r="BD13" s="53" t="s">
        <v>188</v>
      </c>
      <c r="BE13" s="95"/>
      <c r="BF13" s="95"/>
    </row>
    <row r="14">
      <c r="A14" s="109" t="s">
        <v>234</v>
      </c>
      <c r="B14" s="278" t="s">
        <v>231</v>
      </c>
      <c r="C14" s="279" t="s">
        <v>871</v>
      </c>
      <c r="D14" s="279" t="s">
        <v>871</v>
      </c>
      <c r="E14" s="137"/>
      <c r="F14" s="279" t="s">
        <v>871</v>
      </c>
      <c r="G14" s="260" t="s">
        <v>872</v>
      </c>
      <c r="H14" s="279" t="s">
        <v>834</v>
      </c>
      <c r="I14" s="220"/>
      <c r="J14" s="220"/>
      <c r="K14" s="281" t="s">
        <v>817</v>
      </c>
      <c r="L14" s="281" t="s">
        <v>817</v>
      </c>
      <c r="M14" s="281" t="s">
        <v>817</v>
      </c>
      <c r="N14" s="95"/>
      <c r="O14" s="172" t="s">
        <v>666</v>
      </c>
      <c r="P14" s="53" t="s">
        <v>666</v>
      </c>
      <c r="Q14" s="95"/>
      <c r="R14" s="53" t="s">
        <v>254</v>
      </c>
      <c r="S14" s="53" t="s">
        <v>254</v>
      </c>
      <c r="T14" s="95"/>
      <c r="U14" s="95"/>
      <c r="V14" s="95"/>
      <c r="W14" s="95"/>
      <c r="X14" s="95"/>
      <c r="Y14" s="95"/>
      <c r="Z14" s="53"/>
      <c r="AA14" s="53" t="s">
        <v>254</v>
      </c>
      <c r="AB14" s="281" t="s">
        <v>817</v>
      </c>
      <c r="AC14" s="281" t="s">
        <v>817</v>
      </c>
      <c r="AD14" s="95"/>
      <c r="AE14" s="281" t="s">
        <v>817</v>
      </c>
      <c r="AF14" s="281" t="s">
        <v>817</v>
      </c>
      <c r="AG14" s="281" t="s">
        <v>817</v>
      </c>
      <c r="AH14" s="281" t="s">
        <v>817</v>
      </c>
      <c r="AI14" s="95"/>
      <c r="AJ14" s="281" t="s">
        <v>817</v>
      </c>
      <c r="AK14" s="281" t="s">
        <v>817</v>
      </c>
      <c r="AL14" s="281" t="s">
        <v>817</v>
      </c>
      <c r="AM14" s="95"/>
      <c r="AN14" s="95"/>
      <c r="AO14" s="95"/>
      <c r="AP14" s="172" t="s">
        <v>873</v>
      </c>
      <c r="AQ14" s="279" t="s">
        <v>874</v>
      </c>
      <c r="AR14" s="288" t="s">
        <v>866</v>
      </c>
      <c r="AS14" s="53" t="s">
        <v>254</v>
      </c>
      <c r="AT14" s="172" t="s">
        <v>875</v>
      </c>
      <c r="AU14" s="53" t="s">
        <v>254</v>
      </c>
      <c r="AV14" s="256" t="s">
        <v>26</v>
      </c>
      <c r="AW14" s="254" t="s">
        <v>876</v>
      </c>
      <c r="AX14" s="256" t="s">
        <v>26</v>
      </c>
      <c r="AY14" s="256" t="s">
        <v>877</v>
      </c>
      <c r="AZ14" s="255" t="s">
        <v>870</v>
      </c>
      <c r="BA14" s="95"/>
      <c r="BB14" s="95"/>
      <c r="BC14" s="53">
        <v>2.0</v>
      </c>
      <c r="BD14" s="53" t="s">
        <v>825</v>
      </c>
      <c r="BE14" s="95"/>
      <c r="BF14" s="95"/>
    </row>
    <row r="15">
      <c r="A15" s="109" t="s">
        <v>239</v>
      </c>
      <c r="B15" s="105" t="s">
        <v>236</v>
      </c>
      <c r="C15" s="160" t="s">
        <v>852</v>
      </c>
      <c r="D15" s="252" t="s">
        <v>878</v>
      </c>
      <c r="E15" s="137"/>
      <c r="F15" s="3"/>
      <c r="G15" s="268" t="s">
        <v>838</v>
      </c>
      <c r="H15" s="251" t="s">
        <v>26</v>
      </c>
      <c r="I15" s="280" t="s">
        <v>817</v>
      </c>
      <c r="J15" s="293" t="s">
        <v>879</v>
      </c>
      <c r="K15" s="281" t="s">
        <v>817</v>
      </c>
      <c r="L15" s="281" t="s">
        <v>817</v>
      </c>
      <c r="M15" s="281" t="s">
        <v>817</v>
      </c>
      <c r="N15" s="95"/>
      <c r="O15" s="252" t="s">
        <v>880</v>
      </c>
      <c r="P15" s="53" t="s">
        <v>666</v>
      </c>
      <c r="Q15" s="95"/>
      <c r="R15" s="53" t="s">
        <v>254</v>
      </c>
      <c r="S15" s="53" t="s">
        <v>254</v>
      </c>
      <c r="T15" s="95"/>
      <c r="U15" s="95"/>
      <c r="V15" s="95"/>
      <c r="W15" s="95"/>
      <c r="X15" s="95"/>
      <c r="Y15" s="95"/>
      <c r="Z15" s="53"/>
      <c r="AA15" s="53" t="s">
        <v>254</v>
      </c>
      <c r="AB15" s="281" t="s">
        <v>817</v>
      </c>
      <c r="AC15" s="281" t="s">
        <v>817</v>
      </c>
      <c r="AD15" s="95"/>
      <c r="AE15" s="95"/>
      <c r="AF15" s="281" t="s">
        <v>817</v>
      </c>
      <c r="AG15" s="281" t="s">
        <v>817</v>
      </c>
      <c r="AH15" s="281" t="s">
        <v>817</v>
      </c>
      <c r="AI15" s="95"/>
      <c r="AJ15" s="281" t="s">
        <v>817</v>
      </c>
      <c r="AK15" s="281" t="s">
        <v>817</v>
      </c>
      <c r="AL15" s="281" t="s">
        <v>817</v>
      </c>
      <c r="AM15" s="95"/>
      <c r="AN15" s="95"/>
      <c r="AO15" s="95"/>
      <c r="AP15" s="253" t="s">
        <v>818</v>
      </c>
      <c r="AQ15" s="252" t="s">
        <v>881</v>
      </c>
      <c r="AR15" s="256" t="s">
        <v>26</v>
      </c>
      <c r="AS15" s="172" t="s">
        <v>882</v>
      </c>
      <c r="AT15" s="172" t="s">
        <v>666</v>
      </c>
      <c r="AU15" s="172" t="s">
        <v>860</v>
      </c>
      <c r="AV15" s="256" t="s">
        <v>26</v>
      </c>
      <c r="AW15" s="254" t="s">
        <v>883</v>
      </c>
      <c r="AX15" s="256" t="s">
        <v>26</v>
      </c>
      <c r="AY15" s="279" t="s">
        <v>884</v>
      </c>
      <c r="AZ15" s="255" t="s">
        <v>870</v>
      </c>
      <c r="BA15" s="95"/>
      <c r="BB15" s="95"/>
      <c r="BC15" s="271">
        <v>4.0</v>
      </c>
      <c r="BD15" s="53" t="s">
        <v>825</v>
      </c>
      <c r="BE15" s="95"/>
      <c r="BF15" s="95"/>
    </row>
    <row r="16">
      <c r="A16" s="109" t="s">
        <v>246</v>
      </c>
      <c r="B16" s="294" t="s">
        <v>243</v>
      </c>
      <c r="C16" s="172" t="s">
        <v>188</v>
      </c>
      <c r="D16" s="137"/>
      <c r="E16" s="137"/>
      <c r="F16" s="3"/>
      <c r="G16" s="108"/>
      <c r="I16" s="290"/>
      <c r="J16" s="290"/>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291"/>
      <c r="AS16" s="95"/>
      <c r="AT16" s="95"/>
      <c r="AU16" s="95"/>
      <c r="AV16" s="95"/>
      <c r="AW16" s="95"/>
      <c r="AX16" s="95"/>
      <c r="AY16" s="95"/>
      <c r="AZ16" s="95"/>
      <c r="BA16" s="95"/>
      <c r="BB16" s="95"/>
      <c r="BC16" s="53" t="s">
        <v>188</v>
      </c>
      <c r="BD16" s="53" t="s">
        <v>188</v>
      </c>
      <c r="BE16" s="95"/>
      <c r="BF16" s="95"/>
    </row>
    <row r="17">
      <c r="A17" s="109" t="s">
        <v>248</v>
      </c>
      <c r="B17" s="295" t="s">
        <v>189</v>
      </c>
      <c r="C17" s="95"/>
      <c r="D17" s="137"/>
      <c r="E17" s="137"/>
      <c r="F17" s="3"/>
      <c r="G17" s="108"/>
      <c r="I17" s="220"/>
      <c r="J17" s="220"/>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291"/>
      <c r="AS17" s="95"/>
      <c r="AT17" s="95"/>
      <c r="AU17" s="95"/>
      <c r="AV17" s="95"/>
      <c r="AW17" s="95"/>
      <c r="AX17" s="95"/>
      <c r="AY17" s="95"/>
      <c r="AZ17" s="95"/>
      <c r="BA17" s="95"/>
      <c r="BB17" s="95"/>
      <c r="BC17" s="53" t="s">
        <v>188</v>
      </c>
      <c r="BD17" s="53" t="s">
        <v>188</v>
      </c>
      <c r="BE17" s="95"/>
      <c r="BF17" s="95"/>
    </row>
    <row r="18">
      <c r="A18" s="296" t="s">
        <v>253</v>
      </c>
      <c r="B18" s="297" t="s">
        <v>250</v>
      </c>
      <c r="C18" s="298"/>
      <c r="D18" s="299"/>
      <c r="E18" s="299"/>
      <c r="F18" s="300"/>
      <c r="G18" s="301"/>
      <c r="H18" s="302"/>
      <c r="I18" s="303"/>
      <c r="J18" s="303"/>
      <c r="K18" s="298"/>
      <c r="L18" s="298"/>
      <c r="M18" s="298"/>
      <c r="N18" s="298"/>
      <c r="O18" s="298"/>
      <c r="P18" s="298"/>
      <c r="Q18" s="298"/>
      <c r="R18" s="298"/>
      <c r="S18" s="298"/>
      <c r="T18" s="298"/>
      <c r="U18" s="298"/>
      <c r="V18" s="298"/>
      <c r="W18" s="298"/>
      <c r="X18" s="298"/>
      <c r="Y18" s="298"/>
      <c r="Z18" s="298"/>
      <c r="AA18" s="298"/>
      <c r="AB18" s="298"/>
      <c r="AC18" s="298"/>
      <c r="AD18" s="298"/>
      <c r="AE18" s="298"/>
      <c r="AF18" s="298"/>
      <c r="AG18" s="298"/>
      <c r="AH18" s="298"/>
      <c r="AI18" s="298"/>
      <c r="AJ18" s="298"/>
      <c r="AK18" s="298"/>
      <c r="AL18" s="298"/>
      <c r="AM18" s="298"/>
      <c r="AN18" s="298"/>
      <c r="AO18" s="298"/>
      <c r="AP18" s="298"/>
      <c r="AQ18" s="298"/>
      <c r="AR18" s="304"/>
      <c r="AS18" s="298"/>
      <c r="AT18" s="298"/>
      <c r="AU18" s="298"/>
      <c r="AV18" s="298"/>
      <c r="AW18" s="298"/>
      <c r="AX18" s="298"/>
      <c r="AY18" s="298"/>
      <c r="AZ18" s="298"/>
      <c r="BA18" s="298"/>
      <c r="BB18" s="298"/>
      <c r="BC18" s="298"/>
      <c r="BD18" s="298"/>
      <c r="BE18" s="298"/>
      <c r="BF18" s="298"/>
    </row>
    <row r="19">
      <c r="A19" s="43" t="s">
        <v>262</v>
      </c>
      <c r="B19" s="278" t="s">
        <v>259</v>
      </c>
      <c r="C19" s="252" t="s">
        <v>885</v>
      </c>
      <c r="D19" s="252" t="s">
        <v>886</v>
      </c>
      <c r="E19" s="279" t="s">
        <v>887</v>
      </c>
      <c r="F19" s="9" t="s">
        <v>885</v>
      </c>
      <c r="G19" s="251" t="s">
        <v>26</v>
      </c>
      <c r="H19" s="251" t="s">
        <v>26</v>
      </c>
      <c r="I19" s="285" t="s">
        <v>848</v>
      </c>
      <c r="J19" s="251" t="s">
        <v>26</v>
      </c>
      <c r="K19" s="281" t="s">
        <v>817</v>
      </c>
      <c r="L19" s="281" t="s">
        <v>817</v>
      </c>
      <c r="M19" s="281" t="s">
        <v>817</v>
      </c>
      <c r="N19" s="95"/>
      <c r="O19" s="172" t="s">
        <v>666</v>
      </c>
      <c r="P19" s="53" t="s">
        <v>666</v>
      </c>
      <c r="Q19" s="95"/>
      <c r="R19" s="53" t="s">
        <v>254</v>
      </c>
      <c r="S19" s="53" t="s">
        <v>254</v>
      </c>
      <c r="T19" s="95"/>
      <c r="U19" s="95"/>
      <c r="V19" s="95"/>
      <c r="W19" s="95"/>
      <c r="X19" s="95"/>
      <c r="Y19" s="95"/>
      <c r="Z19" s="53"/>
      <c r="AA19" s="53" t="s">
        <v>254</v>
      </c>
      <c r="AB19" s="281" t="s">
        <v>817</v>
      </c>
      <c r="AC19" s="281" t="s">
        <v>817</v>
      </c>
      <c r="AD19" s="95"/>
      <c r="AE19" s="281" t="s">
        <v>817</v>
      </c>
      <c r="AF19" s="281" t="s">
        <v>817</v>
      </c>
      <c r="AG19" s="281" t="s">
        <v>817</v>
      </c>
      <c r="AH19" s="281" t="s">
        <v>817</v>
      </c>
      <c r="AI19" s="95"/>
      <c r="AJ19" s="281" t="s">
        <v>817</v>
      </c>
      <c r="AK19" s="281" t="s">
        <v>817</v>
      </c>
      <c r="AL19" s="281" t="s">
        <v>817</v>
      </c>
      <c r="AM19" s="95"/>
      <c r="AN19" s="95"/>
      <c r="AO19" s="95"/>
      <c r="AP19" s="253" t="s">
        <v>818</v>
      </c>
      <c r="AQ19" s="251" t="s">
        <v>26</v>
      </c>
      <c r="AR19" s="305" t="s">
        <v>888</v>
      </c>
      <c r="AS19" s="53" t="s">
        <v>254</v>
      </c>
      <c r="AT19" s="252" t="s">
        <v>889</v>
      </c>
      <c r="AU19" s="172" t="s">
        <v>890</v>
      </c>
      <c r="AV19" s="256" t="s">
        <v>26</v>
      </c>
      <c r="AW19" s="261" t="s">
        <v>836</v>
      </c>
      <c r="AX19" s="48" t="s">
        <v>891</v>
      </c>
      <c r="AY19" s="172" t="s">
        <v>892</v>
      </c>
      <c r="AZ19" s="172" t="s">
        <v>893</v>
      </c>
      <c r="BA19" s="95"/>
      <c r="BB19" s="95"/>
      <c r="BC19" s="271">
        <v>4.0</v>
      </c>
      <c r="BD19" s="53" t="s">
        <v>825</v>
      </c>
      <c r="BE19" s="95"/>
      <c r="BF19" s="95"/>
    </row>
    <row r="20">
      <c r="A20" s="109" t="s">
        <v>265</v>
      </c>
      <c r="B20" s="306" t="s">
        <v>263</v>
      </c>
      <c r="C20" s="172" t="s">
        <v>813</v>
      </c>
      <c r="D20" s="172" t="s">
        <v>894</v>
      </c>
      <c r="E20" s="279" t="s">
        <v>863</v>
      </c>
      <c r="F20" s="116" t="s">
        <v>895</v>
      </c>
      <c r="G20" s="252" t="s">
        <v>896</v>
      </c>
      <c r="H20" s="281" t="s">
        <v>817</v>
      </c>
      <c r="I20" s="281" t="s">
        <v>817</v>
      </c>
      <c r="J20" s="281"/>
      <c r="K20" s="281" t="s">
        <v>817</v>
      </c>
      <c r="L20" s="281" t="s">
        <v>817</v>
      </c>
      <c r="M20" s="281" t="s">
        <v>817</v>
      </c>
      <c r="N20" s="95"/>
      <c r="O20" s="172" t="s">
        <v>666</v>
      </c>
      <c r="P20" s="53" t="s">
        <v>666</v>
      </c>
      <c r="Q20" s="95"/>
      <c r="R20" s="53" t="s">
        <v>254</v>
      </c>
      <c r="S20" s="53" t="s">
        <v>254</v>
      </c>
      <c r="T20" s="95"/>
      <c r="U20" s="95"/>
      <c r="V20" s="95"/>
      <c r="W20" s="95"/>
      <c r="X20" s="95"/>
      <c r="Y20" s="95"/>
      <c r="Z20" s="53"/>
      <c r="AA20" s="53" t="s">
        <v>254</v>
      </c>
      <c r="AB20" s="251" t="s">
        <v>26</v>
      </c>
      <c r="AC20" s="281" t="s">
        <v>817</v>
      </c>
      <c r="AD20" s="95"/>
      <c r="AE20" s="95"/>
      <c r="AF20" s="281" t="s">
        <v>817</v>
      </c>
      <c r="AG20" s="281" t="s">
        <v>817</v>
      </c>
      <c r="AH20" s="281" t="s">
        <v>817</v>
      </c>
      <c r="AI20" s="95"/>
      <c r="AJ20" s="281" t="s">
        <v>817</v>
      </c>
      <c r="AK20" s="281" t="s">
        <v>817</v>
      </c>
      <c r="AL20" s="251" t="s">
        <v>26</v>
      </c>
      <c r="AM20" s="95"/>
      <c r="AN20" s="95"/>
      <c r="AO20" s="95"/>
      <c r="AP20" s="253" t="s">
        <v>818</v>
      </c>
      <c r="AQ20" s="252" t="s">
        <v>897</v>
      </c>
      <c r="AR20" s="288" t="s">
        <v>866</v>
      </c>
      <c r="AS20" s="172" t="s">
        <v>898</v>
      </c>
      <c r="AT20" s="172" t="s">
        <v>666</v>
      </c>
      <c r="AU20" s="172" t="s">
        <v>860</v>
      </c>
      <c r="AV20" s="256" t="s">
        <v>26</v>
      </c>
      <c r="AW20" s="254" t="s">
        <v>876</v>
      </c>
      <c r="AX20" s="256" t="s">
        <v>26</v>
      </c>
      <c r="AY20" s="252" t="s">
        <v>899</v>
      </c>
      <c r="AZ20" s="255" t="s">
        <v>824</v>
      </c>
      <c r="BA20" s="95"/>
      <c r="BB20" s="95"/>
      <c r="BC20" s="53">
        <v>3.0</v>
      </c>
      <c r="BD20" s="53" t="s">
        <v>825</v>
      </c>
      <c r="BE20" s="95"/>
      <c r="BF20" s="95"/>
    </row>
    <row r="21">
      <c r="A21" s="174" t="s">
        <v>270</v>
      </c>
      <c r="B21" s="306" t="s">
        <v>268</v>
      </c>
      <c r="C21" s="172" t="s">
        <v>188</v>
      </c>
      <c r="D21" s="137"/>
      <c r="E21" s="137"/>
      <c r="F21" s="3"/>
      <c r="G21" s="141"/>
      <c r="I21" s="290"/>
      <c r="J21" s="290"/>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291"/>
      <c r="AS21" s="95"/>
      <c r="AT21" s="95"/>
      <c r="AU21" s="95"/>
      <c r="AV21" s="95"/>
      <c r="AW21" s="95"/>
      <c r="AX21" s="95"/>
      <c r="AY21" s="95"/>
      <c r="AZ21" s="95"/>
      <c r="BA21" s="95"/>
      <c r="BB21" s="95"/>
      <c r="BC21" s="53" t="s">
        <v>188</v>
      </c>
      <c r="BD21" s="53" t="s">
        <v>188</v>
      </c>
      <c r="BE21" s="95"/>
      <c r="BF21" s="95"/>
    </row>
    <row r="22">
      <c r="A22" s="19" t="s">
        <v>273</v>
      </c>
      <c r="B22" s="307" t="s">
        <v>271</v>
      </c>
      <c r="C22" s="172" t="s">
        <v>188</v>
      </c>
      <c r="D22" s="137"/>
      <c r="E22" s="137"/>
      <c r="F22" s="3"/>
      <c r="G22" s="141"/>
      <c r="I22" s="290"/>
      <c r="J22" s="290"/>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291"/>
      <c r="AS22" s="95"/>
      <c r="AT22" s="95"/>
      <c r="AU22" s="95"/>
      <c r="AV22" s="95"/>
      <c r="AW22" s="95"/>
      <c r="AX22" s="95"/>
      <c r="AY22" s="95"/>
      <c r="AZ22" s="95"/>
      <c r="BA22" s="95"/>
      <c r="BB22" s="95"/>
      <c r="BC22" s="53" t="s">
        <v>188</v>
      </c>
      <c r="BD22" s="53" t="s">
        <v>188</v>
      </c>
      <c r="BE22" s="95"/>
      <c r="BF22" s="95"/>
    </row>
    <row r="23">
      <c r="A23" s="19" t="s">
        <v>278</v>
      </c>
      <c r="B23" s="176" t="s">
        <v>276</v>
      </c>
      <c r="C23" s="279" t="s">
        <v>900</v>
      </c>
      <c r="D23" s="279" t="s">
        <v>900</v>
      </c>
      <c r="E23" s="279" t="s">
        <v>901</v>
      </c>
      <c r="F23" s="279" t="s">
        <v>902</v>
      </c>
      <c r="G23" s="260" t="s">
        <v>872</v>
      </c>
      <c r="H23" s="260" t="s">
        <v>872</v>
      </c>
      <c r="I23" s="285" t="s">
        <v>903</v>
      </c>
      <c r="J23" s="260" t="s">
        <v>904</v>
      </c>
      <c r="K23" s="281" t="s">
        <v>817</v>
      </c>
      <c r="L23" s="281" t="s">
        <v>817</v>
      </c>
      <c r="M23" s="281" t="s">
        <v>817</v>
      </c>
      <c r="N23" s="95"/>
      <c r="O23" s="251" t="s">
        <v>26</v>
      </c>
      <c r="P23" s="281" t="s">
        <v>817</v>
      </c>
      <c r="Q23" s="281" t="s">
        <v>817</v>
      </c>
      <c r="R23" s="53" t="s">
        <v>254</v>
      </c>
      <c r="S23" s="53" t="s">
        <v>254</v>
      </c>
      <c r="T23" s="95"/>
      <c r="U23" s="95"/>
      <c r="V23" s="95"/>
      <c r="W23" s="95"/>
      <c r="X23" s="95"/>
      <c r="Y23" s="95"/>
      <c r="Z23" s="53"/>
      <c r="AA23" s="53" t="s">
        <v>254</v>
      </c>
      <c r="AB23" s="281" t="s">
        <v>817</v>
      </c>
      <c r="AC23" s="281" t="s">
        <v>817</v>
      </c>
      <c r="AD23" s="95"/>
      <c r="AE23" s="95"/>
      <c r="AF23" s="281" t="s">
        <v>817</v>
      </c>
      <c r="AG23" s="281" t="s">
        <v>817</v>
      </c>
      <c r="AH23" s="281" t="s">
        <v>817</v>
      </c>
      <c r="AI23" s="95"/>
      <c r="AJ23" s="281" t="s">
        <v>817</v>
      </c>
      <c r="AK23" s="281" t="s">
        <v>817</v>
      </c>
      <c r="AL23" s="281" t="s">
        <v>817</v>
      </c>
      <c r="AM23" s="95"/>
      <c r="AN23" s="95"/>
      <c r="AO23" s="95"/>
      <c r="AP23" s="172" t="s">
        <v>905</v>
      </c>
      <c r="AQ23" s="252" t="s">
        <v>906</v>
      </c>
      <c r="AR23" s="288" t="s">
        <v>907</v>
      </c>
      <c r="AS23" s="95"/>
      <c r="AT23" s="172" t="s">
        <v>905</v>
      </c>
      <c r="AU23" s="172" t="s">
        <v>905</v>
      </c>
      <c r="AV23" s="172" t="s">
        <v>861</v>
      </c>
      <c r="AW23" s="254" t="s">
        <v>846</v>
      </c>
      <c r="AX23" s="256" t="s">
        <v>26</v>
      </c>
      <c r="AY23" s="253" t="s">
        <v>908</v>
      </c>
      <c r="AZ23" s="255" t="s">
        <v>824</v>
      </c>
      <c r="BA23" s="95"/>
      <c r="BB23" s="95"/>
      <c r="BC23" s="53">
        <v>3.0</v>
      </c>
      <c r="BD23" s="53" t="s">
        <v>825</v>
      </c>
      <c r="BE23" s="279" t="s">
        <v>909</v>
      </c>
      <c r="BF23" s="95"/>
    </row>
    <row r="24">
      <c r="A24" s="109" t="s">
        <v>257</v>
      </c>
      <c r="B24" s="306" t="s">
        <v>255</v>
      </c>
      <c r="C24" s="172" t="s">
        <v>813</v>
      </c>
      <c r="D24" s="172" t="s">
        <v>910</v>
      </c>
      <c r="E24" s="172"/>
      <c r="F24" s="279" t="s">
        <v>911</v>
      </c>
      <c r="G24" s="279" t="s">
        <v>912</v>
      </c>
      <c r="H24" s="279" t="s">
        <v>912</v>
      </c>
      <c r="I24" s="279" t="s">
        <v>912</v>
      </c>
      <c r="J24" s="279"/>
      <c r="K24" s="281" t="s">
        <v>817</v>
      </c>
      <c r="L24" s="281" t="s">
        <v>817</v>
      </c>
      <c r="M24" s="281" t="s">
        <v>817</v>
      </c>
      <c r="N24" s="95"/>
      <c r="O24" s="172" t="s">
        <v>666</v>
      </c>
      <c r="P24" s="53" t="s">
        <v>666</v>
      </c>
      <c r="Q24" s="95"/>
      <c r="R24" s="53" t="s">
        <v>254</v>
      </c>
      <c r="S24" s="53" t="s">
        <v>254</v>
      </c>
      <c r="T24" s="95"/>
      <c r="U24" s="95"/>
      <c r="V24" s="95"/>
      <c r="W24" s="95"/>
      <c r="X24" s="95"/>
      <c r="Y24" s="95"/>
      <c r="Z24" s="53"/>
      <c r="AA24" s="53" t="s">
        <v>254</v>
      </c>
      <c r="AB24" s="281"/>
      <c r="AC24" s="281" t="s">
        <v>817</v>
      </c>
      <c r="AD24" s="95"/>
      <c r="AE24" s="95"/>
      <c r="AF24" s="281" t="s">
        <v>817</v>
      </c>
      <c r="AG24" s="281" t="s">
        <v>817</v>
      </c>
      <c r="AH24" s="281" t="s">
        <v>817</v>
      </c>
      <c r="AI24" s="95"/>
      <c r="AJ24" s="281" t="s">
        <v>817</v>
      </c>
      <c r="AK24" s="281" t="s">
        <v>817</v>
      </c>
      <c r="AL24" s="281" t="s">
        <v>817</v>
      </c>
      <c r="AM24" s="95"/>
      <c r="AN24" s="95"/>
      <c r="AO24" s="95"/>
      <c r="AP24" s="116" t="s">
        <v>912</v>
      </c>
      <c r="AQ24" s="116" t="s">
        <v>912</v>
      </c>
      <c r="AR24" s="279" t="s">
        <v>912</v>
      </c>
      <c r="AS24" s="116" t="s">
        <v>254</v>
      </c>
      <c r="AT24" s="116" t="s">
        <v>254</v>
      </c>
      <c r="AU24" s="116" t="s">
        <v>254</v>
      </c>
      <c r="AV24" s="270" t="s">
        <v>913</v>
      </c>
      <c r="AW24" s="261" t="s">
        <v>836</v>
      </c>
      <c r="AX24" s="261" t="s">
        <v>914</v>
      </c>
      <c r="AY24" s="53" t="s">
        <v>254</v>
      </c>
      <c r="AZ24" s="172" t="s">
        <v>915</v>
      </c>
      <c r="BA24" s="95"/>
      <c r="BB24" s="95"/>
      <c r="BC24" s="53">
        <v>1.0</v>
      </c>
      <c r="BD24" s="53" t="s">
        <v>825</v>
      </c>
      <c r="BE24" s="172" t="s">
        <v>915</v>
      </c>
    </row>
  </sheetData>
  <mergeCells count="4">
    <mergeCell ref="G1:I1"/>
    <mergeCell ref="K1:O1"/>
    <mergeCell ref="W1:X1"/>
    <mergeCell ref="AP1:AS1"/>
  </mergeCells>
  <conditionalFormatting sqref="I12:J12 I16:J16 I21:J22">
    <cfRule type="cellIs" dxfId="2" priority="1" operator="greaterThanOrEqual">
      <formula>0.5</formula>
    </cfRule>
  </conditionalFormatting>
  <conditionalFormatting sqref="I12:J12 I16:J16 I21:J22">
    <cfRule type="cellIs" dxfId="3" priority="2" operator="lessThan">
      <formula>0.4</formula>
    </cfRule>
  </conditionalFormatting>
  <conditionalFormatting sqref="I12:J12 I16:J16 I21:J22">
    <cfRule type="cellIs" dxfId="4" priority="3" operator="lessThan">
      <formula>0.5</formula>
    </cfRule>
  </conditionalFormatting>
  <conditionalFormatting sqref="BC5:BC7 BC9 BC11 BC14 BC20 BC23:BC24">
    <cfRule type="cellIs" dxfId="2" priority="4" operator="greaterThanOrEqual">
      <formula>5</formula>
    </cfRule>
  </conditionalFormatting>
  <conditionalFormatting sqref="BC5:BC7 BC9 BC11 BC14 BC20 BC23:BC24">
    <cfRule type="cellIs" dxfId="3" priority="5" operator="lessThan">
      <formula>4</formula>
    </cfRule>
  </conditionalFormatting>
  <conditionalFormatting sqref="BC5:BC7 BC9 BC11 BC14 BC20 BC23:BC24">
    <cfRule type="cellIs" dxfId="4" priority="6" operator="lessThan">
      <formula>5</formula>
    </cfRule>
  </conditionalFormatting>
  <hyperlinks>
    <hyperlink r:id="rId1" ref="AZ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hidden="1" min="2" max="2" width="25.63"/>
    <col customWidth="1" min="3" max="3" width="18.13"/>
    <col customWidth="1" min="4" max="4" width="23.75"/>
    <col customWidth="1" min="5" max="5" width="51.63"/>
    <col customWidth="1" min="6" max="6" width="18.13"/>
    <col customWidth="1" min="7" max="7" width="29.13"/>
    <col customWidth="1" min="9" max="9" width="22.38"/>
    <col customWidth="1" min="10" max="10" width="19.38"/>
    <col customWidth="1" min="13" max="13" width="17.5"/>
    <col customWidth="1" min="14" max="14" width="30.63"/>
    <col customWidth="1" min="15" max="15" width="17.75"/>
    <col customWidth="1" min="16" max="16" width="19.88"/>
    <col customWidth="1" min="17" max="17" width="23.25"/>
    <col customWidth="1" min="18" max="18" width="26.13"/>
    <col customWidth="1" min="19" max="19" width="37.75"/>
    <col customWidth="1" min="20" max="21" width="26.13"/>
    <col customWidth="1" min="22" max="22" width="19.63"/>
    <col customWidth="1" min="23" max="23" width="34.13"/>
    <col customWidth="1" min="24" max="24" width="16.75"/>
    <col customWidth="1" min="25" max="25" width="17.13"/>
    <col customWidth="1" min="26" max="27" width="29.88"/>
    <col customWidth="1" min="28" max="29" width="14.75"/>
    <col customWidth="1" min="31" max="31" width="18.38"/>
    <col customWidth="1" min="32" max="32" width="49.63"/>
    <col customWidth="1" min="33" max="33" width="51.25"/>
    <col hidden="1" min="35" max="35" width="12.63"/>
    <col customWidth="1" min="36" max="36" width="30.13"/>
    <col customWidth="1" min="37" max="37" width="19.63"/>
    <col customWidth="1" min="38" max="38" width="26.25"/>
    <col customWidth="1" min="39" max="39" width="18.5"/>
    <col customWidth="1" min="40" max="40" width="22.75"/>
    <col customWidth="1" min="48" max="48" width="78.25"/>
    <col customWidth="1" min="49" max="49" width="30.38"/>
  </cols>
  <sheetData>
    <row r="1">
      <c r="A1" s="223"/>
      <c r="B1" s="224"/>
      <c r="C1" s="224"/>
      <c r="D1" s="224"/>
      <c r="E1" s="224"/>
      <c r="F1" s="226"/>
      <c r="G1" s="226"/>
      <c r="H1" s="227"/>
      <c r="I1" s="224"/>
      <c r="J1" s="224"/>
      <c r="K1" s="224"/>
      <c r="L1" s="224"/>
      <c r="M1" s="229"/>
      <c r="N1" s="229"/>
      <c r="O1" s="230"/>
      <c r="P1" s="230"/>
      <c r="Q1" s="274"/>
      <c r="R1" s="89"/>
      <c r="S1" s="89"/>
      <c r="T1" s="238"/>
      <c r="U1" s="61" t="s">
        <v>780</v>
      </c>
      <c r="W1" s="275"/>
      <c r="X1" s="232"/>
      <c r="Y1" s="232"/>
      <c r="Z1" s="234"/>
      <c r="AA1" s="234"/>
      <c r="AB1" s="230"/>
      <c r="AC1" s="230"/>
      <c r="AD1" s="276"/>
      <c r="AE1" s="228"/>
      <c r="AF1" s="224"/>
      <c r="AG1" s="224"/>
      <c r="AH1" s="235"/>
      <c r="AI1" s="236"/>
      <c r="AJ1" s="237"/>
      <c r="AK1" s="238"/>
      <c r="AL1" s="61"/>
      <c r="AM1" s="239"/>
      <c r="AN1" s="240"/>
      <c r="AO1" s="239"/>
      <c r="AP1" s="240"/>
      <c r="AQ1" s="241"/>
      <c r="AR1" s="237"/>
      <c r="AS1" s="235"/>
      <c r="AT1" s="242"/>
      <c r="AU1" s="242"/>
      <c r="AV1" s="224"/>
      <c r="AW1" s="224"/>
    </row>
    <row r="2">
      <c r="A2" s="223" t="s">
        <v>3</v>
      </c>
      <c r="B2" s="224"/>
      <c r="C2" s="224" t="s">
        <v>577</v>
      </c>
      <c r="D2" s="224" t="s">
        <v>578</v>
      </c>
      <c r="E2" s="224" t="s">
        <v>579</v>
      </c>
      <c r="F2" s="226" t="s">
        <v>580</v>
      </c>
      <c r="G2" s="226" t="s">
        <v>581</v>
      </c>
      <c r="H2" s="227" t="s">
        <v>916</v>
      </c>
      <c r="I2" s="224" t="s">
        <v>584</v>
      </c>
      <c r="J2" s="224" t="s">
        <v>571</v>
      </c>
      <c r="K2" s="224" t="s">
        <v>586</v>
      </c>
      <c r="L2" s="224" t="s">
        <v>587</v>
      </c>
      <c r="M2" s="229" t="s">
        <v>588</v>
      </c>
      <c r="N2" s="229" t="s">
        <v>589</v>
      </c>
      <c r="O2" s="230" t="s">
        <v>397</v>
      </c>
      <c r="P2" s="230" t="s">
        <v>590</v>
      </c>
      <c r="Q2" s="274" t="s">
        <v>790</v>
      </c>
      <c r="R2" s="89" t="s">
        <v>791</v>
      </c>
      <c r="S2" s="89" t="s">
        <v>792</v>
      </c>
      <c r="T2" s="238" t="s">
        <v>789</v>
      </c>
      <c r="U2" s="231" t="s">
        <v>591</v>
      </c>
      <c r="V2" s="231" t="s">
        <v>591</v>
      </c>
      <c r="W2" s="275" t="s">
        <v>793</v>
      </c>
      <c r="X2" s="232" t="s">
        <v>592</v>
      </c>
      <c r="Y2" s="232" t="s">
        <v>594</v>
      </c>
      <c r="Z2" s="234" t="s">
        <v>797</v>
      </c>
      <c r="AA2" s="234" t="s">
        <v>798</v>
      </c>
      <c r="AB2" s="230" t="s">
        <v>598</v>
      </c>
      <c r="AC2" s="230" t="s">
        <v>599</v>
      </c>
      <c r="AD2" s="276" t="s">
        <v>799</v>
      </c>
      <c r="AE2" s="228" t="s">
        <v>602</v>
      </c>
      <c r="AF2" s="224" t="s">
        <v>603</v>
      </c>
      <c r="AG2" s="224" t="s">
        <v>604</v>
      </c>
      <c r="AH2" s="235"/>
      <c r="AI2" s="236" t="s">
        <v>605</v>
      </c>
      <c r="AJ2" s="237" t="s">
        <v>610</v>
      </c>
      <c r="AK2" s="238" t="s">
        <v>614</v>
      </c>
      <c r="AL2" s="61" t="s">
        <v>917</v>
      </c>
      <c r="AM2" s="239" t="s">
        <v>616</v>
      </c>
      <c r="AN2" s="240" t="s">
        <v>918</v>
      </c>
      <c r="AO2" s="239" t="s">
        <v>619</v>
      </c>
      <c r="AP2" s="240" t="s">
        <v>808</v>
      </c>
      <c r="AQ2" s="241" t="s">
        <v>620</v>
      </c>
      <c r="AR2" s="237" t="s">
        <v>809</v>
      </c>
      <c r="AS2" s="235"/>
      <c r="AT2" s="242" t="s">
        <v>623</v>
      </c>
      <c r="AU2" s="242" t="s">
        <v>624</v>
      </c>
      <c r="AV2" s="224" t="s">
        <v>135</v>
      </c>
      <c r="AW2" s="224" t="s">
        <v>625</v>
      </c>
    </row>
    <row r="3">
      <c r="A3" s="235"/>
      <c r="B3" s="235"/>
      <c r="C3" s="235"/>
      <c r="D3" s="83" t="s">
        <v>919</v>
      </c>
      <c r="E3" s="224"/>
      <c r="F3" s="61" t="s">
        <v>920</v>
      </c>
      <c r="H3" s="224"/>
      <c r="I3" s="61" t="s">
        <v>780</v>
      </c>
      <c r="N3" s="235"/>
      <c r="O3" s="235"/>
      <c r="P3" s="235"/>
      <c r="Q3" s="61" t="s">
        <v>780</v>
      </c>
      <c r="R3" s="61" t="s">
        <v>780</v>
      </c>
      <c r="S3" s="61" t="s">
        <v>780</v>
      </c>
      <c r="T3" s="224"/>
      <c r="U3" s="224" t="s">
        <v>628</v>
      </c>
      <c r="V3" s="235" t="s">
        <v>629</v>
      </c>
      <c r="W3" s="235"/>
      <c r="X3" s="61" t="s">
        <v>780</v>
      </c>
      <c r="Y3" s="61" t="s">
        <v>780</v>
      </c>
      <c r="Z3" s="84" t="s">
        <v>630</v>
      </c>
      <c r="AA3" s="84"/>
      <c r="AB3" s="61" t="s">
        <v>780</v>
      </c>
      <c r="AD3" s="224"/>
      <c r="AE3" s="224"/>
      <c r="AF3" s="224"/>
      <c r="AG3" s="61" t="s">
        <v>921</v>
      </c>
      <c r="AH3" s="235"/>
      <c r="AI3" s="245" t="s">
        <v>631</v>
      </c>
    </row>
    <row r="4">
      <c r="A4" s="95"/>
      <c r="B4" s="208"/>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row>
    <row r="5">
      <c r="A5" s="291" t="s">
        <v>632</v>
      </c>
      <c r="B5" s="308" t="s">
        <v>180</v>
      </c>
      <c r="C5" s="53" t="s">
        <v>922</v>
      </c>
      <c r="D5" s="252">
        <v>5.0</v>
      </c>
      <c r="E5" s="309" t="s">
        <v>923</v>
      </c>
      <c r="F5" s="252" t="s">
        <v>924</v>
      </c>
      <c r="G5" s="251" t="s">
        <v>925</v>
      </c>
      <c r="I5" s="53" t="s">
        <v>26</v>
      </c>
      <c r="J5" s="53" t="s">
        <v>26</v>
      </c>
      <c r="K5" s="53" t="s">
        <v>26</v>
      </c>
      <c r="L5" s="252" t="s">
        <v>926</v>
      </c>
      <c r="M5" s="53" t="s">
        <v>26</v>
      </c>
      <c r="N5" s="53" t="s">
        <v>26</v>
      </c>
      <c r="O5" s="53" t="s">
        <v>26</v>
      </c>
      <c r="P5" s="53" t="s">
        <v>26</v>
      </c>
      <c r="Q5" s="251" t="s">
        <v>26</v>
      </c>
      <c r="R5" s="53" t="s">
        <v>927</v>
      </c>
      <c r="S5" s="172" t="s">
        <v>928</v>
      </c>
      <c r="T5" s="252" t="s">
        <v>929</v>
      </c>
      <c r="U5" s="172" t="s">
        <v>930</v>
      </c>
      <c r="V5" s="253" t="s">
        <v>931</v>
      </c>
      <c r="W5" s="172" t="s">
        <v>666</v>
      </c>
      <c r="X5" s="251" t="s">
        <v>932</v>
      </c>
      <c r="Y5" s="252" t="s">
        <v>933</v>
      </c>
      <c r="Z5" s="251" t="s">
        <v>26</v>
      </c>
      <c r="AA5" s="53" t="s">
        <v>254</v>
      </c>
      <c r="AB5" s="172" t="s">
        <v>934</v>
      </c>
      <c r="AC5" s="172" t="s">
        <v>666</v>
      </c>
      <c r="AD5" s="53" t="s">
        <v>254</v>
      </c>
      <c r="AE5" s="95"/>
      <c r="AF5" s="309" t="s">
        <v>935</v>
      </c>
      <c r="AG5" s="252" t="s">
        <v>929</v>
      </c>
      <c r="AH5" s="95"/>
      <c r="AI5" s="95"/>
      <c r="AJ5" s="172" t="s">
        <v>936</v>
      </c>
      <c r="AK5" s="256" t="s">
        <v>26</v>
      </c>
      <c r="AL5" s="256" t="s">
        <v>26</v>
      </c>
      <c r="AM5" s="256" t="s">
        <v>26</v>
      </c>
      <c r="AN5" s="48" t="s">
        <v>937</v>
      </c>
      <c r="AO5" s="256" t="s">
        <v>26</v>
      </c>
      <c r="AP5" s="172" t="s">
        <v>938</v>
      </c>
      <c r="AQ5" s="255" t="s">
        <v>939</v>
      </c>
      <c r="AR5" s="53" t="s">
        <v>254</v>
      </c>
      <c r="AS5" s="95"/>
      <c r="AT5" s="53">
        <v>7.5</v>
      </c>
      <c r="AU5" s="53">
        <v>5.5</v>
      </c>
      <c r="AV5" s="53" t="s">
        <v>940</v>
      </c>
      <c r="AW5" s="95"/>
    </row>
    <row r="6">
      <c r="A6" s="291" t="s">
        <v>658</v>
      </c>
      <c r="B6" s="310" t="s">
        <v>189</v>
      </c>
      <c r="C6" s="53" t="s">
        <v>941</v>
      </c>
      <c r="D6" s="172">
        <v>1.0</v>
      </c>
      <c r="E6" s="311" t="s">
        <v>942</v>
      </c>
      <c r="F6" s="252" t="s">
        <v>943</v>
      </c>
      <c r="G6" s="261" t="s">
        <v>944</v>
      </c>
      <c r="I6" s="53" t="s">
        <v>26</v>
      </c>
      <c r="J6" s="172" t="s">
        <v>945</v>
      </c>
      <c r="K6" s="95"/>
      <c r="L6" s="95"/>
      <c r="M6" s="53" t="s">
        <v>26</v>
      </c>
      <c r="N6" s="95"/>
      <c r="O6" s="95"/>
      <c r="P6" s="95"/>
      <c r="Q6" s="251" t="s">
        <v>26</v>
      </c>
      <c r="R6" s="172" t="s">
        <v>666</v>
      </c>
      <c r="S6" s="172" t="s">
        <v>666</v>
      </c>
      <c r="T6" s="172" t="s">
        <v>946</v>
      </c>
      <c r="U6" s="261" t="s">
        <v>945</v>
      </c>
      <c r="V6" s="261" t="s">
        <v>945</v>
      </c>
      <c r="W6" s="172" t="s">
        <v>666</v>
      </c>
      <c r="X6" s="172" t="s">
        <v>666</v>
      </c>
      <c r="Y6" s="172" t="s">
        <v>666</v>
      </c>
      <c r="Z6" s="252" t="s">
        <v>947</v>
      </c>
      <c r="AA6" s="53" t="s">
        <v>254</v>
      </c>
      <c r="AB6" s="252" t="s">
        <v>948</v>
      </c>
      <c r="AC6" s="172" t="s">
        <v>666</v>
      </c>
      <c r="AD6" s="53" t="s">
        <v>254</v>
      </c>
      <c r="AE6" s="95"/>
      <c r="AF6" s="261" t="s">
        <v>949</v>
      </c>
      <c r="AG6" s="261" t="s">
        <v>950</v>
      </c>
      <c r="AH6" s="95"/>
      <c r="AI6" s="95"/>
      <c r="AJ6" s="172" t="s">
        <v>951</v>
      </c>
      <c r="AK6" s="172" t="s">
        <v>952</v>
      </c>
      <c r="AL6" s="256" t="s">
        <v>26</v>
      </c>
      <c r="AM6" s="256" t="s">
        <v>26</v>
      </c>
      <c r="AN6" s="256" t="s">
        <v>26</v>
      </c>
      <c r="AO6" s="256" t="s">
        <v>26</v>
      </c>
      <c r="AP6" s="256" t="s">
        <v>26</v>
      </c>
      <c r="AQ6" s="255" t="s">
        <v>953</v>
      </c>
      <c r="AR6" s="53" t="s">
        <v>254</v>
      </c>
      <c r="AS6" s="95"/>
      <c r="AT6" s="53">
        <v>3.0</v>
      </c>
      <c r="AU6" s="53">
        <v>7.0</v>
      </c>
      <c r="AV6" s="53" t="s">
        <v>954</v>
      </c>
      <c r="AW6" s="95"/>
    </row>
    <row r="7">
      <c r="A7" s="291" t="s">
        <v>713</v>
      </c>
      <c r="B7" s="310" t="s">
        <v>714</v>
      </c>
      <c r="C7" s="53" t="s">
        <v>955</v>
      </c>
      <c r="D7" s="252">
        <v>3.0</v>
      </c>
      <c r="E7" s="309" t="s">
        <v>956</v>
      </c>
      <c r="F7" s="252" t="s">
        <v>943</v>
      </c>
      <c r="G7" s="172" t="s">
        <v>957</v>
      </c>
      <c r="I7" s="53" t="s">
        <v>26</v>
      </c>
      <c r="J7" s="53" t="s">
        <v>26</v>
      </c>
      <c r="K7" s="53" t="s">
        <v>26</v>
      </c>
      <c r="L7" s="95"/>
      <c r="M7" s="252" t="s">
        <v>958</v>
      </c>
      <c r="N7" s="252" t="s">
        <v>959</v>
      </c>
      <c r="O7" s="254" t="s">
        <v>959</v>
      </c>
      <c r="P7" s="254" t="s">
        <v>959</v>
      </c>
      <c r="Q7" s="252" t="s">
        <v>960</v>
      </c>
      <c r="R7" s="172" t="s">
        <v>961</v>
      </c>
      <c r="S7" s="172" t="s">
        <v>666</v>
      </c>
      <c r="T7" s="251" t="s">
        <v>26</v>
      </c>
      <c r="U7" s="172" t="s">
        <v>930</v>
      </c>
      <c r="V7" s="253" t="s">
        <v>962</v>
      </c>
      <c r="W7" s="172" t="s">
        <v>666</v>
      </c>
      <c r="X7" s="252" t="s">
        <v>963</v>
      </c>
      <c r="Y7" s="172" t="s">
        <v>964</v>
      </c>
      <c r="Z7" s="252" t="s">
        <v>965</v>
      </c>
      <c r="AA7" s="53" t="s">
        <v>254</v>
      </c>
      <c r="AB7" s="172" t="s">
        <v>966</v>
      </c>
      <c r="AC7" s="172" t="s">
        <v>666</v>
      </c>
      <c r="AD7" s="53" t="s">
        <v>254</v>
      </c>
      <c r="AE7" s="95"/>
      <c r="AF7" s="309" t="s">
        <v>935</v>
      </c>
      <c r="AG7" s="172" t="s">
        <v>967</v>
      </c>
      <c r="AH7" s="95"/>
      <c r="AI7" s="95"/>
      <c r="AJ7" s="172" t="s">
        <v>951</v>
      </c>
      <c r="AK7" s="256" t="s">
        <v>26</v>
      </c>
      <c r="AL7" s="256" t="s">
        <v>26</v>
      </c>
      <c r="AM7" s="256" t="s">
        <v>26</v>
      </c>
      <c r="AN7" s="172" t="s">
        <v>968</v>
      </c>
      <c r="AO7" s="256" t="s">
        <v>26</v>
      </c>
      <c r="AP7" s="48" t="s">
        <v>969</v>
      </c>
      <c r="AQ7" s="254" t="s">
        <v>970</v>
      </c>
      <c r="AR7" s="53" t="s">
        <v>254</v>
      </c>
      <c r="AS7" s="95"/>
      <c r="AT7" s="53">
        <v>5.5</v>
      </c>
      <c r="AU7" s="53">
        <v>6.0</v>
      </c>
      <c r="AV7" s="53" t="s">
        <v>971</v>
      </c>
      <c r="AW7" s="95"/>
    </row>
    <row r="8">
      <c r="A8" s="291" t="s">
        <v>722</v>
      </c>
      <c r="B8" s="308" t="s">
        <v>723</v>
      </c>
      <c r="C8" s="95"/>
      <c r="D8" s="172">
        <v>1.0</v>
      </c>
      <c r="E8" s="312" t="s">
        <v>972</v>
      </c>
      <c r="F8" s="252" t="s">
        <v>973</v>
      </c>
      <c r="G8" s="172" t="s">
        <v>974</v>
      </c>
      <c r="I8" s="172" t="s">
        <v>975</v>
      </c>
      <c r="J8" s="95"/>
      <c r="K8" s="95"/>
      <c r="L8" s="95"/>
      <c r="M8" s="95"/>
      <c r="N8" s="95"/>
      <c r="O8" s="95"/>
      <c r="P8" s="95"/>
      <c r="Q8" s="53" t="s">
        <v>26</v>
      </c>
      <c r="R8" s="172"/>
      <c r="S8" s="172" t="s">
        <v>666</v>
      </c>
      <c r="T8" s="261" t="s">
        <v>976</v>
      </c>
      <c r="U8" s="261" t="s">
        <v>977</v>
      </c>
      <c r="V8" s="261" t="s">
        <v>978</v>
      </c>
      <c r="W8" s="95"/>
      <c r="X8" s="172" t="s">
        <v>666</v>
      </c>
      <c r="Y8" s="172" t="s">
        <v>666</v>
      </c>
      <c r="Z8" s="252" t="s">
        <v>947</v>
      </c>
      <c r="AA8" s="53" t="s">
        <v>254</v>
      </c>
      <c r="AB8" s="252" t="s">
        <v>948</v>
      </c>
      <c r="AC8" s="172" t="s">
        <v>666</v>
      </c>
      <c r="AD8" s="95"/>
      <c r="AE8" s="95"/>
      <c r="AF8" s="261" t="s">
        <v>949</v>
      </c>
      <c r="AG8" s="261" t="s">
        <v>950</v>
      </c>
      <c r="AH8" s="95"/>
      <c r="AI8" s="95"/>
      <c r="AJ8" s="53" t="s">
        <v>979</v>
      </c>
      <c r="AK8" s="172" t="s">
        <v>980</v>
      </c>
      <c r="AL8" s="256" t="s">
        <v>26</v>
      </c>
      <c r="AM8" s="256" t="s">
        <v>26</v>
      </c>
      <c r="AN8" s="256" t="s">
        <v>26</v>
      </c>
      <c r="AO8" s="256" t="s">
        <v>26</v>
      </c>
      <c r="AP8" s="256" t="s">
        <v>26</v>
      </c>
      <c r="AQ8" s="255" t="s">
        <v>939</v>
      </c>
      <c r="AR8" s="53" t="s">
        <v>254</v>
      </c>
      <c r="AS8" s="95"/>
      <c r="AT8" s="53">
        <v>2.5</v>
      </c>
      <c r="AU8" s="53">
        <v>5.5</v>
      </c>
      <c r="AV8" s="53" t="s">
        <v>981</v>
      </c>
      <c r="AW8" s="95"/>
    </row>
    <row r="9">
      <c r="A9" s="291" t="s">
        <v>654</v>
      </c>
      <c r="B9" s="310" t="s">
        <v>655</v>
      </c>
      <c r="C9" s="172" t="s">
        <v>982</v>
      </c>
      <c r="D9" s="172">
        <v>0.0</v>
      </c>
      <c r="E9" s="172" t="s">
        <v>982</v>
      </c>
      <c r="F9" s="261" t="s">
        <v>983</v>
      </c>
      <c r="G9" s="261" t="s">
        <v>984</v>
      </c>
      <c r="I9" s="172" t="s">
        <v>975</v>
      </c>
      <c r="J9" s="95"/>
      <c r="K9" s="95"/>
      <c r="L9" s="95"/>
      <c r="M9" s="95"/>
      <c r="N9" s="95"/>
      <c r="O9" s="95"/>
      <c r="P9" s="95"/>
      <c r="Q9" s="95"/>
      <c r="R9" s="95"/>
      <c r="S9" s="95"/>
      <c r="T9" s="95"/>
      <c r="U9" s="95"/>
      <c r="V9" s="95"/>
      <c r="W9" s="95"/>
      <c r="X9" s="95"/>
      <c r="Y9" s="95"/>
      <c r="Z9" s="95"/>
      <c r="AA9" s="95"/>
      <c r="AB9" s="95"/>
      <c r="AC9" s="95"/>
      <c r="AD9" s="95"/>
      <c r="AE9" s="95"/>
      <c r="AF9" s="95"/>
      <c r="AG9" s="95"/>
      <c r="AH9" s="95"/>
      <c r="AI9" s="95"/>
      <c r="AJ9" s="53" t="s">
        <v>979</v>
      </c>
      <c r="AK9" s="266" t="s">
        <v>985</v>
      </c>
      <c r="AL9" s="266" t="s">
        <v>985</v>
      </c>
      <c r="AM9" s="256" t="s">
        <v>26</v>
      </c>
      <c r="AN9" s="254" t="s">
        <v>986</v>
      </c>
      <c r="AO9" s="256" t="s">
        <v>26</v>
      </c>
      <c r="AP9" s="172" t="s">
        <v>938</v>
      </c>
      <c r="AQ9" s="255" t="s">
        <v>987</v>
      </c>
      <c r="AR9" s="53" t="s">
        <v>254</v>
      </c>
      <c r="AS9" s="95"/>
      <c r="AT9" s="53">
        <v>1.5</v>
      </c>
      <c r="AU9" s="53">
        <v>2.5</v>
      </c>
      <c r="AV9" s="53" t="s">
        <v>988</v>
      </c>
      <c r="AW9" s="95"/>
    </row>
    <row r="10">
      <c r="A10" s="313" t="s">
        <v>678</v>
      </c>
      <c r="B10" s="314" t="s">
        <v>679</v>
      </c>
      <c r="C10" s="53" t="s">
        <v>989</v>
      </c>
      <c r="D10" s="252">
        <v>5.0</v>
      </c>
      <c r="E10" s="280" t="s">
        <v>990</v>
      </c>
      <c r="F10" s="315" t="s">
        <v>991</v>
      </c>
      <c r="G10" s="149" t="s">
        <v>992</v>
      </c>
      <c r="H10" s="3"/>
      <c r="I10" s="53" t="s">
        <v>26</v>
      </c>
      <c r="J10" s="53" t="s">
        <v>26</v>
      </c>
      <c r="K10" s="53" t="s">
        <v>26</v>
      </c>
      <c r="L10" s="95"/>
      <c r="M10" s="251" t="s">
        <v>26</v>
      </c>
      <c r="N10" s="251" t="s">
        <v>26</v>
      </c>
      <c r="O10" s="53" t="s">
        <v>26</v>
      </c>
      <c r="P10" s="53" t="s">
        <v>26</v>
      </c>
      <c r="Q10" s="251" t="s">
        <v>26</v>
      </c>
      <c r="R10" s="251" t="s">
        <v>26</v>
      </c>
      <c r="S10" s="252" t="s">
        <v>993</v>
      </c>
      <c r="T10" s="252" t="s">
        <v>994</v>
      </c>
      <c r="U10" s="252" t="s">
        <v>995</v>
      </c>
      <c r="V10" s="253" t="s">
        <v>996</v>
      </c>
      <c r="W10" s="252" t="s">
        <v>997</v>
      </c>
      <c r="X10" s="251" t="s">
        <v>998</v>
      </c>
      <c r="Y10" s="251" t="s">
        <v>26</v>
      </c>
      <c r="Z10" s="252" t="s">
        <v>947</v>
      </c>
      <c r="AA10" s="53" t="s">
        <v>254</v>
      </c>
      <c r="AB10" s="172" t="s">
        <v>999</v>
      </c>
      <c r="AC10" s="172" t="s">
        <v>666</v>
      </c>
      <c r="AD10" s="53" t="s">
        <v>254</v>
      </c>
      <c r="AE10" s="95"/>
      <c r="AF10" s="251" t="s">
        <v>1000</v>
      </c>
      <c r="AG10" s="252" t="s">
        <v>1001</v>
      </c>
      <c r="AH10" s="95"/>
      <c r="AI10" s="95"/>
      <c r="AJ10" s="256" t="s">
        <v>26</v>
      </c>
      <c r="AK10" s="252" t="s">
        <v>1002</v>
      </c>
      <c r="AL10" s="252" t="s">
        <v>1003</v>
      </c>
      <c r="AM10" s="256" t="s">
        <v>26</v>
      </c>
      <c r="AN10" s="254" t="s">
        <v>1004</v>
      </c>
      <c r="AO10" s="256" t="s">
        <v>26</v>
      </c>
      <c r="AP10" s="48" t="s">
        <v>969</v>
      </c>
      <c r="AQ10" s="256" t="s">
        <v>26</v>
      </c>
      <c r="AR10" s="53" t="s">
        <v>254</v>
      </c>
      <c r="AS10" s="95"/>
      <c r="AT10" s="53">
        <v>8.25</v>
      </c>
      <c r="AU10" s="53">
        <v>7.0</v>
      </c>
      <c r="AV10" s="53" t="s">
        <v>1005</v>
      </c>
      <c r="AW10" s="95"/>
    </row>
    <row r="11">
      <c r="A11" s="313" t="s">
        <v>737</v>
      </c>
      <c r="B11" s="316" t="s">
        <v>738</v>
      </c>
      <c r="C11" s="172" t="s">
        <v>1006</v>
      </c>
      <c r="D11" s="317"/>
      <c r="E11" s="283" t="s">
        <v>1007</v>
      </c>
      <c r="F11" s="252" t="s">
        <v>1008</v>
      </c>
      <c r="G11" s="279" t="s">
        <v>1009</v>
      </c>
      <c r="H11" s="3"/>
      <c r="I11" s="53" t="s">
        <v>26</v>
      </c>
      <c r="J11" s="53" t="s">
        <v>26</v>
      </c>
      <c r="K11" s="53" t="s">
        <v>26</v>
      </c>
      <c r="L11" s="95"/>
      <c r="M11" s="172" t="s">
        <v>1010</v>
      </c>
      <c r="N11" s="252" t="s">
        <v>959</v>
      </c>
      <c r="O11" s="252" t="s">
        <v>959</v>
      </c>
      <c r="P11" s="252" t="s">
        <v>959</v>
      </c>
      <c r="Q11" s="251" t="s">
        <v>26</v>
      </c>
      <c r="R11" s="172" t="s">
        <v>666</v>
      </c>
      <c r="S11" s="172" t="s">
        <v>1011</v>
      </c>
      <c r="T11" s="172" t="s">
        <v>1012</v>
      </c>
      <c r="U11" s="252" t="s">
        <v>1013</v>
      </c>
      <c r="V11" s="252" t="s">
        <v>1014</v>
      </c>
      <c r="W11" s="172" t="s">
        <v>666</v>
      </c>
      <c r="X11" s="252" t="s">
        <v>1015</v>
      </c>
      <c r="Y11" s="172" t="s">
        <v>666</v>
      </c>
      <c r="Z11" s="252" t="s">
        <v>1016</v>
      </c>
      <c r="AA11" s="53" t="s">
        <v>254</v>
      </c>
      <c r="AB11" s="252" t="s">
        <v>948</v>
      </c>
      <c r="AC11" s="172" t="s">
        <v>666</v>
      </c>
      <c r="AD11" s="53" t="s">
        <v>254</v>
      </c>
      <c r="AE11" s="95"/>
      <c r="AF11" s="261" t="s">
        <v>1017</v>
      </c>
      <c r="AG11" s="261" t="s">
        <v>1017</v>
      </c>
      <c r="AH11" s="95"/>
      <c r="AI11" s="95"/>
      <c r="AJ11" s="172" t="s">
        <v>951</v>
      </c>
      <c r="AK11" s="252" t="s">
        <v>1018</v>
      </c>
      <c r="AL11" s="256" t="s">
        <v>26</v>
      </c>
      <c r="AM11" s="172" t="s">
        <v>1019</v>
      </c>
      <c r="AN11" s="254" t="s">
        <v>1020</v>
      </c>
      <c r="AO11" s="256" t="s">
        <v>26</v>
      </c>
      <c r="AP11" s="172" t="s">
        <v>938</v>
      </c>
      <c r="AQ11" s="255" t="s">
        <v>987</v>
      </c>
      <c r="AR11" s="53" t="s">
        <v>254</v>
      </c>
      <c r="AS11" s="95"/>
      <c r="AT11" s="53">
        <v>3.25</v>
      </c>
      <c r="AU11" s="252">
        <v>4.0</v>
      </c>
      <c r="AV11" s="53" t="s">
        <v>1021</v>
      </c>
      <c r="AW11" s="95"/>
    </row>
    <row r="12">
      <c r="A12" s="291" t="s">
        <v>695</v>
      </c>
      <c r="B12" s="308" t="s">
        <v>696</v>
      </c>
      <c r="C12" s="172" t="s">
        <v>982</v>
      </c>
      <c r="D12" s="172">
        <v>0.0</v>
      </c>
      <c r="E12" s="283" t="s">
        <v>1022</v>
      </c>
      <c r="F12" s="252" t="s">
        <v>973</v>
      </c>
      <c r="G12" s="252" t="s">
        <v>1023</v>
      </c>
      <c r="I12" s="53" t="s">
        <v>26</v>
      </c>
      <c r="J12" s="172" t="s">
        <v>1024</v>
      </c>
      <c r="K12" s="95"/>
      <c r="L12" s="95"/>
      <c r="N12" s="95"/>
      <c r="O12" s="95"/>
      <c r="P12" s="95"/>
      <c r="Q12" s="251" t="s">
        <v>26</v>
      </c>
      <c r="R12" s="261"/>
      <c r="S12" s="261" t="s">
        <v>1025</v>
      </c>
      <c r="T12" s="261" t="s">
        <v>1026</v>
      </c>
      <c r="U12" s="261" t="s">
        <v>1027</v>
      </c>
      <c r="V12" s="261" t="s">
        <v>1028</v>
      </c>
      <c r="W12" s="261" t="s">
        <v>1029</v>
      </c>
      <c r="X12" s="261" t="s">
        <v>1030</v>
      </c>
      <c r="AA12" s="261" t="s">
        <v>1031</v>
      </c>
      <c r="AB12" s="252" t="s">
        <v>948</v>
      </c>
      <c r="AC12" s="172" t="s">
        <v>666</v>
      </c>
      <c r="AD12" s="95"/>
      <c r="AE12" s="95"/>
      <c r="AF12" s="261" t="s">
        <v>1032</v>
      </c>
      <c r="AG12" s="261" t="s">
        <v>1033</v>
      </c>
      <c r="AH12" s="95"/>
      <c r="AI12" s="95"/>
      <c r="AJ12" s="53" t="s">
        <v>979</v>
      </c>
      <c r="AK12" s="254" t="s">
        <v>1034</v>
      </c>
      <c r="AL12" s="256" t="s">
        <v>26</v>
      </c>
      <c r="AM12" s="256" t="s">
        <v>26</v>
      </c>
      <c r="AN12" s="261" t="s">
        <v>836</v>
      </c>
      <c r="AO12" s="256" t="s">
        <v>26</v>
      </c>
      <c r="AP12" s="48" t="s">
        <v>651</v>
      </c>
      <c r="AQ12" s="254" t="s">
        <v>970</v>
      </c>
      <c r="AR12" s="53" t="s">
        <v>254</v>
      </c>
      <c r="AS12" s="95"/>
      <c r="AT12" s="53">
        <v>3.0</v>
      </c>
      <c r="AU12" s="53">
        <v>5.0</v>
      </c>
      <c r="AV12" s="53" t="s">
        <v>1035</v>
      </c>
      <c r="AW12" s="95"/>
    </row>
    <row r="13">
      <c r="A13" s="313" t="s">
        <v>752</v>
      </c>
      <c r="B13" s="314" t="s">
        <v>753</v>
      </c>
      <c r="C13" s="53" t="s">
        <v>1036</v>
      </c>
      <c r="D13" s="252">
        <v>3.0</v>
      </c>
      <c r="E13" s="318" t="s">
        <v>1037</v>
      </c>
      <c r="F13" s="319" t="s">
        <v>1038</v>
      </c>
      <c r="G13" s="149" t="s">
        <v>1039</v>
      </c>
      <c r="H13" s="3"/>
      <c r="I13" s="53" t="s">
        <v>26</v>
      </c>
      <c r="J13" s="172" t="s">
        <v>1040</v>
      </c>
      <c r="K13" s="53" t="s">
        <v>26</v>
      </c>
      <c r="L13" s="95"/>
      <c r="M13" s="251" t="s">
        <v>26</v>
      </c>
      <c r="N13" s="252" t="s">
        <v>959</v>
      </c>
      <c r="O13" s="252" t="s">
        <v>959</v>
      </c>
      <c r="P13" s="252" t="s">
        <v>959</v>
      </c>
      <c r="Q13" s="251" t="s">
        <v>26</v>
      </c>
      <c r="R13" s="172" t="s">
        <v>1041</v>
      </c>
      <c r="S13" s="261" t="s">
        <v>1042</v>
      </c>
      <c r="T13" s="251" t="s">
        <v>26</v>
      </c>
      <c r="U13" s="252" t="s">
        <v>1043</v>
      </c>
      <c r="V13" s="252" t="s">
        <v>1044</v>
      </c>
      <c r="W13" s="172" t="s">
        <v>666</v>
      </c>
      <c r="X13" s="251" t="s">
        <v>932</v>
      </c>
      <c r="Y13" s="172" t="s">
        <v>666</v>
      </c>
      <c r="Z13" s="252" t="s">
        <v>1045</v>
      </c>
      <c r="AA13" s="53" t="s">
        <v>254</v>
      </c>
      <c r="AB13" s="252" t="s">
        <v>948</v>
      </c>
      <c r="AC13" s="172" t="s">
        <v>666</v>
      </c>
      <c r="AD13" s="95"/>
      <c r="AE13" s="95"/>
      <c r="AF13" s="252" t="s">
        <v>1046</v>
      </c>
      <c r="AG13" s="172" t="s">
        <v>1047</v>
      </c>
      <c r="AH13" s="95"/>
      <c r="AI13" s="95"/>
      <c r="AJ13" s="172" t="s">
        <v>951</v>
      </c>
      <c r="AK13" s="261" t="s">
        <v>1048</v>
      </c>
      <c r="AL13" s="256" t="s">
        <v>26</v>
      </c>
      <c r="AM13" s="256" t="s">
        <v>26</v>
      </c>
      <c r="AN13" s="256" t="s">
        <v>26</v>
      </c>
      <c r="AO13" s="256" t="s">
        <v>26</v>
      </c>
      <c r="AP13" s="256" t="s">
        <v>26</v>
      </c>
      <c r="AQ13" s="48" t="s">
        <v>1049</v>
      </c>
      <c r="AR13" s="95"/>
      <c r="AS13" s="95"/>
      <c r="AT13" s="53">
        <v>6.0</v>
      </c>
      <c r="AU13" s="53">
        <v>7.0</v>
      </c>
      <c r="AV13" s="53" t="s">
        <v>1050</v>
      </c>
      <c r="AW13" s="95"/>
    </row>
    <row r="14">
      <c r="A14" s="313" t="s">
        <v>762</v>
      </c>
      <c r="B14" s="314" t="s">
        <v>763</v>
      </c>
      <c r="C14" s="172" t="s">
        <v>982</v>
      </c>
      <c r="D14" s="172">
        <v>0.0</v>
      </c>
      <c r="E14" s="283" t="s">
        <v>1051</v>
      </c>
      <c r="F14" s="261" t="s">
        <v>983</v>
      </c>
      <c r="G14" s="261" t="s">
        <v>984</v>
      </c>
      <c r="H14" s="3"/>
      <c r="I14" s="172" t="s">
        <v>975</v>
      </c>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53" t="s">
        <v>979</v>
      </c>
      <c r="AK14" s="261" t="s">
        <v>1052</v>
      </c>
      <c r="AL14" s="261" t="s">
        <v>1053</v>
      </c>
      <c r="AM14" s="256" t="s">
        <v>26</v>
      </c>
      <c r="AN14" s="261" t="s">
        <v>836</v>
      </c>
      <c r="AO14" s="256" t="s">
        <v>26</v>
      </c>
      <c r="AP14" s="256" t="s">
        <v>26</v>
      </c>
      <c r="AQ14" s="255" t="s">
        <v>1054</v>
      </c>
      <c r="AR14" s="53" t="s">
        <v>254</v>
      </c>
      <c r="AS14" s="95"/>
      <c r="AT14" s="53">
        <v>1.5</v>
      </c>
      <c r="AU14" s="53">
        <v>3.0</v>
      </c>
      <c r="AV14" s="53" t="s">
        <v>1055</v>
      </c>
      <c r="AW14" s="95"/>
    </row>
    <row r="15">
      <c r="A15" s="313" t="s">
        <v>699</v>
      </c>
      <c r="B15" s="314" t="s">
        <v>700</v>
      </c>
      <c r="C15" s="53" t="s">
        <v>1056</v>
      </c>
      <c r="D15" s="320">
        <v>3.0</v>
      </c>
      <c r="E15" s="317"/>
      <c r="F15" s="251" t="s">
        <v>26</v>
      </c>
      <c r="G15" s="251" t="s">
        <v>26</v>
      </c>
      <c r="H15" s="3"/>
      <c r="I15" s="53" t="s">
        <v>26</v>
      </c>
      <c r="J15" s="53" t="s">
        <v>26</v>
      </c>
      <c r="K15" s="53" t="s">
        <v>26</v>
      </c>
      <c r="L15" s="95"/>
      <c r="M15" s="251" t="s">
        <v>26</v>
      </c>
      <c r="N15" s="53" t="s">
        <v>26</v>
      </c>
      <c r="O15" s="53" t="s">
        <v>26</v>
      </c>
      <c r="P15" s="53" t="s">
        <v>26</v>
      </c>
      <c r="Q15" s="251" t="s">
        <v>26</v>
      </c>
      <c r="R15" s="172" t="s">
        <v>1057</v>
      </c>
      <c r="S15" s="172" t="s">
        <v>666</v>
      </c>
      <c r="T15" s="251" t="s">
        <v>26</v>
      </c>
      <c r="U15" s="251" t="s">
        <v>1058</v>
      </c>
      <c r="V15" s="251" t="s">
        <v>1059</v>
      </c>
      <c r="W15" s="172" t="s">
        <v>666</v>
      </c>
      <c r="X15" s="251" t="s">
        <v>1060</v>
      </c>
      <c r="Y15" s="251" t="s">
        <v>1061</v>
      </c>
      <c r="Z15" s="252" t="s">
        <v>1045</v>
      </c>
      <c r="AA15" s="53" t="s">
        <v>254</v>
      </c>
      <c r="AB15" s="252" t="s">
        <v>948</v>
      </c>
      <c r="AC15" s="172" t="s">
        <v>666</v>
      </c>
      <c r="AD15" s="53" t="s">
        <v>254</v>
      </c>
      <c r="AE15" s="95"/>
      <c r="AF15" s="251" t="s">
        <v>26</v>
      </c>
      <c r="AG15" s="251" t="s">
        <v>1062</v>
      </c>
      <c r="AH15" s="95"/>
      <c r="AI15" s="95"/>
      <c r="AJ15" s="256" t="s">
        <v>1063</v>
      </c>
      <c r="AK15" s="256" t="s">
        <v>26</v>
      </c>
      <c r="AL15" s="256" t="s">
        <v>26</v>
      </c>
      <c r="AM15" s="256" t="s">
        <v>26</v>
      </c>
      <c r="AN15" s="256" t="s">
        <v>1064</v>
      </c>
      <c r="AO15" s="256" t="s">
        <v>26</v>
      </c>
      <c r="AP15" s="172" t="s">
        <v>938</v>
      </c>
      <c r="AQ15" s="256" t="s">
        <v>26</v>
      </c>
      <c r="AR15" s="251" t="s">
        <v>1065</v>
      </c>
      <c r="AS15" s="95"/>
      <c r="AT15" s="53">
        <v>8.0</v>
      </c>
      <c r="AU15" s="53">
        <v>8.5</v>
      </c>
      <c r="AV15" s="53" t="s">
        <v>1066</v>
      </c>
      <c r="AW15" s="95"/>
    </row>
    <row r="16">
      <c r="A16" s="95"/>
      <c r="B16" s="95"/>
      <c r="C16" s="95"/>
      <c r="D16" s="95"/>
      <c r="E16" s="95"/>
      <c r="F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row>
    <row r="17">
      <c r="A17" s="95"/>
      <c r="B17" s="208"/>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row>
    <row r="18">
      <c r="A18" s="109"/>
      <c r="B18" s="208"/>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row>
    <row r="19">
      <c r="A19" s="109"/>
      <c r="B19" s="208"/>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row>
  </sheetData>
  <mergeCells count="6">
    <mergeCell ref="U1:V1"/>
    <mergeCell ref="F3:G3"/>
    <mergeCell ref="I3:M3"/>
    <mergeCell ref="AB3:AC3"/>
    <mergeCell ref="AI3:AQ3"/>
    <mergeCell ref="X12:Z12"/>
  </mergeCells>
  <conditionalFormatting sqref="AT5:AT15 AU5:AU10 AU12:AU15">
    <cfRule type="cellIs" dxfId="2" priority="1" operator="greaterThanOrEqual">
      <formula>5</formula>
    </cfRule>
  </conditionalFormatting>
  <conditionalFormatting sqref="AT5:AT15 AU5:AU10 AU12:AU15">
    <cfRule type="cellIs" dxfId="3" priority="2" operator="lessThan">
      <formula>4</formula>
    </cfRule>
  </conditionalFormatting>
  <conditionalFormatting sqref="AT5:AT15 AU5:AU10 AU12:AU15">
    <cfRule type="cellIs" dxfId="4" priority="3" operator="lessThan">
      <formula>5</formula>
    </cfRule>
  </conditionalFormatting>
  <hyperlinks>
    <hyperlink r:id="rId1" ref="AQ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hidden="1" min="2" max="2" width="24.88"/>
    <col customWidth="1" min="3" max="4" width="13.88"/>
    <col customWidth="1" min="5" max="5" width="19.5"/>
    <col customWidth="1" min="6" max="6" width="41.13"/>
    <col customWidth="1" min="8" max="8" width="33.75"/>
    <col customWidth="1" min="9" max="9" width="39.38"/>
    <col customWidth="1" min="10" max="10" width="15.5"/>
    <col customWidth="1" min="12" max="12" width="39.38"/>
    <col customWidth="1" min="13" max="13" width="19.88"/>
    <col customWidth="1" min="14" max="14" width="30.63"/>
    <col customWidth="1" min="15" max="15" width="17.75"/>
    <col customWidth="1" min="16" max="16" width="20.88"/>
    <col customWidth="1" min="17" max="19" width="14.5"/>
    <col customWidth="1" min="20" max="21" width="17.13"/>
    <col customWidth="1" min="22" max="22" width="23.13"/>
    <col customWidth="1" min="23" max="23" width="17.13"/>
    <col customWidth="1" min="24" max="24" width="25.5"/>
    <col customWidth="1" min="25" max="25" width="20.25"/>
    <col customWidth="1" min="26" max="26" width="23.63"/>
    <col customWidth="1" min="27" max="27" width="24.0"/>
    <col customWidth="1" min="28" max="28" width="27.63"/>
    <col customWidth="1" min="29" max="29" width="26.13"/>
    <col customWidth="1" min="30" max="30" width="19.63"/>
    <col customWidth="1" min="31" max="31" width="29.88"/>
    <col customWidth="1" min="32" max="32" width="18.88"/>
    <col customWidth="1" min="33" max="33" width="21.5"/>
    <col customWidth="1" min="35" max="35" width="42.25"/>
    <col customWidth="1" min="36" max="36" width="43.5"/>
    <col customWidth="1" min="37" max="37" width="20.25"/>
    <col customWidth="1" min="38" max="38" width="14.63"/>
    <col customWidth="1" min="39" max="39" width="20.63"/>
    <col customWidth="1" min="40" max="40" width="18.13"/>
    <col customWidth="1" min="41" max="41" width="18.25"/>
    <col customWidth="1" min="42" max="42" width="15.88"/>
    <col hidden="1" min="43" max="44" width="12.63"/>
    <col customWidth="1" min="45" max="45" width="14.25"/>
    <col customWidth="1" min="46" max="46" width="18.63"/>
    <col customWidth="1" min="47" max="47" width="15.13"/>
    <col customWidth="1" min="48" max="48" width="22.5"/>
    <col customWidth="1" min="49" max="50" width="15.5"/>
    <col customWidth="1" min="54" max="54" width="17.13"/>
    <col customWidth="1" min="57" max="57" width="17.88"/>
    <col customWidth="1" min="58" max="58" width="15.25"/>
    <col customWidth="1" min="59" max="59" width="85.25"/>
    <col customWidth="1" min="60" max="60" width="28.88"/>
  </cols>
  <sheetData>
    <row r="1">
      <c r="A1" s="223"/>
      <c r="B1" s="224"/>
      <c r="C1" s="224"/>
      <c r="D1" s="224"/>
      <c r="E1" s="224"/>
      <c r="F1" s="224"/>
      <c r="G1" s="226"/>
      <c r="H1" s="226"/>
      <c r="I1" s="224"/>
      <c r="J1" s="224"/>
      <c r="K1" s="224"/>
      <c r="L1" s="224"/>
      <c r="M1" s="224"/>
      <c r="N1" s="61" t="s">
        <v>1067</v>
      </c>
      <c r="R1" s="61"/>
      <c r="S1" s="61"/>
      <c r="T1" s="321"/>
      <c r="U1" s="321" t="s">
        <v>1068</v>
      </c>
      <c r="Z1" s="61" t="s">
        <v>1069</v>
      </c>
      <c r="AC1" s="61" t="s">
        <v>1070</v>
      </c>
      <c r="AG1" s="230" t="s">
        <v>1071</v>
      </c>
      <c r="AI1" s="224"/>
      <c r="AJ1" s="224"/>
      <c r="AK1" s="322" t="s">
        <v>1072</v>
      </c>
      <c r="AQ1" s="236"/>
      <c r="AR1" s="323"/>
      <c r="AS1" s="84"/>
      <c r="AT1" s="61" t="s">
        <v>921</v>
      </c>
      <c r="AZ1" s="235"/>
      <c r="BA1" s="235"/>
      <c r="BB1" s="235"/>
      <c r="BC1" s="235"/>
      <c r="BD1" s="235"/>
      <c r="BE1" s="242"/>
      <c r="BF1" s="242"/>
      <c r="BG1" s="224"/>
      <c r="BH1" s="224"/>
    </row>
    <row r="2">
      <c r="A2" s="223" t="s">
        <v>3</v>
      </c>
      <c r="B2" s="224"/>
      <c r="C2" s="224"/>
      <c r="D2" s="224" t="s">
        <v>577</v>
      </c>
      <c r="E2" s="224" t="s">
        <v>578</v>
      </c>
      <c r="F2" s="224" t="s">
        <v>579</v>
      </c>
      <c r="G2" s="226" t="s">
        <v>580</v>
      </c>
      <c r="H2" s="226" t="s">
        <v>581</v>
      </c>
      <c r="I2" s="224" t="s">
        <v>584</v>
      </c>
      <c r="J2" s="224" t="s">
        <v>571</v>
      </c>
      <c r="K2" s="224" t="s">
        <v>586</v>
      </c>
      <c r="L2" s="224" t="s">
        <v>587</v>
      </c>
      <c r="M2" s="224" t="s">
        <v>1073</v>
      </c>
      <c r="N2" s="61" t="s">
        <v>1074</v>
      </c>
      <c r="O2" s="61" t="s">
        <v>1075</v>
      </c>
      <c r="P2" s="61" t="s">
        <v>1076</v>
      </c>
      <c r="Q2" s="233" t="s">
        <v>1077</v>
      </c>
      <c r="R2" s="233" t="s">
        <v>790</v>
      </c>
      <c r="S2" s="49" t="s">
        <v>1078</v>
      </c>
      <c r="T2" s="237" t="s">
        <v>1079</v>
      </c>
      <c r="U2" s="321" t="s">
        <v>1080</v>
      </c>
      <c r="V2" s="321" t="s">
        <v>1081</v>
      </c>
      <c r="W2" s="321" t="s">
        <v>1082</v>
      </c>
      <c r="X2" s="321" t="s">
        <v>1083</v>
      </c>
      <c r="Y2" s="321" t="s">
        <v>1084</v>
      </c>
      <c r="Z2" s="61" t="s">
        <v>1085</v>
      </c>
      <c r="AA2" s="61" t="s">
        <v>1086</v>
      </c>
      <c r="AB2" s="61" t="s">
        <v>1087</v>
      </c>
      <c r="AC2" s="61" t="s">
        <v>1088</v>
      </c>
      <c r="AD2" s="61" t="s">
        <v>1089</v>
      </c>
      <c r="AE2" s="61" t="s">
        <v>1090</v>
      </c>
      <c r="AF2" s="61" t="s">
        <v>1091</v>
      </c>
      <c r="AG2" s="230" t="s">
        <v>1092</v>
      </c>
      <c r="AH2" s="230" t="s">
        <v>1093</v>
      </c>
      <c r="AI2" s="224" t="s">
        <v>603</v>
      </c>
      <c r="AJ2" s="228" t="s">
        <v>1094</v>
      </c>
      <c r="AK2" s="322" t="s">
        <v>1095</v>
      </c>
      <c r="AL2" s="322" t="s">
        <v>1096</v>
      </c>
      <c r="AM2" s="322" t="s">
        <v>1097</v>
      </c>
      <c r="AN2" s="322" t="s">
        <v>1098</v>
      </c>
      <c r="AO2" s="322" t="s">
        <v>1099</v>
      </c>
      <c r="AP2" s="322" t="s">
        <v>1100</v>
      </c>
      <c r="AQ2" s="236" t="s">
        <v>605</v>
      </c>
      <c r="AR2" s="323" t="s">
        <v>1101</v>
      </c>
      <c r="AS2" s="84"/>
      <c r="AT2" s="61" t="s">
        <v>917</v>
      </c>
      <c r="AU2" s="239" t="s">
        <v>616</v>
      </c>
      <c r="AV2" s="240" t="s">
        <v>918</v>
      </c>
      <c r="AW2" s="240" t="s">
        <v>808</v>
      </c>
      <c r="AX2" s="242" t="s">
        <v>619</v>
      </c>
      <c r="AY2" s="241" t="s">
        <v>620</v>
      </c>
      <c r="AZ2" s="235"/>
      <c r="BA2" s="230" t="s">
        <v>1102</v>
      </c>
      <c r="BB2" s="230" t="s">
        <v>1103</v>
      </c>
      <c r="BC2" s="230" t="s">
        <v>1104</v>
      </c>
      <c r="BD2" s="235"/>
      <c r="BE2" s="242" t="s">
        <v>623</v>
      </c>
      <c r="BF2" s="61" t="s">
        <v>1105</v>
      </c>
      <c r="BG2" s="224" t="s">
        <v>135</v>
      </c>
      <c r="BH2" s="224" t="s">
        <v>625</v>
      </c>
    </row>
    <row r="3">
      <c r="A3" s="235"/>
      <c r="B3" s="235"/>
      <c r="C3" s="235"/>
      <c r="D3" s="235"/>
      <c r="E3" s="83" t="s">
        <v>1106</v>
      </c>
      <c r="F3" s="224"/>
      <c r="G3" s="224"/>
      <c r="H3" s="224"/>
      <c r="I3" s="224"/>
      <c r="J3" s="224"/>
      <c r="K3" s="224"/>
      <c r="L3" s="224"/>
      <c r="M3" s="224"/>
      <c r="N3" s="48" t="s">
        <v>1107</v>
      </c>
      <c r="V3" s="48" t="s">
        <v>1108</v>
      </c>
      <c r="W3" s="48" t="s">
        <v>1109</v>
      </c>
      <c r="X3" s="324" t="s">
        <v>1110</v>
      </c>
      <c r="Y3" s="48" t="s">
        <v>1111</v>
      </c>
      <c r="Z3" s="48" t="s">
        <v>1112</v>
      </c>
      <c r="AA3" s="48" t="s">
        <v>1112</v>
      </c>
      <c r="AB3" s="48" t="s">
        <v>1113</v>
      </c>
      <c r="AC3" s="48" t="s">
        <v>1113</v>
      </c>
      <c r="AF3" s="48" t="s">
        <v>1114</v>
      </c>
      <c r="AG3" s="48" t="s">
        <v>1115</v>
      </c>
      <c r="AH3" s="48" t="s">
        <v>1114</v>
      </c>
      <c r="AI3" s="228" t="s">
        <v>1114</v>
      </c>
      <c r="AJ3" s="228" t="s">
        <v>1114</v>
      </c>
      <c r="AK3" s="48" t="s">
        <v>1114</v>
      </c>
      <c r="AL3" s="48" t="s">
        <v>1116</v>
      </c>
      <c r="AM3" s="48" t="s">
        <v>1117</v>
      </c>
      <c r="AN3" s="48" t="s">
        <v>1118</v>
      </c>
      <c r="AO3" s="48" t="s">
        <v>1119</v>
      </c>
      <c r="AP3" s="48" t="s">
        <v>1120</v>
      </c>
      <c r="AQ3" s="245" t="s">
        <v>631</v>
      </c>
      <c r="AR3" s="245"/>
      <c r="AS3" s="84"/>
      <c r="AT3" s="277" t="s">
        <v>1121</v>
      </c>
      <c r="AZ3" s="235"/>
      <c r="BA3" s="235"/>
      <c r="BB3" s="235"/>
      <c r="BC3" s="235"/>
      <c r="BD3" s="235"/>
      <c r="BE3" s="235"/>
      <c r="BF3" s="235"/>
      <c r="BG3" s="224"/>
      <c r="BH3" s="224"/>
    </row>
    <row r="4">
      <c r="A4" s="325"/>
      <c r="B4" s="326"/>
      <c r="C4" s="53"/>
      <c r="D4" s="53"/>
      <c r="E4" s="252"/>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95"/>
      <c r="AI4" s="53"/>
      <c r="AJ4" s="53"/>
      <c r="AK4" s="53"/>
      <c r="AL4" s="53"/>
      <c r="AM4" s="53"/>
      <c r="AN4" s="53"/>
      <c r="AO4" s="53"/>
      <c r="AP4" s="53"/>
      <c r="AQ4" s="95"/>
      <c r="AR4" s="95"/>
      <c r="AS4" s="95"/>
      <c r="AT4" s="84"/>
      <c r="AU4" s="84"/>
      <c r="AV4" s="84"/>
      <c r="AW4" s="84"/>
      <c r="AX4" s="84"/>
      <c r="AY4" s="84"/>
      <c r="AZ4" s="95"/>
      <c r="BA4" s="53"/>
      <c r="BB4" s="53"/>
      <c r="BC4" s="53"/>
      <c r="BD4" s="95"/>
      <c r="BE4" s="53"/>
      <c r="BF4" s="53"/>
      <c r="BG4" s="53"/>
      <c r="BH4" s="95"/>
    </row>
    <row r="5">
      <c r="A5" s="327"/>
      <c r="B5" s="328"/>
      <c r="D5" s="53"/>
      <c r="E5" s="53"/>
      <c r="F5" s="53"/>
      <c r="G5" s="53"/>
      <c r="H5" s="95"/>
      <c r="I5" s="95"/>
      <c r="J5" s="95"/>
      <c r="K5" s="95"/>
      <c r="L5" s="95"/>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95"/>
      <c r="AR5" s="95"/>
      <c r="AS5" s="95"/>
      <c r="AT5" s="84"/>
      <c r="AU5" s="84"/>
      <c r="AV5" s="84"/>
      <c r="AW5" s="84"/>
      <c r="AX5" s="84"/>
      <c r="AY5" s="84"/>
      <c r="AZ5" s="95"/>
      <c r="BA5" s="53"/>
      <c r="BB5" s="53"/>
      <c r="BC5" s="53"/>
      <c r="BD5" s="95"/>
      <c r="BE5" s="53"/>
      <c r="BF5" s="53"/>
      <c r="BG5" s="53"/>
      <c r="BH5" s="53"/>
    </row>
    <row r="6">
      <c r="A6" s="329" t="s">
        <v>737</v>
      </c>
      <c r="B6" s="329" t="s">
        <v>1122</v>
      </c>
      <c r="D6" s="330" t="s">
        <v>1123</v>
      </c>
      <c r="E6" s="252" t="s">
        <v>1124</v>
      </c>
      <c r="F6" s="252" t="s">
        <v>1125</v>
      </c>
      <c r="G6" s="53"/>
      <c r="H6" s="95"/>
      <c r="I6" s="251" t="s">
        <v>26</v>
      </c>
      <c r="J6" s="95"/>
      <c r="K6" s="95"/>
      <c r="L6" s="261" t="s">
        <v>1126</v>
      </c>
      <c r="M6" s="252" t="s">
        <v>1127</v>
      </c>
      <c r="N6" s="251" t="s">
        <v>26</v>
      </c>
      <c r="O6" s="251" t="s">
        <v>26</v>
      </c>
      <c r="P6" s="53" t="s">
        <v>254</v>
      </c>
      <c r="Q6" s="261" t="s">
        <v>1128</v>
      </c>
      <c r="R6" s="251" t="s">
        <v>26</v>
      </c>
      <c r="S6" s="252" t="s">
        <v>1129</v>
      </c>
      <c r="T6" s="251" t="s">
        <v>26</v>
      </c>
      <c r="U6" s="251" t="s">
        <v>26</v>
      </c>
      <c r="V6" s="251" t="s">
        <v>26</v>
      </c>
      <c r="W6" s="261" t="s">
        <v>1130</v>
      </c>
      <c r="X6" s="172" t="s">
        <v>1131</v>
      </c>
      <c r="Y6" s="261" t="s">
        <v>1132</v>
      </c>
      <c r="Z6" s="251" t="s">
        <v>1133</v>
      </c>
      <c r="AA6" s="252" t="s">
        <v>946</v>
      </c>
      <c r="AB6" s="251" t="s">
        <v>1134</v>
      </c>
      <c r="AC6" s="261" t="s">
        <v>1135</v>
      </c>
      <c r="AD6" s="261" t="s">
        <v>1135</v>
      </c>
      <c r="AE6" s="252" t="s">
        <v>1136</v>
      </c>
      <c r="AF6" s="251" t="s">
        <v>26</v>
      </c>
      <c r="AG6" s="251" t="s">
        <v>1137</v>
      </c>
      <c r="AH6" s="261" t="s">
        <v>1138</v>
      </c>
      <c r="AI6" s="252" t="s">
        <v>1125</v>
      </c>
      <c r="AJ6" s="252" t="s">
        <v>1125</v>
      </c>
      <c r="AK6" s="172" t="s">
        <v>666</v>
      </c>
      <c r="AL6" s="172" t="s">
        <v>666</v>
      </c>
      <c r="AM6" s="172" t="s">
        <v>666</v>
      </c>
      <c r="AN6" s="172" t="s">
        <v>666</v>
      </c>
      <c r="AO6" s="172" t="s">
        <v>666</v>
      </c>
      <c r="AP6" s="172" t="s">
        <v>666</v>
      </c>
      <c r="AQ6" s="95"/>
      <c r="AR6" s="95"/>
      <c r="AS6" s="95"/>
      <c r="AT6" s="48" t="s">
        <v>1139</v>
      </c>
      <c r="AU6" s="48" t="s">
        <v>1140</v>
      </c>
      <c r="AV6" s="48" t="s">
        <v>1141</v>
      </c>
      <c r="AW6" s="84" t="s">
        <v>651</v>
      </c>
      <c r="AX6" s="256" t="s">
        <v>26</v>
      </c>
      <c r="AY6" s="263" t="s">
        <v>1142</v>
      </c>
      <c r="AZ6" s="95"/>
      <c r="BA6" s="53"/>
      <c r="BC6" s="53"/>
      <c r="BD6" s="95"/>
      <c r="BE6" s="53">
        <v>5.0</v>
      </c>
      <c r="BF6" s="53">
        <v>6.0</v>
      </c>
      <c r="BG6" s="53" t="s">
        <v>1143</v>
      </c>
      <c r="BH6" s="53"/>
    </row>
    <row r="7">
      <c r="A7" s="329"/>
      <c r="B7" s="329"/>
      <c r="D7" s="53"/>
      <c r="E7" s="53"/>
      <c r="F7" s="53"/>
      <c r="G7" s="53"/>
      <c r="H7" s="95"/>
      <c r="I7" s="95"/>
      <c r="J7" s="95"/>
      <c r="K7" s="95"/>
      <c r="L7" s="95"/>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95"/>
      <c r="AR7" s="95"/>
      <c r="AS7" s="95"/>
      <c r="AT7" s="84"/>
      <c r="AU7" s="84"/>
      <c r="AV7" s="84"/>
      <c r="AW7" s="84"/>
      <c r="AX7" s="84"/>
      <c r="AY7" s="84"/>
      <c r="AZ7" s="95"/>
      <c r="BA7" s="53"/>
      <c r="BC7" s="53"/>
      <c r="BD7" s="95"/>
      <c r="BE7" s="53"/>
      <c r="BF7" s="53"/>
      <c r="BG7" s="53"/>
      <c r="BH7" s="53"/>
    </row>
    <row r="8">
      <c r="A8" s="329" t="s">
        <v>632</v>
      </c>
      <c r="B8" s="329" t="s">
        <v>1144</v>
      </c>
      <c r="D8" s="331" t="s">
        <v>1145</v>
      </c>
      <c r="E8" s="252" t="s">
        <v>1146</v>
      </c>
      <c r="F8" s="53"/>
      <c r="G8" s="53"/>
      <c r="H8" s="95"/>
      <c r="I8" s="251" t="s">
        <v>26</v>
      </c>
      <c r="J8" s="95"/>
      <c r="K8" s="95"/>
      <c r="L8" s="251" t="s">
        <v>1147</v>
      </c>
      <c r="M8" s="261" t="s">
        <v>1148</v>
      </c>
      <c r="N8" s="251" t="s">
        <v>26</v>
      </c>
      <c r="O8" s="251" t="s">
        <v>26</v>
      </c>
      <c r="P8" s="53" t="s">
        <v>254</v>
      </c>
      <c r="Q8" s="251" t="s">
        <v>26</v>
      </c>
      <c r="R8" s="251" t="s">
        <v>26</v>
      </c>
      <c r="S8" s="251" t="s">
        <v>26</v>
      </c>
      <c r="T8" s="251" t="s">
        <v>26</v>
      </c>
      <c r="U8" s="251" t="s">
        <v>26</v>
      </c>
      <c r="V8" s="251" t="s">
        <v>26</v>
      </c>
      <c r="W8" s="251" t="s">
        <v>26</v>
      </c>
      <c r="X8" s="172" t="s">
        <v>1131</v>
      </c>
      <c r="Y8" s="251" t="s">
        <v>26</v>
      </c>
      <c r="Z8" s="251" t="s">
        <v>1149</v>
      </c>
      <c r="AA8" s="251" t="s">
        <v>26</v>
      </c>
      <c r="AB8" s="251" t="s">
        <v>1134</v>
      </c>
      <c r="AC8" s="251" t="s">
        <v>1150</v>
      </c>
      <c r="AD8" s="252" t="s">
        <v>1135</v>
      </c>
      <c r="AE8" s="254" t="s">
        <v>1151</v>
      </c>
      <c r="AF8" s="251" t="s">
        <v>26</v>
      </c>
      <c r="AG8" s="251" t="s">
        <v>1137</v>
      </c>
      <c r="AH8" s="261" t="s">
        <v>1138</v>
      </c>
      <c r="AI8" s="252" t="s">
        <v>1152</v>
      </c>
      <c r="AJ8" s="252" t="s">
        <v>1153</v>
      </c>
      <c r="AK8" s="251" t="s">
        <v>26</v>
      </c>
      <c r="AL8" s="251" t="s">
        <v>26</v>
      </c>
      <c r="AM8" s="251" t="s">
        <v>26</v>
      </c>
      <c r="AN8" s="251" t="s">
        <v>26</v>
      </c>
      <c r="AO8" s="172" t="s">
        <v>666</v>
      </c>
      <c r="AP8" s="251" t="s">
        <v>26</v>
      </c>
      <c r="AQ8" s="95"/>
      <c r="AR8" s="95"/>
      <c r="AS8" s="95"/>
      <c r="AT8" s="256" t="s">
        <v>26</v>
      </c>
      <c r="AU8" s="48" t="s">
        <v>1140</v>
      </c>
      <c r="AV8" s="256" t="s">
        <v>26</v>
      </c>
      <c r="AW8" s="266" t="s">
        <v>1154</v>
      </c>
      <c r="AX8" s="256" t="s">
        <v>26</v>
      </c>
      <c r="AY8" s="332" t="s">
        <v>1155</v>
      </c>
      <c r="AZ8" s="95"/>
      <c r="BA8" s="53"/>
      <c r="BC8" s="53"/>
      <c r="BD8" s="95"/>
      <c r="BE8" s="53">
        <v>8.5</v>
      </c>
      <c r="BF8" s="53">
        <v>8.0</v>
      </c>
      <c r="BG8" s="53"/>
      <c r="BH8" s="53"/>
    </row>
    <row r="9">
      <c r="A9" s="329"/>
      <c r="B9" s="329"/>
      <c r="D9" s="53"/>
      <c r="E9" s="53"/>
      <c r="F9" s="53"/>
      <c r="G9" s="53"/>
      <c r="H9" s="95"/>
      <c r="I9" s="95"/>
      <c r="J9" s="95"/>
      <c r="K9" s="95"/>
      <c r="L9" s="95"/>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95"/>
      <c r="AR9" s="95"/>
      <c r="AS9" s="95"/>
      <c r="AT9" s="84"/>
      <c r="AU9" s="84"/>
      <c r="AV9" s="84"/>
      <c r="AW9" s="84"/>
      <c r="AX9" s="84"/>
      <c r="AY9" s="84"/>
      <c r="AZ9" s="95"/>
      <c r="BA9" s="53"/>
      <c r="BC9" s="53"/>
      <c r="BD9" s="95"/>
      <c r="BE9" s="53"/>
      <c r="BF9" s="53"/>
      <c r="BG9" s="53"/>
      <c r="BH9" s="53"/>
    </row>
    <row r="10">
      <c r="A10" s="329" t="s">
        <v>678</v>
      </c>
      <c r="B10" s="329" t="s">
        <v>1156</v>
      </c>
      <c r="D10" s="331" t="s">
        <v>1157</v>
      </c>
      <c r="E10" s="252" t="s">
        <v>1131</v>
      </c>
      <c r="F10" s="53" t="s">
        <v>1158</v>
      </c>
      <c r="G10" s="53"/>
      <c r="H10" s="252" t="s">
        <v>1159</v>
      </c>
      <c r="I10" s="251" t="s">
        <v>26</v>
      </c>
      <c r="J10" s="95"/>
      <c r="K10" s="95"/>
      <c r="L10" s="251" t="s">
        <v>1147</v>
      </c>
      <c r="M10" s="251" t="s">
        <v>26</v>
      </c>
      <c r="N10" s="251" t="s">
        <v>26</v>
      </c>
      <c r="O10" s="251" t="s">
        <v>26</v>
      </c>
      <c r="P10" s="53" t="s">
        <v>254</v>
      </c>
      <c r="Q10" s="251" t="s">
        <v>26</v>
      </c>
      <c r="R10" s="251" t="s">
        <v>26</v>
      </c>
      <c r="S10" s="251" t="s">
        <v>26</v>
      </c>
      <c r="T10" s="251" t="s">
        <v>26</v>
      </c>
      <c r="U10" s="251" t="s">
        <v>26</v>
      </c>
      <c r="V10" s="251" t="s">
        <v>26</v>
      </c>
      <c r="W10" s="251" t="s">
        <v>26</v>
      </c>
      <c r="X10" s="172" t="s">
        <v>1131</v>
      </c>
      <c r="Y10" s="251" t="s">
        <v>26</v>
      </c>
      <c r="Z10" s="251" t="s">
        <v>1149</v>
      </c>
      <c r="AA10" s="252" t="s">
        <v>1160</v>
      </c>
      <c r="AB10" s="251" t="s">
        <v>1134</v>
      </c>
      <c r="AC10" s="251" t="s">
        <v>1150</v>
      </c>
      <c r="AD10" s="251" t="s">
        <v>26</v>
      </c>
      <c r="AE10" s="251" t="s">
        <v>26</v>
      </c>
      <c r="AF10" s="332" t="s">
        <v>1161</v>
      </c>
      <c r="AG10" s="251" t="s">
        <v>1137</v>
      </c>
      <c r="AH10" s="261" t="s">
        <v>1138</v>
      </c>
      <c r="AI10" s="251" t="s">
        <v>26</v>
      </c>
      <c r="AJ10" s="252" t="s">
        <v>1162</v>
      </c>
      <c r="AK10" s="251" t="s">
        <v>26</v>
      </c>
      <c r="AL10" s="251" t="s">
        <v>26</v>
      </c>
      <c r="AM10" s="251" t="s">
        <v>26</v>
      </c>
      <c r="AN10" s="251" t="s">
        <v>26</v>
      </c>
      <c r="AO10" s="251" t="s">
        <v>26</v>
      </c>
      <c r="AP10" s="251" t="s">
        <v>26</v>
      </c>
      <c r="AQ10" s="95"/>
      <c r="AR10" s="95"/>
      <c r="AS10" s="95"/>
      <c r="AT10" s="256" t="s">
        <v>26</v>
      </c>
      <c r="AU10" s="48" t="s">
        <v>1140</v>
      </c>
      <c r="AV10" s="251" t="s">
        <v>1163</v>
      </c>
      <c r="AW10" s="256" t="s">
        <v>26</v>
      </c>
      <c r="AX10" s="256" t="s">
        <v>26</v>
      </c>
      <c r="AY10" s="332" t="s">
        <v>1155</v>
      </c>
      <c r="AZ10" s="95"/>
      <c r="BA10" s="53"/>
      <c r="BC10" s="53"/>
      <c r="BD10" s="95"/>
      <c r="BE10" s="53">
        <v>9.0</v>
      </c>
      <c r="BF10" s="53">
        <v>9.0</v>
      </c>
      <c r="BG10" s="53" t="s">
        <v>1164</v>
      </c>
      <c r="BH10" s="53"/>
    </row>
    <row r="11">
      <c r="A11" s="329"/>
      <c r="B11" s="329"/>
      <c r="D11" s="53"/>
      <c r="E11" s="53"/>
      <c r="F11" s="53"/>
      <c r="G11" s="53"/>
      <c r="H11" s="95"/>
      <c r="I11" s="95"/>
      <c r="J11" s="95"/>
      <c r="K11" s="95"/>
      <c r="L11" s="95"/>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95"/>
      <c r="AR11" s="95"/>
      <c r="AS11" s="95"/>
      <c r="AT11" s="84"/>
      <c r="AU11" s="84"/>
      <c r="AV11" s="84"/>
      <c r="AW11" s="84"/>
      <c r="AX11" s="84"/>
      <c r="AY11" s="84"/>
      <c r="AZ11" s="95"/>
      <c r="BA11" s="53"/>
      <c r="BC11" s="53"/>
      <c r="BD11" s="95"/>
      <c r="BE11" s="53"/>
      <c r="BF11" s="53"/>
      <c r="BG11" s="53"/>
      <c r="BH11" s="53"/>
    </row>
    <row r="12">
      <c r="A12" s="329" t="s">
        <v>699</v>
      </c>
      <c r="B12" s="329" t="s">
        <v>1165</v>
      </c>
      <c r="D12" s="331" t="s">
        <v>1157</v>
      </c>
      <c r="E12" s="252" t="s">
        <v>1166</v>
      </c>
      <c r="F12" s="252" t="s">
        <v>1167</v>
      </c>
      <c r="G12" s="53" t="s">
        <v>1168</v>
      </c>
      <c r="H12" s="252" t="s">
        <v>1159</v>
      </c>
      <c r="I12" s="251" t="s">
        <v>26</v>
      </c>
      <c r="J12" s="251" t="s">
        <v>26</v>
      </c>
      <c r="K12" s="95"/>
      <c r="L12" s="252" t="s">
        <v>1169</v>
      </c>
      <c r="M12" s="251" t="s">
        <v>26</v>
      </c>
      <c r="N12" s="251" t="s">
        <v>26</v>
      </c>
      <c r="O12" s="251" t="s">
        <v>26</v>
      </c>
      <c r="P12" s="53" t="s">
        <v>254</v>
      </c>
      <c r="Q12" s="261" t="s">
        <v>1128</v>
      </c>
      <c r="R12" s="251" t="s">
        <v>26</v>
      </c>
      <c r="S12" s="261" t="s">
        <v>666</v>
      </c>
      <c r="T12" s="251" t="s">
        <v>26</v>
      </c>
      <c r="U12" s="251" t="s">
        <v>26</v>
      </c>
      <c r="V12" s="251" t="s">
        <v>26</v>
      </c>
      <c r="W12" s="261" t="s">
        <v>1130</v>
      </c>
      <c r="X12" s="172" t="s">
        <v>1131</v>
      </c>
      <c r="Y12" s="172" t="s">
        <v>1170</v>
      </c>
      <c r="Z12" s="252" t="s">
        <v>1171</v>
      </c>
      <c r="AA12" s="251" t="s">
        <v>26</v>
      </c>
      <c r="AB12" s="251" t="s">
        <v>1060</v>
      </c>
      <c r="AC12" s="251" t="s">
        <v>1150</v>
      </c>
      <c r="AD12" s="251" t="s">
        <v>26</v>
      </c>
      <c r="AE12" s="251" t="s">
        <v>26</v>
      </c>
      <c r="AF12" s="251" t="s">
        <v>1172</v>
      </c>
      <c r="AG12" s="251" t="s">
        <v>1137</v>
      </c>
      <c r="AH12" s="261" t="s">
        <v>1138</v>
      </c>
      <c r="AI12" s="252" t="s">
        <v>1167</v>
      </c>
      <c r="AJ12" s="252" t="s">
        <v>1173</v>
      </c>
      <c r="AK12" s="261" t="s">
        <v>1174</v>
      </c>
      <c r="AL12" s="251" t="s">
        <v>26</v>
      </c>
      <c r="AM12" s="261" t="s">
        <v>1175</v>
      </c>
      <c r="AQ12" s="95"/>
      <c r="AR12" s="95"/>
      <c r="AS12" s="95"/>
      <c r="AT12" s="251" t="s">
        <v>26</v>
      </c>
      <c r="AU12" s="251" t="s">
        <v>26</v>
      </c>
      <c r="AV12" s="48" t="s">
        <v>1176</v>
      </c>
      <c r="AW12" s="84" t="s">
        <v>651</v>
      </c>
      <c r="AX12" s="251" t="s">
        <v>26</v>
      </c>
      <c r="AY12" s="263" t="s">
        <v>1177</v>
      </c>
      <c r="AZ12" s="95"/>
      <c r="BA12" s="53" t="s">
        <v>254</v>
      </c>
      <c r="BB12" s="53" t="s">
        <v>254</v>
      </c>
      <c r="BC12" s="53" t="s">
        <v>254</v>
      </c>
      <c r="BD12" s="95"/>
      <c r="BE12" s="53">
        <v>7.5</v>
      </c>
      <c r="BF12" s="53">
        <v>8.0</v>
      </c>
      <c r="BG12" s="53" t="s">
        <v>1178</v>
      </c>
      <c r="BH12" s="53"/>
    </row>
    <row r="13">
      <c r="A13" s="329"/>
      <c r="B13" s="329"/>
      <c r="D13" s="53"/>
      <c r="E13" s="53"/>
      <c r="F13" s="53"/>
      <c r="G13" s="53"/>
      <c r="H13" s="95"/>
      <c r="I13" s="95"/>
      <c r="J13" s="95"/>
      <c r="K13" s="95"/>
      <c r="L13" s="95"/>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95"/>
      <c r="AR13" s="95"/>
      <c r="AS13" s="95"/>
      <c r="AT13" s="84"/>
      <c r="AU13" s="84"/>
      <c r="AV13" s="84"/>
      <c r="AW13" s="84"/>
      <c r="AX13" s="84"/>
      <c r="AY13" s="84"/>
      <c r="AZ13" s="95"/>
      <c r="BA13" s="53"/>
      <c r="BC13" s="53"/>
      <c r="BD13" s="95"/>
      <c r="BE13" s="53"/>
      <c r="BF13" s="53"/>
      <c r="BG13" s="53"/>
      <c r="BH13" s="53"/>
    </row>
    <row r="14">
      <c r="A14" s="329" t="s">
        <v>713</v>
      </c>
      <c r="B14" s="329" t="s">
        <v>1179</v>
      </c>
      <c r="D14" s="254" t="s">
        <v>1180</v>
      </c>
      <c r="E14" s="252" t="s">
        <v>1166</v>
      </c>
      <c r="F14" s="252" t="s">
        <v>1181</v>
      </c>
      <c r="G14" s="53"/>
      <c r="H14" s="252" t="s">
        <v>1182</v>
      </c>
      <c r="I14" s="251" t="s">
        <v>26</v>
      </c>
      <c r="J14" s="95"/>
      <c r="K14" s="95"/>
      <c r="L14" s="251" t="s">
        <v>1147</v>
      </c>
      <c r="M14" s="261" t="s">
        <v>1183</v>
      </c>
      <c r="N14" s="251" t="s">
        <v>26</v>
      </c>
      <c r="O14" s="251" t="s">
        <v>26</v>
      </c>
      <c r="P14" s="53"/>
      <c r="Q14" s="261" t="s">
        <v>1128</v>
      </c>
      <c r="R14" s="251" t="s">
        <v>26</v>
      </c>
      <c r="S14" s="251" t="s">
        <v>26</v>
      </c>
      <c r="T14" s="251" t="s">
        <v>26</v>
      </c>
      <c r="U14" s="251" t="s">
        <v>26</v>
      </c>
      <c r="V14" s="251" t="s">
        <v>26</v>
      </c>
      <c r="W14" s="251" t="s">
        <v>26</v>
      </c>
      <c r="X14" s="172" t="s">
        <v>1131</v>
      </c>
      <c r="Y14" s="251" t="s">
        <v>26</v>
      </c>
      <c r="Z14" s="252" t="s">
        <v>1184</v>
      </c>
      <c r="AA14" s="252" t="s">
        <v>1185</v>
      </c>
      <c r="AB14" s="251" t="s">
        <v>1186</v>
      </c>
      <c r="AC14" s="251" t="s">
        <v>1150</v>
      </c>
      <c r="AD14" s="251" t="s">
        <v>26</v>
      </c>
      <c r="AE14" s="252" t="s">
        <v>1187</v>
      </c>
      <c r="AF14" s="251" t="s">
        <v>26</v>
      </c>
      <c r="AG14" s="251" t="s">
        <v>1137</v>
      </c>
      <c r="AH14" s="261" t="s">
        <v>1138</v>
      </c>
      <c r="AI14" s="252" t="s">
        <v>1188</v>
      </c>
      <c r="AJ14" s="252" t="s">
        <v>1189</v>
      </c>
      <c r="AK14" s="251" t="s">
        <v>26</v>
      </c>
      <c r="AL14" s="251" t="s">
        <v>26</v>
      </c>
      <c r="AM14" s="251" t="s">
        <v>26</v>
      </c>
      <c r="AN14" s="251" t="s">
        <v>26</v>
      </c>
      <c r="AO14" s="251" t="s">
        <v>26</v>
      </c>
      <c r="AP14" s="251" t="s">
        <v>26</v>
      </c>
      <c r="AQ14" s="95"/>
      <c r="AR14" s="95"/>
      <c r="AS14" s="95"/>
      <c r="AT14" s="256" t="s">
        <v>26</v>
      </c>
      <c r="AU14" s="256" t="s">
        <v>26</v>
      </c>
      <c r="AV14" s="256" t="s">
        <v>26</v>
      </c>
      <c r="AW14" s="256" t="s">
        <v>26</v>
      </c>
      <c r="AX14" s="256" t="s">
        <v>26</v>
      </c>
      <c r="AY14" s="332" t="s">
        <v>1155</v>
      </c>
      <c r="AZ14" s="95"/>
      <c r="BA14" s="53"/>
      <c r="BC14" s="53"/>
      <c r="BD14" s="95"/>
      <c r="BE14" s="53">
        <v>8.0</v>
      </c>
      <c r="BF14" s="53">
        <v>9.5</v>
      </c>
      <c r="BG14" s="53"/>
      <c r="BH14" s="53"/>
    </row>
    <row r="15">
      <c r="A15" s="329"/>
      <c r="B15" s="329"/>
      <c r="D15" s="53"/>
      <c r="E15" s="53"/>
      <c r="F15" s="53"/>
      <c r="G15" s="53"/>
      <c r="H15" s="95"/>
      <c r="I15" s="95"/>
      <c r="J15" s="95"/>
      <c r="K15" s="95"/>
      <c r="L15" s="95"/>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95"/>
      <c r="AR15" s="95"/>
      <c r="AS15" s="95"/>
      <c r="AT15" s="84"/>
      <c r="AU15" s="84"/>
      <c r="AV15" s="84"/>
      <c r="AW15" s="84"/>
      <c r="AX15" s="84"/>
      <c r="AY15" s="84"/>
      <c r="AZ15" s="95"/>
      <c r="BA15" s="53"/>
      <c r="BC15" s="53"/>
      <c r="BD15" s="95"/>
      <c r="BE15" s="53"/>
      <c r="BF15" s="53"/>
      <c r="BG15" s="53"/>
      <c r="BH15" s="53"/>
    </row>
    <row r="16">
      <c r="A16" s="329" t="s">
        <v>658</v>
      </c>
      <c r="B16" s="329" t="s">
        <v>1190</v>
      </c>
      <c r="D16" s="254" t="s">
        <v>1191</v>
      </c>
      <c r="E16" s="172" t="s">
        <v>1192</v>
      </c>
      <c r="F16" s="53" t="s">
        <v>1193</v>
      </c>
      <c r="G16" s="53"/>
      <c r="H16" s="95"/>
      <c r="I16" s="95"/>
      <c r="J16" s="95"/>
      <c r="K16" s="95"/>
      <c r="L16" s="251" t="s">
        <v>1194</v>
      </c>
      <c r="M16" s="252" t="s">
        <v>1195</v>
      </c>
      <c r="N16" s="251" t="s">
        <v>26</v>
      </c>
      <c r="O16" s="251" t="s">
        <v>26</v>
      </c>
      <c r="P16" s="53" t="s">
        <v>254</v>
      </c>
      <c r="Q16" s="261" t="s">
        <v>1128</v>
      </c>
      <c r="R16" s="251" t="s">
        <v>26</v>
      </c>
      <c r="S16" s="251" t="s">
        <v>26</v>
      </c>
      <c r="T16" s="251" t="s">
        <v>26</v>
      </c>
      <c r="U16" s="251" t="s">
        <v>26</v>
      </c>
      <c r="V16" s="251" t="s">
        <v>26</v>
      </c>
      <c r="W16" s="252" t="s">
        <v>1196</v>
      </c>
      <c r="X16" s="172" t="s">
        <v>1131</v>
      </c>
      <c r="Y16" s="172" t="s">
        <v>666</v>
      </c>
      <c r="Z16" s="251" t="s">
        <v>1197</v>
      </c>
      <c r="AA16" s="252" t="s">
        <v>1198</v>
      </c>
      <c r="AB16" s="251" t="s">
        <v>1199</v>
      </c>
      <c r="AC16" s="251" t="s">
        <v>1150</v>
      </c>
      <c r="AD16" s="251" t="s">
        <v>26</v>
      </c>
      <c r="AE16" s="252" t="s">
        <v>1198</v>
      </c>
      <c r="AF16" s="251" t="s">
        <v>26</v>
      </c>
      <c r="AG16" s="251" t="s">
        <v>1137</v>
      </c>
      <c r="AH16" s="261" t="s">
        <v>1138</v>
      </c>
      <c r="AI16" s="252" t="s">
        <v>1193</v>
      </c>
      <c r="AJ16" s="251" t="s">
        <v>26</v>
      </c>
      <c r="AK16" s="172" t="s">
        <v>666</v>
      </c>
      <c r="AL16" s="172" t="s">
        <v>666</v>
      </c>
      <c r="AM16" s="172" t="s">
        <v>666</v>
      </c>
      <c r="AN16" s="172" t="s">
        <v>666</v>
      </c>
      <c r="AO16" s="172" t="s">
        <v>666</v>
      </c>
      <c r="AP16" s="172" t="s">
        <v>666</v>
      </c>
      <c r="AQ16" s="95"/>
      <c r="AR16" s="95"/>
      <c r="AS16" s="95"/>
      <c r="AT16" s="256" t="s">
        <v>26</v>
      </c>
      <c r="AU16" s="266" t="s">
        <v>1200</v>
      </c>
      <c r="AV16" s="256" t="s">
        <v>26</v>
      </c>
      <c r="AW16" s="256" t="s">
        <v>26</v>
      </c>
      <c r="AX16" s="256" t="s">
        <v>26</v>
      </c>
      <c r="AY16" s="332" t="s">
        <v>1155</v>
      </c>
      <c r="AZ16" s="95"/>
      <c r="BA16" s="53"/>
      <c r="BC16" s="53"/>
      <c r="BD16" s="95"/>
      <c r="BE16" s="53">
        <v>6.0</v>
      </c>
      <c r="BF16" s="53">
        <v>8.0</v>
      </c>
      <c r="BG16" s="53" t="s">
        <v>1201</v>
      </c>
      <c r="BH16" s="53"/>
    </row>
    <row r="17">
      <c r="A17" s="329"/>
      <c r="B17" s="329"/>
      <c r="D17" s="53"/>
      <c r="E17" s="53"/>
      <c r="F17" s="53"/>
      <c r="G17" s="53"/>
      <c r="H17" s="95"/>
      <c r="I17" s="95"/>
      <c r="J17" s="95"/>
      <c r="K17" s="95"/>
      <c r="L17" s="95"/>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95"/>
      <c r="AR17" s="95"/>
      <c r="AS17" s="95"/>
      <c r="AT17" s="84"/>
      <c r="AU17" s="84"/>
      <c r="AV17" s="84"/>
      <c r="AW17" s="84"/>
      <c r="AX17" s="84"/>
      <c r="AY17" s="84"/>
      <c r="AZ17" s="95"/>
      <c r="BA17" s="53"/>
      <c r="BC17" s="53"/>
      <c r="BD17" s="95"/>
      <c r="BE17" s="53"/>
      <c r="BF17" s="53"/>
      <c r="BG17" s="53"/>
      <c r="BH17" s="53"/>
    </row>
    <row r="18">
      <c r="A18" s="329" t="s">
        <v>695</v>
      </c>
      <c r="B18" s="329" t="s">
        <v>1202</v>
      </c>
      <c r="D18" s="254" t="s">
        <v>1203</v>
      </c>
      <c r="E18" s="172" t="s">
        <v>1204</v>
      </c>
      <c r="F18" s="261" t="s">
        <v>1205</v>
      </c>
      <c r="G18" s="53" t="s">
        <v>1168</v>
      </c>
      <c r="H18" s="261" t="s">
        <v>1206</v>
      </c>
      <c r="I18" s="251" t="s">
        <v>26</v>
      </c>
      <c r="J18" s="95"/>
      <c r="K18" s="95"/>
      <c r="L18" s="251" t="s">
        <v>1207</v>
      </c>
      <c r="M18" s="261" t="s">
        <v>1208</v>
      </c>
      <c r="N18" s="251" t="s">
        <v>26</v>
      </c>
      <c r="O18" s="251" t="s">
        <v>26</v>
      </c>
      <c r="P18" s="53" t="s">
        <v>254</v>
      </c>
      <c r="Q18" s="261" t="s">
        <v>1128</v>
      </c>
      <c r="R18" s="251" t="s">
        <v>26</v>
      </c>
      <c r="S18" s="251" t="s">
        <v>26</v>
      </c>
      <c r="T18" s="251" t="s">
        <v>26</v>
      </c>
      <c r="U18" s="251" t="s">
        <v>26</v>
      </c>
      <c r="V18" s="251" t="s">
        <v>26</v>
      </c>
      <c r="W18" s="261" t="s">
        <v>1130</v>
      </c>
      <c r="X18" s="172" t="s">
        <v>1131</v>
      </c>
      <c r="Y18" s="251" t="s">
        <v>26</v>
      </c>
      <c r="Z18" s="252" t="s">
        <v>1209</v>
      </c>
      <c r="AA18" s="261" t="s">
        <v>666</v>
      </c>
      <c r="AB18" s="251" t="s">
        <v>1210</v>
      </c>
      <c r="AC18" s="261" t="s">
        <v>1135</v>
      </c>
      <c r="AD18" s="261" t="s">
        <v>1135</v>
      </c>
      <c r="AE18" s="261" t="s">
        <v>666</v>
      </c>
      <c r="AF18" s="251" t="s">
        <v>26</v>
      </c>
      <c r="AG18" s="251" t="s">
        <v>1137</v>
      </c>
      <c r="AH18" s="261" t="s">
        <v>1138</v>
      </c>
      <c r="AI18" s="261" t="s">
        <v>1211</v>
      </c>
      <c r="AJ18" s="252" t="s">
        <v>1212</v>
      </c>
      <c r="AK18" s="251" t="s">
        <v>26</v>
      </c>
      <c r="AL18" s="251" t="s">
        <v>26</v>
      </c>
      <c r="AM18" s="172" t="s">
        <v>1213</v>
      </c>
      <c r="AN18" s="251" t="s">
        <v>26</v>
      </c>
      <c r="AO18" s="261" t="s">
        <v>1214</v>
      </c>
      <c r="AP18" s="251" t="s">
        <v>26</v>
      </c>
      <c r="AQ18" s="95"/>
      <c r="AR18" s="95"/>
      <c r="AS18" s="95"/>
      <c r="AT18" s="48" t="s">
        <v>1215</v>
      </c>
      <c r="AU18" s="48" t="s">
        <v>1140</v>
      </c>
      <c r="AV18" s="266" t="s">
        <v>1216</v>
      </c>
      <c r="AW18" s="84" t="s">
        <v>651</v>
      </c>
      <c r="AX18" s="251" t="s">
        <v>26</v>
      </c>
      <c r="AY18" s="251" t="s">
        <v>26</v>
      </c>
      <c r="AZ18" s="95"/>
      <c r="BA18" s="53" t="s">
        <v>254</v>
      </c>
      <c r="BB18" s="53" t="s">
        <v>254</v>
      </c>
      <c r="BC18" s="53" t="s">
        <v>254</v>
      </c>
      <c r="BD18" s="95"/>
      <c r="BE18" s="53">
        <v>6.0</v>
      </c>
      <c r="BF18" s="53">
        <v>6.0</v>
      </c>
      <c r="BG18" s="53" t="s">
        <v>1217</v>
      </c>
      <c r="BH18" s="53"/>
    </row>
    <row r="19">
      <c r="A19" s="333"/>
      <c r="D19" s="53"/>
      <c r="E19" s="53"/>
      <c r="F19" s="53"/>
      <c r="G19" s="53"/>
      <c r="H19" s="95"/>
      <c r="I19" s="95"/>
      <c r="J19" s="95"/>
      <c r="K19" s="95"/>
      <c r="L19" s="95"/>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95"/>
      <c r="AR19" s="95"/>
      <c r="AS19" s="95"/>
      <c r="AT19" s="84"/>
      <c r="AU19" s="84"/>
      <c r="AV19" s="84"/>
      <c r="AW19" s="84"/>
      <c r="AX19" s="84"/>
      <c r="AY19" s="84"/>
      <c r="AZ19" s="95"/>
      <c r="BA19" s="53"/>
      <c r="BB19" s="53"/>
      <c r="BC19" s="53"/>
      <c r="BD19" s="95"/>
      <c r="BE19" s="53"/>
      <c r="BF19" s="53"/>
      <c r="BG19" s="53"/>
      <c r="BH19" s="53"/>
    </row>
    <row r="20">
      <c r="A20" s="333"/>
      <c r="B20" s="333"/>
      <c r="D20" s="53"/>
      <c r="E20" s="53"/>
      <c r="F20" s="53"/>
      <c r="G20" s="53"/>
      <c r="H20" s="95"/>
      <c r="I20" s="95"/>
      <c r="J20" s="95"/>
      <c r="K20" s="95"/>
      <c r="L20" s="95"/>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95"/>
      <c r="AR20" s="95"/>
      <c r="AS20" s="95"/>
      <c r="AT20" s="84"/>
      <c r="AU20" s="84"/>
      <c r="AV20" s="84"/>
      <c r="AW20" s="84"/>
      <c r="AX20" s="84"/>
      <c r="AY20" s="84"/>
      <c r="AZ20" s="95"/>
      <c r="BA20" s="53"/>
      <c r="BB20" s="53"/>
      <c r="BC20" s="53"/>
      <c r="BD20" s="95"/>
      <c r="BE20" s="53"/>
      <c r="BF20" s="53"/>
      <c r="BG20" s="53"/>
      <c r="BH20" s="53"/>
    </row>
    <row r="21">
      <c r="A21" s="333"/>
      <c r="B21" s="333"/>
      <c r="D21" s="53"/>
      <c r="E21" s="53"/>
      <c r="F21" s="53"/>
      <c r="G21" s="53"/>
      <c r="H21" s="95"/>
      <c r="I21" s="95"/>
      <c r="J21" s="95"/>
      <c r="K21" s="95"/>
      <c r="L21" s="95"/>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95"/>
      <c r="AR21" s="95"/>
      <c r="AS21" s="95"/>
      <c r="AT21" s="84"/>
      <c r="AU21" s="84"/>
      <c r="AV21" s="84"/>
      <c r="AW21" s="84"/>
      <c r="AX21" s="84"/>
      <c r="AY21" s="84"/>
      <c r="AZ21" s="95"/>
      <c r="BA21" s="53"/>
      <c r="BB21" s="53"/>
      <c r="BC21" s="53"/>
      <c r="BD21" s="95"/>
      <c r="BE21" s="53"/>
      <c r="BF21" s="53"/>
      <c r="BG21" s="53"/>
      <c r="BH21" s="53"/>
    </row>
    <row r="22">
      <c r="A22" s="333"/>
      <c r="B22" s="333"/>
      <c r="D22" s="53"/>
      <c r="E22" s="53"/>
      <c r="F22" s="53"/>
      <c r="G22" s="53"/>
      <c r="H22" s="95"/>
      <c r="I22" s="95"/>
      <c r="J22" s="95"/>
      <c r="K22" s="95"/>
      <c r="L22" s="95"/>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95"/>
      <c r="AR22" s="95"/>
      <c r="AS22" s="95"/>
      <c r="AT22" s="84"/>
      <c r="AU22" s="84"/>
      <c r="AV22" s="84"/>
      <c r="AW22" s="84"/>
      <c r="AX22" s="84"/>
      <c r="AY22" s="84"/>
      <c r="AZ22" s="95"/>
      <c r="BA22" s="53"/>
      <c r="BB22" s="53"/>
      <c r="BC22" s="53"/>
      <c r="BD22" s="95"/>
      <c r="BE22" s="53"/>
      <c r="BF22" s="53"/>
      <c r="BG22" s="53"/>
      <c r="BH22" s="53"/>
    </row>
    <row r="23">
      <c r="A23" s="333"/>
      <c r="B23" s="333"/>
      <c r="D23" s="53"/>
      <c r="E23" s="53"/>
      <c r="F23" s="53"/>
      <c r="G23" s="53"/>
      <c r="H23" s="95"/>
      <c r="I23" s="95"/>
      <c r="J23" s="95"/>
      <c r="K23" s="95"/>
      <c r="L23" s="95"/>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95"/>
      <c r="AR23" s="95"/>
      <c r="AS23" s="95"/>
      <c r="AT23" s="84"/>
      <c r="AU23" s="84"/>
      <c r="AV23" s="84"/>
      <c r="AW23" s="84"/>
      <c r="AX23" s="84"/>
      <c r="AY23" s="84"/>
      <c r="AZ23" s="95"/>
      <c r="BA23" s="53"/>
      <c r="BB23" s="53"/>
      <c r="BC23" s="53"/>
      <c r="BD23" s="95"/>
      <c r="BE23" s="53"/>
      <c r="BF23" s="53"/>
      <c r="BG23" s="53"/>
      <c r="BH23" s="53"/>
    </row>
  </sheetData>
  <mergeCells count="11">
    <mergeCell ref="AC1:AF1"/>
    <mergeCell ref="AC3:AE3"/>
    <mergeCell ref="AM12:AP12"/>
    <mergeCell ref="N1:Q1"/>
    <mergeCell ref="U1:Y1"/>
    <mergeCell ref="Z1:AB1"/>
    <mergeCell ref="AG1:AH1"/>
    <mergeCell ref="AK1:AP1"/>
    <mergeCell ref="AT1:AY1"/>
    <mergeCell ref="N3:U3"/>
    <mergeCell ref="AT3:AY3"/>
  </mergeCells>
  <hyperlinks>
    <hyperlink r:id="rId1" ref="AY2"/>
  </hyperlinks>
  <drawing r:id="rId2"/>
</worksheet>
</file>