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chool Work\Winter 2022\Quantitative Studies\Excel Lab\Project 2\Project 1\Portfolio Project\"/>
    </mc:Choice>
  </mc:AlternateContent>
  <xr:revisionPtr revIDLastSave="0" documentId="13_ncr:1_{020C4983-2740-4FD8-A00D-1D9B28B64A3D}" xr6:coauthVersionLast="47" xr6:coauthVersionMax="47" xr10:uidLastSave="{00000000-0000-0000-0000-000000000000}"/>
  <bookViews>
    <workbookView xWindow="-108" yWindow="-108" windowWidth="23256" windowHeight="12576" firstSheet="1" activeTab="5" xr2:uid="{FE517D5A-CB87-4EBA-B1B8-168EA5E81D91}"/>
  </bookViews>
  <sheets>
    <sheet name="Preference" sheetId="16" r:id="rId1"/>
    <sheet name="Data Set" sheetId="4" r:id="rId2"/>
    <sheet name="Regression of Data Set" sheetId="27" r:id="rId3"/>
    <sheet name="Income Analysis." sheetId="12" r:id="rId4"/>
    <sheet name="Bank Mortgage Rate" sheetId="21" r:id="rId5"/>
    <sheet name="Monthly Mortgage Payment" sheetId="24" r:id="rId6"/>
    <sheet name="Sheet1" sheetId="19" state="hidden" r:id="rId7"/>
    <sheet name="Repayment Analysis" sheetId="10" state="hidden" r:id="rId8"/>
    <sheet name="Repayment Analysis." sheetId="26" r:id="rId9"/>
    <sheet name="xx" sheetId="25" state="hidden" r:id="rId10"/>
    <sheet name="Decision Analysis 1" sheetId="17" r:id="rId11"/>
    <sheet name="Decision Analysis 2" sheetId="18" r:id="rId12"/>
    <sheet name="Sheet12" sheetId="30" r:id="rId13"/>
    <sheet name="References" sheetId="1" r:id="rId14"/>
  </sheets>
  <externalReferences>
    <externalReference r:id="rId15"/>
  </externalReferences>
  <definedNames>
    <definedName name="_xlnm._FilterDatabase" localSheetId="10" hidden="1">'Decision Analysis 1'!$A$1:$K$31</definedName>
  </definedNames>
  <calcPr calcId="191028"/>
  <pivotCaches>
    <pivotCache cacheId="0" r:id="rId16"/>
    <pivotCache cacheId="1" r:id="rId17"/>
    <pivotCache cacheId="2" r:id="rId18"/>
    <pivotCache cacheId="3" r:id="rId19"/>
    <pivotCache cacheId="4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7" l="1"/>
  <c r="H5" i="27"/>
  <c r="H4" i="27"/>
  <c r="C34" i="27"/>
  <c r="B34" i="27"/>
  <c r="B58" i="12"/>
  <c r="B50" i="12"/>
  <c r="I27" i="17"/>
  <c r="I21" i="17"/>
  <c r="I15" i="17"/>
  <c r="I9" i="17"/>
  <c r="I28" i="17"/>
  <c r="I22" i="17"/>
  <c r="I16" i="17"/>
  <c r="I10" i="17"/>
  <c r="I30" i="17"/>
  <c r="I24" i="17"/>
  <c r="I18" i="17"/>
  <c r="I12" i="17"/>
  <c r="I7" i="17"/>
  <c r="I31" i="17"/>
  <c r="I25" i="17"/>
  <c r="I19" i="17"/>
  <c r="I13" i="17"/>
  <c r="I29" i="17"/>
  <c r="I23" i="17"/>
  <c r="I17" i="17"/>
  <c r="I11" i="17"/>
  <c r="I26" i="17"/>
  <c r="I20" i="17"/>
  <c r="I14" i="17"/>
  <c r="I8" i="17"/>
  <c r="I2" i="17"/>
  <c r="I6" i="17"/>
  <c r="I5" i="17"/>
  <c r="I4" i="17"/>
  <c r="I3" i="17"/>
  <c r="F3" i="17"/>
  <c r="G3" i="17" s="1"/>
  <c r="F4" i="17"/>
  <c r="G4" i="17" s="1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 s="1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G20" i="17" s="1"/>
  <c r="F21" i="17"/>
  <c r="G21" i="17" s="1"/>
  <c r="F22" i="17"/>
  <c r="G22" i="17" s="1"/>
  <c r="F23" i="17"/>
  <c r="G23" i="17" s="1"/>
  <c r="F24" i="17"/>
  <c r="G24" i="17" s="1"/>
  <c r="F25" i="17"/>
  <c r="G25" i="17" s="1"/>
  <c r="F26" i="17"/>
  <c r="G26" i="17" s="1"/>
  <c r="F27" i="17"/>
  <c r="G27" i="17" s="1"/>
  <c r="F28" i="17"/>
  <c r="G28" i="17" s="1"/>
  <c r="F29" i="17"/>
  <c r="G29" i="17" s="1"/>
  <c r="F30" i="17"/>
  <c r="G30" i="17" s="1"/>
  <c r="F31" i="17"/>
  <c r="G31" i="17" s="1"/>
  <c r="F2" i="17"/>
  <c r="G2" i="17" s="1"/>
  <c r="E13" i="10"/>
  <c r="E12" i="10"/>
  <c r="D13" i="10"/>
  <c r="D12" i="10"/>
  <c r="C18" i="10"/>
  <c r="B18" i="10"/>
  <c r="C17" i="10"/>
  <c r="B17" i="10"/>
  <c r="C67" i="12"/>
  <c r="C66" i="12"/>
  <c r="B2" i="12"/>
  <c r="B32" i="12" s="1"/>
  <c r="B35" i="12" s="1"/>
  <c r="B44" i="12" s="1"/>
  <c r="B4" i="10"/>
  <c r="B6" i="10" s="1"/>
  <c r="B7" i="10" s="1"/>
  <c r="C4" i="10"/>
  <c r="C6" i="10" s="1"/>
  <c r="C7" i="10" s="1"/>
  <c r="Q12" i="4"/>
  <c r="B59" i="12"/>
  <c r="B27" i="12"/>
  <c r="C24" i="12" s="1"/>
  <c r="B13" i="12"/>
  <c r="B40" i="12" s="1"/>
  <c r="B18" i="12"/>
  <c r="B41" i="12" s="1"/>
  <c r="Q7" i="4"/>
  <c r="Q15" i="4"/>
  <c r="Q14" i="4"/>
  <c r="O15" i="4"/>
  <c r="O14" i="4"/>
  <c r="O13" i="4"/>
  <c r="Q13" i="4" s="1"/>
  <c r="O12" i="4"/>
  <c r="O7" i="4"/>
  <c r="O2" i="4"/>
  <c r="Q2" i="4" s="1"/>
  <c r="T13" i="4"/>
  <c r="T12" i="4"/>
  <c r="C12" i="12" l="1"/>
  <c r="C25" i="12"/>
  <c r="C8" i="12"/>
  <c r="C5" i="12"/>
  <c r="C9" i="12"/>
  <c r="C22" i="12"/>
  <c r="C6" i="12"/>
  <c r="C10" i="12"/>
  <c r="C23" i="12"/>
  <c r="C7" i="12"/>
  <c r="C11" i="12"/>
  <c r="B51" i="12"/>
  <c r="D44" i="12"/>
  <c r="D41" i="12"/>
  <c r="D40" i="12"/>
  <c r="B42" i="12"/>
  <c r="B28" i="12"/>
  <c r="C26" i="12"/>
  <c r="C27" i="12"/>
  <c r="D42" i="12" l="1"/>
  <c r="B43" i="12"/>
  <c r="B52" i="12" l="1"/>
  <c r="B45" i="12"/>
  <c r="B60" i="12"/>
  <c r="B61" i="12" l="1"/>
  <c r="D67" i="12" s="1"/>
  <c r="B67" i="12"/>
  <c r="B53" i="12"/>
  <c r="D66" i="12" s="1"/>
  <c r="B66" i="12"/>
</calcChain>
</file>

<file path=xl/sharedStrings.xml><?xml version="1.0" encoding="utf-8"?>
<sst xmlns="http://schemas.openxmlformats.org/spreadsheetml/2006/main" count="371" uniqueCount="191">
  <si>
    <t>No. of Bedroom</t>
  </si>
  <si>
    <t>No. of Bathroom</t>
  </si>
  <si>
    <t>Property Type</t>
  </si>
  <si>
    <t>Exterior Finish</t>
  </si>
  <si>
    <t>Heating Type</t>
  </si>
  <si>
    <t>Cooling</t>
  </si>
  <si>
    <t>Floor/Sqft</t>
  </si>
  <si>
    <t>Storeys</t>
  </si>
  <si>
    <t>Total Parking Space</t>
  </si>
  <si>
    <t>Neighbourhood</t>
  </si>
  <si>
    <t>Region</t>
  </si>
  <si>
    <t>Proximity to Public Facilities</t>
  </si>
  <si>
    <t>Purchasing Price</t>
  </si>
  <si>
    <t>Down Payment Rate</t>
  </si>
  <si>
    <t>Down Payment</t>
  </si>
  <si>
    <t>Mortgage Rate</t>
  </si>
  <si>
    <t>Mortgage Amount</t>
  </si>
  <si>
    <t>Mortgage Insurance</t>
  </si>
  <si>
    <t>Amortization</t>
  </si>
  <si>
    <t xml:space="preserve">Monthly Mortgage Payment </t>
  </si>
  <si>
    <t>Annual Property Taxes</t>
  </si>
  <si>
    <t>Bank</t>
  </si>
  <si>
    <t>Photo</t>
  </si>
  <si>
    <t>Duplex</t>
  </si>
  <si>
    <t>Aluminum siding, Brick, Siding</t>
  </si>
  <si>
    <t>Forced air</t>
  </si>
  <si>
    <t>Central air conditioning</t>
  </si>
  <si>
    <t>.</t>
  </si>
  <si>
    <t>Leitrim</t>
  </si>
  <si>
    <t>Ottawa</t>
  </si>
  <si>
    <t>Yes</t>
  </si>
  <si>
    <t>25 years</t>
  </si>
  <si>
    <t>TD</t>
  </si>
  <si>
    <t>Bungalow</t>
  </si>
  <si>
    <t>Stone, Stucco, Wood shingles</t>
  </si>
  <si>
    <t>43,560 sqft</t>
  </si>
  <si>
    <t>Greely</t>
  </si>
  <si>
    <t>RBC</t>
  </si>
  <si>
    <t xml:space="preserve">Detached </t>
  </si>
  <si>
    <t>Aluminium, Brick</t>
  </si>
  <si>
    <t>Central</t>
  </si>
  <si>
    <t>44.57 x 121.78</t>
  </si>
  <si>
    <t>Greenboroeast</t>
  </si>
  <si>
    <t>No</t>
  </si>
  <si>
    <t>25years</t>
  </si>
  <si>
    <t>Scotia</t>
  </si>
  <si>
    <t>Semi Detached</t>
  </si>
  <si>
    <t>23.9 x 106.9</t>
  </si>
  <si>
    <t>Fallingbrook</t>
  </si>
  <si>
    <t>HSBC</t>
  </si>
  <si>
    <t>Townhouse</t>
  </si>
  <si>
    <t>Stone</t>
  </si>
  <si>
    <t>Forced air(Natural Gas)</t>
  </si>
  <si>
    <t>29 x 71.9 FT</t>
  </si>
  <si>
    <t>Hazeldean</t>
  </si>
  <si>
    <t>15 years</t>
  </si>
  <si>
    <t>BMO</t>
  </si>
  <si>
    <t>Terrace</t>
  </si>
  <si>
    <t>Brick</t>
  </si>
  <si>
    <t>29.79 x 99.84 FT</t>
  </si>
  <si>
    <t>Fairfield Heights</t>
  </si>
  <si>
    <t>10 years</t>
  </si>
  <si>
    <t>CIBC</t>
  </si>
  <si>
    <t>KEY PREFERENCES</t>
  </si>
  <si>
    <t>Min 4.0% - Max 4.7%</t>
  </si>
  <si>
    <t>Monthly Repayment Capacity</t>
  </si>
  <si>
    <t>Max $5,000</t>
  </si>
  <si>
    <t>Purchasing Price Projected</t>
  </si>
  <si>
    <t>Min $500,000 -  Max $650,000</t>
  </si>
  <si>
    <t>Parking Space</t>
  </si>
  <si>
    <t>Min 3</t>
  </si>
  <si>
    <t>Proximity to Public Facilities (Neighbourhood)</t>
  </si>
  <si>
    <t>Number of Bedrooms</t>
  </si>
  <si>
    <t>Number of Bathrooms</t>
  </si>
  <si>
    <t>Exterior finish</t>
  </si>
  <si>
    <t xml:space="preserve">Annual Salary </t>
  </si>
  <si>
    <t>Monthly Salary</t>
  </si>
  <si>
    <t>PERSONAL MONTHLY BUDGET</t>
  </si>
  <si>
    <t>HOME EXPENSES</t>
  </si>
  <si>
    <t>Rent</t>
  </si>
  <si>
    <t>Groceries</t>
  </si>
  <si>
    <t>Personal Supplies</t>
  </si>
  <si>
    <t>Hair Salon</t>
  </si>
  <si>
    <t>Internet</t>
  </si>
  <si>
    <t>Electricity</t>
  </si>
  <si>
    <t>Phone</t>
  </si>
  <si>
    <t>Rental Insurance</t>
  </si>
  <si>
    <t>Sub Total</t>
  </si>
  <si>
    <t/>
  </si>
  <si>
    <t>EDUCATION</t>
  </si>
  <si>
    <t>School Fees</t>
  </si>
  <si>
    <t>Childcare</t>
  </si>
  <si>
    <t>ENTERTAINMENT</t>
  </si>
  <si>
    <t>Public Transportation</t>
  </si>
  <si>
    <t>Outdoor Recreation</t>
  </si>
  <si>
    <t>Youtube Subscription</t>
  </si>
  <si>
    <t>Netflix Subscription</t>
  </si>
  <si>
    <t>Miscellaneous</t>
  </si>
  <si>
    <t>Grand Total of all Expenses</t>
  </si>
  <si>
    <t>OVERALL INCOME PER MONTH</t>
  </si>
  <si>
    <t>Salary</t>
  </si>
  <si>
    <t>Dividends</t>
  </si>
  <si>
    <t>ROI</t>
  </si>
  <si>
    <t>Total Monthly Income</t>
  </si>
  <si>
    <t>Snapshot of Monthy Home Expenses</t>
  </si>
  <si>
    <t>Item</t>
  </si>
  <si>
    <t>Amount</t>
  </si>
  <si>
    <t>Percentage of Income</t>
  </si>
  <si>
    <t>Home Expenses</t>
  </si>
  <si>
    <t>Education</t>
  </si>
  <si>
    <t>Entertainment</t>
  </si>
  <si>
    <t>Total Home Expense</t>
  </si>
  <si>
    <t>Total Income</t>
  </si>
  <si>
    <t>Balance of Income less Total Home Expense</t>
  </si>
  <si>
    <t>Snapshot of Monthly Mortgage Expense - Semi Detached - BMO</t>
  </si>
  <si>
    <t>3 Bedroom Semi Detached</t>
  </si>
  <si>
    <t>Monthly Mortgage Payment</t>
  </si>
  <si>
    <t>Monthly Property Tax Expense</t>
  </si>
  <si>
    <t>Total Mortgage Payment per Month</t>
  </si>
  <si>
    <t>Total Monthly Mortgage and Home Expense</t>
  </si>
  <si>
    <t>Net Income</t>
  </si>
  <si>
    <t>Snapshot of Monthly Mortgage Expense - Semi Detached - TD</t>
  </si>
  <si>
    <t>Total Mortgage Payment Per Month</t>
  </si>
  <si>
    <t>3 Bedroom Semi Detached BMO</t>
  </si>
  <si>
    <t>3 Bedroom Semi Detached TD</t>
  </si>
  <si>
    <t>Row Labels</t>
  </si>
  <si>
    <t>Sum of Mortgage Rate</t>
  </si>
  <si>
    <t xml:space="preserve"> TD </t>
  </si>
  <si>
    <t>Grand Total</t>
  </si>
  <si>
    <t xml:space="preserve"> </t>
  </si>
  <si>
    <t>Number of months</t>
  </si>
  <si>
    <t>Years</t>
  </si>
  <si>
    <t>Projected Amortisation</t>
  </si>
  <si>
    <t>Actual Amortisation</t>
  </si>
  <si>
    <t>13 years</t>
  </si>
  <si>
    <t>8years</t>
  </si>
  <si>
    <t>Projected Amortization</t>
  </si>
  <si>
    <t>8 years</t>
  </si>
  <si>
    <t>No. of Bedrooms</t>
  </si>
  <si>
    <t>No. of Bathrooms</t>
  </si>
  <si>
    <t xml:space="preserve"> Purchasing Price </t>
  </si>
  <si>
    <t xml:space="preserve"> Mortgage Amount </t>
  </si>
  <si>
    <t>Monthly Repayment Amount</t>
  </si>
  <si>
    <t>Amortisation Period</t>
  </si>
  <si>
    <t>Property Tax Per Month</t>
  </si>
  <si>
    <t>Annual Mortgage Rate</t>
  </si>
  <si>
    <t>Detached</t>
  </si>
  <si>
    <t>(All)</t>
  </si>
  <si>
    <t>Sum of Monthly Repayment Amount</t>
  </si>
  <si>
    <t xml:space="preserve">Sum of  Purchasing Price </t>
  </si>
  <si>
    <t>Sum of Annual Mortgage Rate</t>
  </si>
  <si>
    <t>Sum of Amortisation Period</t>
  </si>
  <si>
    <t>Sum of Property Tax Per Month</t>
  </si>
  <si>
    <t>Sheets</t>
  </si>
  <si>
    <t>Key Preferences - Summary of selection process</t>
  </si>
  <si>
    <t>Budget and Loan Affordability - show a breakdown of monthly expenses</t>
  </si>
  <si>
    <t>Bank loan interest - survery of six banks with their interest rates</t>
  </si>
  <si>
    <t>Cost analysis of the house - Insurance</t>
  </si>
  <si>
    <t xml:space="preserve">Expectations </t>
  </si>
  <si>
    <t>Define different parameters/variables you want to focus on</t>
  </si>
  <si>
    <t>Table of contents</t>
  </si>
  <si>
    <t>House</t>
  </si>
  <si>
    <t xml:space="preserve">Details - postal code, no of rooms, bath rooms, mortgage rate, house features amount, payment per month and period, downpayment, tax, tax rate in ontario </t>
  </si>
  <si>
    <t>Decision making based on house features or mortgage repayment</t>
  </si>
  <si>
    <t>Duplex - https://www.rew.ca/properties/4805115/113-brownville-avenue-toronto-on?search_params%5Bquery%5D=113+Brownville%2C+Toronto%2C+ON+M6N4L2</t>
  </si>
  <si>
    <t>Duplex -https://www.viewhomes.ca/idx/113-brownville-toronto-on-m6n4l2/19041356_spid/</t>
  </si>
  <si>
    <t>Triplex -https://www.ojohome.ca/toronto-on/166-van-dusen-blvd-toronto-on-m8z-3h3/pid_s726tvaot1/</t>
  </si>
  <si>
    <t>https://www.realtor.ca/real-estate/25129134/2793-st-stephens-street-ottawa-fairfield-heights#view=calc</t>
  </si>
  <si>
    <t>https://www.realtor.ca/real-estate/25242075/817-star-private-ottawa-hazeldean</t>
  </si>
  <si>
    <t>https://fairsquare.ca/on/ottawa-and-surrounding-area/embrun/home-for-sale/hab-1214-ste-marie-road-d25260578#description</t>
  </si>
  <si>
    <t>Column Labels</t>
  </si>
  <si>
    <t>BMO has the lowest mortgage rates, followed by TD</t>
  </si>
  <si>
    <t xml:space="preserve">Total Sum of  Purchasing Price </t>
  </si>
  <si>
    <t>Total Sum of Monthly Repayment Amount</t>
  </si>
  <si>
    <t xml:space="preserve">Min 150 months - 200 months </t>
  </si>
  <si>
    <t>Semi Detached TD</t>
  </si>
  <si>
    <t>Semi Detached BMO</t>
  </si>
  <si>
    <t>Semi detached</t>
  </si>
  <si>
    <t>Amortisation Per Month</t>
  </si>
  <si>
    <t>Sum of Mortgage Amount</t>
  </si>
  <si>
    <t>Sum of Amortisation Per Month</t>
  </si>
  <si>
    <t>Bank Mortgage Rate</t>
  </si>
  <si>
    <t>X Variable (Explanatory)</t>
  </si>
  <si>
    <t>Y Variable (Response)</t>
  </si>
  <si>
    <t>Mean</t>
  </si>
  <si>
    <t>Bank Mortgage Rate (%)</t>
  </si>
  <si>
    <t xml:space="preserve">Home Price </t>
  </si>
  <si>
    <t>r</t>
  </si>
  <si>
    <t>Slope</t>
  </si>
  <si>
    <t>Intercept</t>
  </si>
  <si>
    <t>Total Sum of Amortisation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</si>
</sst>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313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3" fillId="0" borderId="0" xfId="3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4" xfId="0" applyBorder="1"/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0" xfId="0" quotePrefix="1"/>
    <xf numFmtId="0" fontId="4" fillId="0" borderId="2" xfId="0" applyFont="1" applyBorder="1" applyAlignment="1">
      <alignment horizontal="center"/>
    </xf>
    <xf numFmtId="0" fontId="1" fillId="0" borderId="2" xfId="1" applyNumberFormat="1" applyFont="1" applyBorder="1" applyAlignment="1">
      <alignment horizontal="center" wrapText="1"/>
    </xf>
    <xf numFmtId="44" fontId="1" fillId="0" borderId="2" xfId="1" applyFont="1" applyBorder="1" applyAlignment="1">
      <alignment horizontal="center" wrapText="1"/>
    </xf>
    <xf numFmtId="6" fontId="1" fillId="0" borderId="2" xfId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center" wrapText="1"/>
    </xf>
    <xf numFmtId="44" fontId="1" fillId="0" borderId="4" xfId="1" applyFont="1" applyBorder="1" applyAlignment="1">
      <alignment horizontal="center" wrapText="1"/>
    </xf>
    <xf numFmtId="6" fontId="1" fillId="0" borderId="4" xfId="1" applyNumberFormat="1" applyFont="1" applyBorder="1" applyAlignment="1">
      <alignment horizontal="center"/>
    </xf>
    <xf numFmtId="44" fontId="1" fillId="0" borderId="5" xfId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9" fontId="7" fillId="0" borderId="0" xfId="2" applyFont="1"/>
    <xf numFmtId="0" fontId="7" fillId="0" borderId="0" xfId="0" applyFont="1"/>
    <xf numFmtId="9" fontId="0" fillId="0" borderId="0" xfId="2" applyFont="1"/>
    <xf numFmtId="6" fontId="0" fillId="0" borderId="1" xfId="0" applyNumberFormat="1" applyBorder="1"/>
    <xf numFmtId="0" fontId="7" fillId="0" borderId="1" xfId="0" applyFont="1" applyBorder="1"/>
    <xf numFmtId="6" fontId="7" fillId="0" borderId="1" xfId="0" applyNumberFormat="1" applyFont="1" applyBorder="1"/>
    <xf numFmtId="6" fontId="0" fillId="0" borderId="0" xfId="0" applyNumberFormat="1"/>
    <xf numFmtId="10" fontId="0" fillId="0" borderId="0" xfId="0" applyNumberFormat="1"/>
    <xf numFmtId="44" fontId="0" fillId="0" borderId="5" xfId="1" applyFont="1" applyBorder="1" applyAlignment="1">
      <alignment horizontal="center"/>
    </xf>
    <xf numFmtId="44" fontId="0" fillId="0" borderId="0" xfId="0" applyNumberFormat="1"/>
    <xf numFmtId="8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0" fontId="0" fillId="0" borderId="9" xfId="0" applyBorder="1"/>
    <xf numFmtId="44" fontId="0" fillId="0" borderId="1" xfId="0" applyNumberFormat="1" applyBorder="1"/>
    <xf numFmtId="0" fontId="0" fillId="3" borderId="0" xfId="0" applyFill="1"/>
    <xf numFmtId="6" fontId="0" fillId="3" borderId="0" xfId="0" applyNumberFormat="1" applyFill="1"/>
    <xf numFmtId="0" fontId="7" fillId="3" borderId="1" xfId="0" applyFont="1" applyFill="1" applyBorder="1"/>
    <xf numFmtId="0" fontId="0" fillId="3" borderId="1" xfId="0" applyFill="1" applyBorder="1"/>
    <xf numFmtId="6" fontId="0" fillId="3" borderId="1" xfId="0" applyNumberFormat="1" applyFill="1" applyBorder="1"/>
    <xf numFmtId="6" fontId="7" fillId="3" borderId="1" xfId="0" applyNumberFormat="1" applyFont="1" applyFill="1" applyBorder="1"/>
    <xf numFmtId="9" fontId="0" fillId="3" borderId="0" xfId="2" applyFont="1" applyFill="1"/>
    <xf numFmtId="0" fontId="7" fillId="4" borderId="0" xfId="0" applyFont="1" applyFill="1"/>
    <xf numFmtId="6" fontId="7" fillId="4" borderId="1" xfId="0" applyNumberFormat="1" applyFont="1" applyFill="1" applyBorder="1"/>
    <xf numFmtId="0" fontId="7" fillId="4" borderId="1" xfId="0" applyFont="1" applyFill="1" applyBorder="1" applyAlignment="1">
      <alignment wrapText="1"/>
    </xf>
    <xf numFmtId="0" fontId="2" fillId="2" borderId="1" xfId="0" applyFont="1" applyFill="1" applyBorder="1"/>
    <xf numFmtId="8" fontId="7" fillId="4" borderId="0" xfId="0" applyNumberFormat="1" applyFont="1" applyFill="1"/>
    <xf numFmtId="0" fontId="7" fillId="0" borderId="1" xfId="0" applyFont="1" applyBorder="1" applyAlignment="1">
      <alignment wrapText="1"/>
    </xf>
    <xf numFmtId="8" fontId="0" fillId="0" borderId="1" xfId="0" applyNumberFormat="1" applyBorder="1"/>
    <xf numFmtId="0" fontId="9" fillId="2" borderId="1" xfId="0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164" fontId="8" fillId="0" borderId="1" xfId="0" applyNumberFormat="1" applyFont="1" applyBorder="1"/>
    <xf numFmtId="44" fontId="8" fillId="0" borderId="1" xfId="1" applyFont="1" applyBorder="1"/>
    <xf numFmtId="0" fontId="0" fillId="5" borderId="0" xfId="0" applyFill="1"/>
    <xf numFmtId="0" fontId="8" fillId="5" borderId="1" xfId="0" applyFont="1" applyFill="1" applyBorder="1"/>
    <xf numFmtId="44" fontId="8" fillId="5" borderId="1" xfId="1" applyFont="1" applyFill="1" applyBorder="1"/>
    <xf numFmtId="44" fontId="0" fillId="5" borderId="0" xfId="0" applyNumberFormat="1" applyFill="1"/>
    <xf numFmtId="0" fontId="8" fillId="5" borderId="0" xfId="0" applyFont="1" applyFill="1"/>
    <xf numFmtId="44" fontId="8" fillId="0" borderId="0" xfId="0" applyNumberFormat="1" applyFont="1"/>
    <xf numFmtId="0" fontId="8" fillId="0" borderId="13" xfId="0" applyFont="1" applyBorder="1"/>
    <xf numFmtId="0" fontId="8" fillId="0" borderId="14" xfId="0" applyFont="1" applyBorder="1"/>
    <xf numFmtId="4" fontId="8" fillId="0" borderId="14" xfId="0" applyNumberFormat="1" applyFont="1" applyBorder="1"/>
    <xf numFmtId="10" fontId="8" fillId="0" borderId="14" xfId="0" applyNumberFormat="1" applyFont="1" applyBorder="1"/>
    <xf numFmtId="0" fontId="10" fillId="6" borderId="2" xfId="0" applyFont="1" applyFill="1" applyBorder="1"/>
    <xf numFmtId="0" fontId="10" fillId="6" borderId="12" xfId="0" applyFont="1" applyFill="1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5" fontId="0" fillId="0" borderId="0" xfId="1" applyNumberFormat="1" applyFont="1"/>
    <xf numFmtId="165" fontId="10" fillId="6" borderId="12" xfId="0" applyNumberFormat="1" applyFont="1" applyFill="1" applyBorder="1"/>
    <xf numFmtId="165" fontId="8" fillId="0" borderId="14" xfId="0" applyNumberFormat="1" applyFont="1" applyBorder="1"/>
    <xf numFmtId="165" fontId="0" fillId="0" borderId="0" xfId="0" applyNumberFormat="1"/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7" borderId="1" xfId="0" applyFont="1" applyFill="1" applyBorder="1" applyAlignment="1">
      <alignment wrapText="1"/>
    </xf>
    <xf numFmtId="44" fontId="0" fillId="0" borderId="1" xfId="1" applyFont="1" applyBorder="1"/>
    <xf numFmtId="43" fontId="0" fillId="0" borderId="0" xfId="0" applyNumberFormat="1"/>
    <xf numFmtId="0" fontId="10" fillId="6" borderId="14" xfId="0" applyFont="1" applyFill="1" applyBorder="1" applyAlignment="1">
      <alignment horizontal="left"/>
    </xf>
    <xf numFmtId="0" fontId="10" fillId="6" borderId="14" xfId="0" applyFont="1" applyFill="1" applyBorder="1"/>
    <xf numFmtId="0" fontId="0" fillId="4" borderId="1" xfId="0" applyFill="1" applyBorder="1"/>
    <xf numFmtId="0" fontId="11" fillId="0" borderId="0" xfId="0" applyFont="1" applyAlignment="1">
      <alignment horizontal="right"/>
    </xf>
    <xf numFmtId="2" fontId="8" fillId="0" borderId="14" xfId="2" applyNumberFormat="1" applyFont="1" applyBorder="1" applyAlignment="1">
      <alignment horizontal="center"/>
    </xf>
    <xf numFmtId="4" fontId="8" fillId="0" borderId="14" xfId="0" applyNumberFormat="1" applyFont="1" applyBorder="1" applyAlignment="1">
      <alignment horizontal="center"/>
    </xf>
    <xf numFmtId="2" fontId="12" fillId="0" borderId="14" xfId="2" applyNumberFormat="1" applyFont="1" applyBorder="1" applyAlignment="1">
      <alignment horizontal="center"/>
    </xf>
    <xf numFmtId="4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left"/>
    </xf>
    <xf numFmtId="44" fontId="11" fillId="0" borderId="0" xfId="1" applyFont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6" fontId="4" fillId="0" borderId="3" xfId="1" applyNumberFormat="1" applyFont="1" applyBorder="1" applyAlignment="1">
      <alignment horizontal="center"/>
    </xf>
    <xf numFmtId="44" fontId="1" fillId="0" borderId="6" xfId="1" applyFont="1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4" fillId="0" borderId="6" xfId="1" applyFont="1" applyBorder="1" applyAlignment="1">
      <alignment horizontal="center"/>
    </xf>
    <xf numFmtId="44" fontId="4" fillId="0" borderId="8" xfId="1" applyFont="1" applyBorder="1" applyAlignment="1">
      <alignment horizontal="center"/>
    </xf>
    <xf numFmtId="44" fontId="4" fillId="0" borderId="7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6" fontId="4" fillId="0" borderId="1" xfId="1" applyNumberFormat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4" fillId="0" borderId="3" xfId="1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/>
    <xf numFmtId="6" fontId="1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44" fontId="1" fillId="0" borderId="3" xfId="1" applyFont="1" applyBorder="1" applyAlignment="1">
      <alignment horizontal="center"/>
    </xf>
    <xf numFmtId="0" fontId="0" fillId="0" borderId="3" xfId="0" applyBorder="1"/>
    <xf numFmtId="10" fontId="4" fillId="0" borderId="1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3">
    <dxf>
      <numFmt numFmtId="35" formatCode="_(* #,##0.00_);_(* \(#,##0.00\);_(* &quot;-&quot;??_);_(@_)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306824742145329E-2"/>
                  <c:y val="-0.18498850921146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 cmpd="thickThin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of Data Set'!$B$4:$B$33</c:f>
              <c:numCache>
                <c:formatCode>0.00</c:formatCode>
                <c:ptCount val="30"/>
                <c:pt idx="0">
                  <c:v>4.59</c:v>
                </c:pt>
                <c:pt idx="1">
                  <c:v>4.59</c:v>
                </c:pt>
                <c:pt idx="2">
                  <c:v>4.59</c:v>
                </c:pt>
                <c:pt idx="3">
                  <c:v>4.7</c:v>
                </c:pt>
                <c:pt idx="4">
                  <c:v>4.59</c:v>
                </c:pt>
                <c:pt idx="5">
                  <c:v>4.59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4.6100000000000003</c:v>
                </c:pt>
                <c:pt idx="25">
                  <c:v>4.6100000000000003</c:v>
                </c:pt>
                <c:pt idx="26">
                  <c:v>4.6100000000000003</c:v>
                </c:pt>
                <c:pt idx="27">
                  <c:v>4.6100000000000003</c:v>
                </c:pt>
                <c:pt idx="28">
                  <c:v>4.6100000000000003</c:v>
                </c:pt>
                <c:pt idx="29">
                  <c:v>4.6100000000000003</c:v>
                </c:pt>
              </c:numCache>
            </c:numRef>
          </c:xVal>
          <c:yVal>
            <c:numRef>
              <c:f>'Regression of Data Set'!$C$4:$C$33</c:f>
              <c:numCache>
                <c:formatCode>#,##0.00</c:formatCode>
                <c:ptCount val="30"/>
                <c:pt idx="0">
                  <c:v>749900</c:v>
                </c:pt>
                <c:pt idx="1">
                  <c:v>1785000</c:v>
                </c:pt>
                <c:pt idx="2">
                  <c:v>799900</c:v>
                </c:pt>
                <c:pt idx="3">
                  <c:v>539900</c:v>
                </c:pt>
                <c:pt idx="4">
                  <c:v>814900</c:v>
                </c:pt>
                <c:pt idx="5">
                  <c:v>749800</c:v>
                </c:pt>
                <c:pt idx="6">
                  <c:v>749900</c:v>
                </c:pt>
                <c:pt idx="7">
                  <c:v>1785000</c:v>
                </c:pt>
                <c:pt idx="8">
                  <c:v>799900</c:v>
                </c:pt>
                <c:pt idx="9">
                  <c:v>539900</c:v>
                </c:pt>
                <c:pt idx="10">
                  <c:v>814900</c:v>
                </c:pt>
                <c:pt idx="11">
                  <c:v>749800</c:v>
                </c:pt>
                <c:pt idx="12">
                  <c:v>749900</c:v>
                </c:pt>
                <c:pt idx="13">
                  <c:v>1785000</c:v>
                </c:pt>
                <c:pt idx="14">
                  <c:v>799900</c:v>
                </c:pt>
                <c:pt idx="15">
                  <c:v>539900</c:v>
                </c:pt>
                <c:pt idx="16">
                  <c:v>814900</c:v>
                </c:pt>
                <c:pt idx="17">
                  <c:v>749800</c:v>
                </c:pt>
                <c:pt idx="18">
                  <c:v>749900</c:v>
                </c:pt>
                <c:pt idx="19">
                  <c:v>1785000</c:v>
                </c:pt>
                <c:pt idx="20">
                  <c:v>799900</c:v>
                </c:pt>
                <c:pt idx="21">
                  <c:v>539900</c:v>
                </c:pt>
                <c:pt idx="22">
                  <c:v>814900</c:v>
                </c:pt>
                <c:pt idx="23">
                  <c:v>749800</c:v>
                </c:pt>
                <c:pt idx="24">
                  <c:v>749900</c:v>
                </c:pt>
                <c:pt idx="25">
                  <c:v>1785000</c:v>
                </c:pt>
                <c:pt idx="26">
                  <c:v>799900</c:v>
                </c:pt>
                <c:pt idx="27">
                  <c:v>539900</c:v>
                </c:pt>
                <c:pt idx="28">
                  <c:v>814900</c:v>
                </c:pt>
                <c:pt idx="29">
                  <c:v>749800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2-40CF-B436-F2B4121F9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92672"/>
        <c:axId val="1894150112"/>
      </c:scatterChart>
      <c:valAx>
        <c:axId val="2130092672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Home</a:t>
                </a:r>
                <a:r>
                  <a:rPr lang="en-US" b="1" baseline="0"/>
                  <a:t> Price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50112"/>
        <c:crosses val="autoZero"/>
        <c:crossBetween val="midCat"/>
      </c:valAx>
      <c:valAx>
        <c:axId val="1894150112"/>
        <c:scaling>
          <c:orientation val="minMax"/>
          <c:max val="1400000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Bank Mortgage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[Dream Home - Data Analysis.xlsx]Decision Analysis 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Analysis 2'!$B$3</c:f>
              <c:strCache>
                <c:ptCount val="1"/>
                <c:pt idx="0">
                  <c:v>Sum of Monthly Repayment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'Decision Analysis 2'!$A$4:$A$10</c:f>
              <c:strCache>
                <c:ptCount val="6"/>
                <c:pt idx="0">
                  <c:v>Bungalow</c:v>
                </c:pt>
                <c:pt idx="1">
                  <c:v>Detached</c:v>
                </c:pt>
                <c:pt idx="2">
                  <c:v>Duplex</c:v>
                </c:pt>
                <c:pt idx="3">
                  <c:v>Semi Detached</c:v>
                </c:pt>
                <c:pt idx="4">
                  <c:v>Terrace</c:v>
                </c:pt>
                <c:pt idx="5">
                  <c:v>Townhouse</c:v>
                </c:pt>
              </c:strCache>
            </c:strRef>
          </c:cat>
          <c:val>
            <c:numRef>
              <c:f>'Decision Analysis 2'!$B$4:$B$10</c:f>
              <c:numCache>
                <c:formatCode>General</c:formatCode>
                <c:ptCount val="6"/>
                <c:pt idx="0">
                  <c:v>-41091.524743200629</c:v>
                </c:pt>
                <c:pt idx="1">
                  <c:v>-20839.716321779408</c:v>
                </c:pt>
                <c:pt idx="2">
                  <c:v>-20331.028821461463</c:v>
                </c:pt>
                <c:pt idx="3">
                  <c:v>-16329.834877211873</c:v>
                </c:pt>
                <c:pt idx="4">
                  <c:v>-19534.465930829105</c:v>
                </c:pt>
                <c:pt idx="5">
                  <c:v>-21230.509852004056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D-4ECB-8CAF-1D3349D23CB9}"/>
            </c:ext>
          </c:extLst>
        </c:ser>
        <c:ser>
          <c:idx val="1"/>
          <c:order val="1"/>
          <c:tx>
            <c:strRef>
              <c:f>'Decision Analysis 2'!$C$3</c:f>
              <c:strCache>
                <c:ptCount val="1"/>
                <c:pt idx="0">
                  <c:v>Sum of  Purchasing Price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'Decision Analysis 2'!$A$4:$A$10</c:f>
              <c:strCache>
                <c:ptCount val="6"/>
                <c:pt idx="0">
                  <c:v>Bungalow</c:v>
                </c:pt>
                <c:pt idx="1">
                  <c:v>Detached</c:v>
                </c:pt>
                <c:pt idx="2">
                  <c:v>Duplex</c:v>
                </c:pt>
                <c:pt idx="3">
                  <c:v>Semi Detached</c:v>
                </c:pt>
                <c:pt idx="4">
                  <c:v>Terrace</c:v>
                </c:pt>
                <c:pt idx="5">
                  <c:v>Townhouse</c:v>
                </c:pt>
              </c:strCache>
            </c:strRef>
          </c:cat>
          <c:val>
            <c:numRef>
              <c:f>'Decision Analysis 2'!$C$4:$C$10</c:f>
              <c:numCache>
                <c:formatCode>General</c:formatCode>
                <c:ptCount val="6"/>
                <c:pt idx="0">
                  <c:v>8925000</c:v>
                </c:pt>
                <c:pt idx="1">
                  <c:v>3999500</c:v>
                </c:pt>
                <c:pt idx="2">
                  <c:v>3749500</c:v>
                </c:pt>
                <c:pt idx="3">
                  <c:v>2699500</c:v>
                </c:pt>
                <c:pt idx="4">
                  <c:v>3749000</c:v>
                </c:pt>
                <c:pt idx="5">
                  <c:v>4074500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DD-4ECB-8CAF-1D3349D23CB9}"/>
            </c:ext>
          </c:extLst>
        </c:ser>
        <c:ser>
          <c:idx val="2"/>
          <c:order val="2"/>
          <c:tx>
            <c:strRef>
              <c:f>'Decision Analysis 2'!$D$3</c:f>
              <c:strCache>
                <c:ptCount val="1"/>
                <c:pt idx="0">
                  <c:v>Sum of Annual Mortgage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'Decision Analysis 2'!$A$4:$A$10</c:f>
              <c:strCache>
                <c:ptCount val="6"/>
                <c:pt idx="0">
                  <c:v>Bungalow</c:v>
                </c:pt>
                <c:pt idx="1">
                  <c:v>Detached</c:v>
                </c:pt>
                <c:pt idx="2">
                  <c:v>Duplex</c:v>
                </c:pt>
                <c:pt idx="3">
                  <c:v>Semi Detached</c:v>
                </c:pt>
                <c:pt idx="4">
                  <c:v>Terrace</c:v>
                </c:pt>
                <c:pt idx="5">
                  <c:v>Townhouse</c:v>
                </c:pt>
              </c:strCache>
            </c:strRef>
          </c:cat>
          <c:val>
            <c:numRef>
              <c:f>'Decision Analysis 2'!$D$4:$D$10</c:f>
              <c:numCache>
                <c:formatCode>General</c:formatCode>
                <c:ptCount val="6"/>
                <c:pt idx="0">
                  <c:v>0.24200000000000002</c:v>
                </c:pt>
                <c:pt idx="1">
                  <c:v>0.24200000000000002</c:v>
                </c:pt>
                <c:pt idx="2">
                  <c:v>0.24200000000000002</c:v>
                </c:pt>
                <c:pt idx="3">
                  <c:v>0.24200000000000002</c:v>
                </c:pt>
                <c:pt idx="4">
                  <c:v>0.24200000000000002</c:v>
                </c:pt>
                <c:pt idx="5">
                  <c:v>0.24200000000000002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DD-4ECB-8CAF-1D3349D23CB9}"/>
            </c:ext>
          </c:extLst>
        </c:ser>
        <c:ser>
          <c:idx val="3"/>
          <c:order val="3"/>
          <c:tx>
            <c:strRef>
              <c:f>'Decision Analysis 2'!$E$3</c:f>
              <c:strCache>
                <c:ptCount val="1"/>
                <c:pt idx="0">
                  <c:v>Sum of Amortisation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'Decision Analysis 2'!$A$4:$A$10</c:f>
              <c:strCache>
                <c:ptCount val="6"/>
                <c:pt idx="0">
                  <c:v>Bungalow</c:v>
                </c:pt>
                <c:pt idx="1">
                  <c:v>Detached</c:v>
                </c:pt>
                <c:pt idx="2">
                  <c:v>Duplex</c:v>
                </c:pt>
                <c:pt idx="3">
                  <c:v>Semi Detached</c:v>
                </c:pt>
                <c:pt idx="4">
                  <c:v>Terrace</c:v>
                </c:pt>
                <c:pt idx="5">
                  <c:v>Townhouse</c:v>
                </c:pt>
              </c:strCache>
            </c:strRef>
          </c:cat>
          <c:val>
            <c:numRef>
              <c:f>'Decision Analysis 2'!$E$4:$E$10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1140</c:v>
                </c:pt>
                <c:pt idx="3">
                  <c:v>960</c:v>
                </c:pt>
                <c:pt idx="4">
                  <c:v>1200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D-4ECB-8CAF-1D3349D23CB9}"/>
            </c:ext>
          </c:extLst>
        </c:ser>
        <c:ser>
          <c:idx val="4"/>
          <c:order val="4"/>
          <c:tx>
            <c:strRef>
              <c:f>'Decision Analysis 2'!$F$3</c:f>
              <c:strCache>
                <c:ptCount val="1"/>
                <c:pt idx="0">
                  <c:v>Sum of Property Tax Per 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'Decision Analysis 2'!$A$4:$A$10</c:f>
              <c:strCache>
                <c:ptCount val="6"/>
                <c:pt idx="0">
                  <c:v>Bungalow</c:v>
                </c:pt>
                <c:pt idx="1">
                  <c:v>Detached</c:v>
                </c:pt>
                <c:pt idx="2">
                  <c:v>Duplex</c:v>
                </c:pt>
                <c:pt idx="3">
                  <c:v>Semi Detached</c:v>
                </c:pt>
                <c:pt idx="4">
                  <c:v>Terrace</c:v>
                </c:pt>
                <c:pt idx="5">
                  <c:v>Townhouse</c:v>
                </c:pt>
              </c:strCache>
            </c:strRef>
          </c:cat>
          <c:val>
            <c:numRef>
              <c:f>'Decision Analysis 2'!$F$4:$F$10</c:f>
              <c:numCache>
                <c:formatCode>General</c:formatCode>
                <c:ptCount val="6"/>
                <c:pt idx="0">
                  <c:v>546.75</c:v>
                </c:pt>
                <c:pt idx="1">
                  <c:v>398.91666666666669</c:v>
                </c:pt>
                <c:pt idx="2">
                  <c:v>460</c:v>
                </c:pt>
                <c:pt idx="3">
                  <c:v>267.33333333333331</c:v>
                </c:pt>
                <c:pt idx="4">
                  <c:v>398.91666666666669</c:v>
                </c:pt>
                <c:pt idx="5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DD-4ECB-8CAF-1D3349D2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196743"/>
        <c:axId val="918200103"/>
      </c:barChart>
      <c:catAx>
        <c:axId val="918196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00103"/>
        <c:crosses val="autoZero"/>
        <c:auto val="1"/>
        <c:lblAlgn val="ctr"/>
        <c:lblOffset val="100"/>
        <c:noMultiLvlLbl val="0"/>
      </c:catAx>
      <c:valAx>
        <c:axId val="91820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96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Monthly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8300925925925926"/>
          <c:w val="0.96944444444444444"/>
          <c:h val="0.373700422863808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992-4F43-8B8B-711ADD2A2A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92-4F43-8B8B-711ADD2A2A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992-4F43-8B8B-711ADD2A2A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992-4F43-8B8B-711ADD2A2A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992-4F43-8B8B-711ADD2A2A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992-4F43-8B8B-711ADD2A2A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992-4F43-8B8B-711ADD2A2A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992-4F43-8B8B-711ADD2A2A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992-4F43-8B8B-711ADD2A2A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992-4F43-8B8B-711ADD2A2A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D2B-43B5-960B-EEB4F07CD0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992-4F43-8B8B-711ADD2A2A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992-4F43-8B8B-711ADD2A2A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992-4F43-8B8B-711ADD2A2A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992-4F43-8B8B-711ADD2A2A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992-4F43-8B8B-711ADD2A2AC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992-4F43-8B8B-711ADD2A2AC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D2B-43B5-960B-EEB4F07CD0E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D2B-43B5-960B-EEB4F07CD0E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D2B-43B5-960B-EEB4F07CD0E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D2B-43B5-960B-EEB4F07CD0E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D2B-43B5-960B-EEB4F07CD0E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D2B-43B5-960B-EEB4F07CD0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Analysis.'!$A$5:$A$27</c:f>
              <c:strCache>
                <c:ptCount val="23"/>
                <c:pt idx="0">
                  <c:v>Rent</c:v>
                </c:pt>
                <c:pt idx="1">
                  <c:v>Groceries</c:v>
                </c:pt>
                <c:pt idx="2">
                  <c:v>Personal Supplies</c:v>
                </c:pt>
                <c:pt idx="3">
                  <c:v>Hair Salon</c:v>
                </c:pt>
                <c:pt idx="4">
                  <c:v>Internet</c:v>
                </c:pt>
                <c:pt idx="5">
                  <c:v>Electricity</c:v>
                </c:pt>
                <c:pt idx="6">
                  <c:v>Phone</c:v>
                </c:pt>
                <c:pt idx="7">
                  <c:v>Rental Insurance</c:v>
                </c:pt>
                <c:pt idx="8">
                  <c:v>Sub Total</c:v>
                </c:pt>
                <c:pt idx="10">
                  <c:v>EDUCATION</c:v>
                </c:pt>
                <c:pt idx="11">
                  <c:v>School Fees</c:v>
                </c:pt>
                <c:pt idx="12">
                  <c:v>Childcare</c:v>
                </c:pt>
                <c:pt idx="13">
                  <c:v>Sub Total</c:v>
                </c:pt>
                <c:pt idx="16">
                  <c:v>ENTERTAINMENT</c:v>
                </c:pt>
                <c:pt idx="17">
                  <c:v>Public Transportation</c:v>
                </c:pt>
                <c:pt idx="18">
                  <c:v>Outdoor Recreation</c:v>
                </c:pt>
                <c:pt idx="19">
                  <c:v>Youtube Subscription</c:v>
                </c:pt>
                <c:pt idx="20">
                  <c:v>Netflix Subscription</c:v>
                </c:pt>
                <c:pt idx="21">
                  <c:v>Miscellaneous</c:v>
                </c:pt>
                <c:pt idx="22">
                  <c:v>Sub Total</c:v>
                </c:pt>
              </c:strCache>
            </c:strRef>
          </c:cat>
          <c:val>
            <c:numRef>
              <c:f>'Income Analysis.'!$B$5:$B$27</c:f>
              <c:numCache>
                <c:formatCode>"$"#,##0_);[Red]\("$"#,##0\)</c:formatCode>
                <c:ptCount val="23"/>
                <c:pt idx="0">
                  <c:v>1200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1700</c:v>
                </c:pt>
                <c:pt idx="11">
                  <c:v>1000</c:v>
                </c:pt>
                <c:pt idx="12">
                  <c:v>250</c:v>
                </c:pt>
                <c:pt idx="13">
                  <c:v>1250</c:v>
                </c:pt>
                <c:pt idx="17">
                  <c:v>75</c:v>
                </c:pt>
                <c:pt idx="18">
                  <c:v>50</c:v>
                </c:pt>
                <c:pt idx="19">
                  <c:v>10</c:v>
                </c:pt>
                <c:pt idx="20">
                  <c:v>10</c:v>
                </c:pt>
                <c:pt idx="21">
                  <c:v>150</c:v>
                </c:pt>
                <c:pt idx="22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992-4F43-8B8B-711ADD2A2AC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4A6-4003-9D7F-2C3A6E5321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4A6-4003-9D7F-2C3A6E5321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D4A6-4003-9D7F-2C3A6E5321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D4A6-4003-9D7F-2C3A6E5321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D4A6-4003-9D7F-2C3A6E5321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D4A6-4003-9D7F-2C3A6E5321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D4A6-4003-9D7F-2C3A6E5321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D4A6-4003-9D7F-2C3A6E5321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D4A6-4003-9D7F-2C3A6E5321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D4A6-4003-9D7F-2C3A6E5321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D2B-43B5-960B-EEB4F07CD0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D4A6-4003-9D7F-2C3A6E5321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D4A6-4003-9D7F-2C3A6E53215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D4A6-4003-9D7F-2C3A6E53215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D4A6-4003-9D7F-2C3A6E53215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D4A6-4003-9D7F-2C3A6E5321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D4A6-4003-9D7F-2C3A6E5321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D2B-43B5-960B-EEB4F07CD0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'[1]Monthly Expense'!$A$3:$A$20</c:f>
              <c:numCache>
                <c:formatCode>General</c:formatCode>
                <c:ptCount val="18"/>
              </c:numCache>
            </c:numRef>
          </c:cat>
          <c:val>
            <c:numRef>
              <c:f>'[1]Monthly Expense'!$C$3:$C$20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21-5992-4F43-8B8B-711ADD2A2AC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3F-45A5-B502-AF5EAFC090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3F-45A5-B502-AF5EAFC090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3F-45A5-B502-AF5EAFC090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3F-45A5-B502-AF5EAFC090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B3F-45A5-B502-AF5EAFC09024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E91A1117-D08D-4C2F-B42F-3A5631AD71E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B3F-45A5-B502-AF5EAFC09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Analysis.'!$A$40:$A$44</c:f>
              <c:strCache>
                <c:ptCount val="5"/>
                <c:pt idx="0">
                  <c:v>Home Expenses</c:v>
                </c:pt>
                <c:pt idx="1">
                  <c:v>Education</c:v>
                </c:pt>
                <c:pt idx="2">
                  <c:v>Entertainment</c:v>
                </c:pt>
                <c:pt idx="3">
                  <c:v>Total Home Expense</c:v>
                </c:pt>
                <c:pt idx="4">
                  <c:v>Total Income</c:v>
                </c:pt>
              </c:strCache>
            </c:strRef>
          </c:cat>
          <c:val>
            <c:numRef>
              <c:f>'Income Analysis.'!$B$40:$B$44</c:f>
              <c:numCache>
                <c:formatCode>"$"#,##0_);[Red]\("$"#,##0\)</c:formatCode>
                <c:ptCount val="5"/>
                <c:pt idx="0">
                  <c:v>1700</c:v>
                </c:pt>
                <c:pt idx="1">
                  <c:v>1250</c:v>
                </c:pt>
                <c:pt idx="2">
                  <c:v>295</c:v>
                </c:pt>
                <c:pt idx="3">
                  <c:v>3245</c:v>
                </c:pt>
                <c:pt idx="4">
                  <c:v>9033.3333333333339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4-4553-871B-5E160177476E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Analysis.'!$A$40:$A$44</c:f>
              <c:strCache>
                <c:ptCount val="5"/>
                <c:pt idx="0">
                  <c:v>Home Expenses</c:v>
                </c:pt>
                <c:pt idx="1">
                  <c:v>Education</c:v>
                </c:pt>
                <c:pt idx="2">
                  <c:v>Entertainment</c:v>
                </c:pt>
                <c:pt idx="3">
                  <c:v>Total Home Expense</c:v>
                </c:pt>
                <c:pt idx="4">
                  <c:v>Total Income</c:v>
                </c:pt>
              </c:strCache>
            </c:strRef>
          </c:cat>
          <c:val>
            <c:numRef>
              <c:f>'Income Analysis.'!$C$40:$C$44</c:f>
            </c:numRef>
          </c:val>
          <c:extLst>
            <c:ext xmlns:c16="http://schemas.microsoft.com/office/drawing/2014/chart" uri="{C3380CC4-5D6E-409C-BE32-E72D297353CC}">
              <c16:uniqueId val="{00000003-A324-4553-871B-5E160177476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B3F-45A5-B502-AF5EAFC090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B3F-45A5-B502-AF5EAFC090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B3F-45A5-B502-AF5EAFC090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B3F-45A5-B502-AF5EAFC090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B3F-45A5-B502-AF5EAFC090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Analysis.'!$A$40:$A$44</c:f>
              <c:strCache>
                <c:ptCount val="5"/>
                <c:pt idx="0">
                  <c:v>Home Expenses</c:v>
                </c:pt>
                <c:pt idx="1">
                  <c:v>Education</c:v>
                </c:pt>
                <c:pt idx="2">
                  <c:v>Entertainment</c:v>
                </c:pt>
                <c:pt idx="3">
                  <c:v>Total Home Expense</c:v>
                </c:pt>
                <c:pt idx="4">
                  <c:v>Total Income</c:v>
                </c:pt>
              </c:strCache>
            </c:strRef>
          </c:cat>
          <c:val>
            <c:numRef>
              <c:f>'Income Analysis.'!$D$40:$D$44</c:f>
              <c:numCache>
                <c:formatCode>0%</c:formatCode>
                <c:ptCount val="5"/>
                <c:pt idx="0">
                  <c:v>0.18819188191881916</c:v>
                </c:pt>
                <c:pt idx="1">
                  <c:v>0.13837638376383762</c:v>
                </c:pt>
                <c:pt idx="2">
                  <c:v>3.2656826568265677E-2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4-4553-871B-5E16017747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Income</a:t>
            </a:r>
            <a:r>
              <a:rPr lang="en-US" sz="1200" b="1" baseline="0"/>
              <a:t> Analysis Based on Property Type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'Income Analysis.'!$B$65</c:f>
              <c:strCache>
                <c:ptCount val="1"/>
                <c:pt idx="0">
                  <c:v>Total Mortgage Payment Per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5290519877675841E-2"/>
                  <c:y val="-3.4408602150537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44-4ED9-A58D-A731809AA8C4}"/>
                </c:ext>
              </c:extLst>
            </c:dLbl>
            <c:dLbl>
              <c:idx val="1"/>
              <c:layout>
                <c:manualLayout>
                  <c:x val="-3.0581039755351681E-2"/>
                  <c:y val="-5.5913978494623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44-4ED9-A58D-A731809AA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Analysis.'!$A$66:$A$67</c:f>
              <c:strCache>
                <c:ptCount val="2"/>
                <c:pt idx="0">
                  <c:v>3 Bedroom Semi Detached BMO</c:v>
                </c:pt>
                <c:pt idx="1">
                  <c:v>3 Bedroom Semi Detached TD</c:v>
                </c:pt>
              </c:strCache>
            </c:strRef>
          </c:cat>
          <c:val>
            <c:numRef>
              <c:f>'Income Analysis.'!$B$66:$B$67</c:f>
              <c:numCache>
                <c:formatCode>"$"#,##0.00_);[Red]\("$"#,##0.00\)</c:formatCode>
                <c:ptCount val="2"/>
                <c:pt idx="0">
                  <c:v>6586.9433333333336</c:v>
                </c:pt>
                <c:pt idx="1">
                  <c:v>6631.1133333333337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4-4ED9-A58D-A731809AA8C4}"/>
            </c:ext>
          </c:extLst>
        </c:ser>
        <c:ser>
          <c:idx val="1"/>
          <c:order val="1"/>
          <c:tx>
            <c:strRef>
              <c:f>'Income Analysis.'!$C$65</c:f>
              <c:strCache>
                <c:ptCount val="1"/>
                <c:pt idx="0">
                  <c:v>Total Mortgage Payment Per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Analysis.'!$A$66:$A$67</c:f>
              <c:strCache>
                <c:ptCount val="2"/>
                <c:pt idx="0">
                  <c:v>3 Bedroom Semi Detached BMO</c:v>
                </c:pt>
                <c:pt idx="1">
                  <c:v>3 Bedroom Semi Detached TD</c:v>
                </c:pt>
              </c:strCache>
            </c:strRef>
          </c:cat>
          <c:val>
            <c:numRef>
              <c:f>'Income Analysis.'!$C$66:$C$67</c:f>
            </c:numRef>
          </c:val>
          <c:extLst>
            <c:ext xmlns:c16="http://schemas.microsoft.com/office/drawing/2014/chart" uri="{C3380CC4-5D6E-409C-BE32-E72D297353CC}">
              <c16:uniqueId val="{00000001-3044-4ED9-A58D-A731809AA8C4}"/>
            </c:ext>
          </c:extLst>
        </c:ser>
        <c:ser>
          <c:idx val="2"/>
          <c:order val="2"/>
          <c:tx>
            <c:strRef>
              <c:f>'Income Analysis.'!$D$65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9318479685452164E-2"/>
                  <c:y val="-7.3118279569892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44-4ED9-A58D-A731809AA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Analysis.'!$A$66:$A$67</c:f>
              <c:strCache>
                <c:ptCount val="2"/>
                <c:pt idx="0">
                  <c:v>3 Bedroom Semi Detached BMO</c:v>
                </c:pt>
                <c:pt idx="1">
                  <c:v>3 Bedroom Semi Detached TD</c:v>
                </c:pt>
              </c:strCache>
            </c:strRef>
          </c:cat>
          <c:val>
            <c:numRef>
              <c:f>'Income Analysis.'!$D$66:$D$67</c:f>
              <c:numCache>
                <c:formatCode>"$"#,##0.00_);[Red]\("$"#,##0.00\)</c:formatCode>
                <c:ptCount val="2"/>
                <c:pt idx="0">
                  <c:v>2446.3900000000003</c:v>
                </c:pt>
                <c:pt idx="1">
                  <c:v>2402.2200000000003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4-4ED9-A58D-A731809AA8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2975104"/>
        <c:axId val="2132988416"/>
        <c:axId val="0"/>
      </c:bar3DChart>
      <c:catAx>
        <c:axId val="21329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88416"/>
        <c:crosses val="autoZero"/>
        <c:auto val="1"/>
        <c:lblAlgn val="ctr"/>
        <c:lblOffset val="100"/>
        <c:noMultiLvlLbl val="0"/>
      </c:catAx>
      <c:valAx>
        <c:axId val="2132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[Dream Home - Data Analysis.xlsx]Bank Mortgage Rate!PivotTable2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'Bank Mortgage 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Mortgage Rate'!$A$4:$A$9</c:f>
              <c:strCache>
                <c:ptCount val="5"/>
                <c:pt idx="0">
                  <c:v>BMO</c:v>
                </c:pt>
                <c:pt idx="1">
                  <c:v>CIBC</c:v>
                </c:pt>
                <c:pt idx="2">
                  <c:v>HSBC</c:v>
                </c:pt>
                <c:pt idx="3">
                  <c:v>RBC</c:v>
                </c:pt>
                <c:pt idx="4">
                  <c:v>TD</c:v>
                </c:pt>
              </c:strCache>
            </c:strRef>
          </c:cat>
          <c:val>
            <c:numRef>
              <c:f>'Bank Mortgage Rate'!$B$4:$B$9</c:f>
              <c:numCache>
                <c:formatCode>0.00%</c:formatCode>
                <c:ptCount val="5"/>
                <c:pt idx="0">
                  <c:v>4.4999999999999998E-2</c:v>
                </c:pt>
                <c:pt idx="1">
                  <c:v>0.05</c:v>
                </c:pt>
                <c:pt idx="2">
                  <c:v>4.6100000000000002E-2</c:v>
                </c:pt>
                <c:pt idx="3">
                  <c:v>5.5E-2</c:v>
                </c:pt>
                <c:pt idx="4">
                  <c:v>4.5900000000000003E-2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7-4C72-AEBD-A617B55BB9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4481568"/>
        <c:axId val="1854491968"/>
        <c:axId val="0"/>
      </c:bar3DChart>
      <c:catAx>
        <c:axId val="18544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1968"/>
        <c:crosses val="autoZero"/>
        <c:auto val="1"/>
        <c:lblAlgn val="ctr"/>
        <c:lblOffset val="100"/>
        <c:noMultiLvlLbl val="0"/>
      </c:catAx>
      <c:valAx>
        <c:axId val="18544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[Dream Home - Data Analysis.xlsx]Monthly Mortgage Payment!PivotTable21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4.1666666666666664E-2"/>
              <c:y val="-2.777777777777777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CA2432-EF70-4847-838E-8E50ADE19F9B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6111111111111108E-2"/>
              <c:y val="-9.259259259259343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05620C6-C65E-41B0-AEF6-C0D2EBC3A46E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5000000000000001E-2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9444444444444469E-2"/>
              <c:y val="-1.38888888888889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'Monthly Mortgage Payment'!$C$4:$C$5</c:f>
              <c:strCache>
                <c:ptCount val="1"/>
                <c:pt idx="0">
                  <c:v>Sum of Monthly Repayment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03D5-4261-A332-4E55DA8E8F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3D5-4261-A332-4E55DA8E8F89}"/>
              </c:ext>
            </c:extLst>
          </c:dPt>
          <c:dLbls>
            <c:dLbl>
              <c:idx val="0"/>
              <c:layout>
                <c:manualLayout>
                  <c:x val="-1.9444444444444469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D5-4261-A332-4E55DA8E8F89}"/>
                </c:ext>
              </c:extLst>
            </c:dLbl>
            <c:dLbl>
              <c:idx val="1"/>
              <c:layout>
                <c:manualLayout>
                  <c:x val="-2.5000000000000001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D5-4261-A332-4E55DA8E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Mortgage Payment'!$C$4:$C$5</c:f>
              <c:strCache>
                <c:ptCount val="2"/>
                <c:pt idx="0">
                  <c:v>Semi Detached BMO</c:v>
                </c:pt>
                <c:pt idx="1">
                  <c:v>Semi Detached TD</c:v>
                </c:pt>
              </c:strCache>
            </c:strRef>
          </c:cat>
          <c:val>
            <c:numRef>
              <c:f>'Monthly Mortgage Payment'!$C$4:$C$5</c:f>
              <c:numCache>
                <c:formatCode>General</c:formatCode>
                <c:ptCount val="2"/>
                <c:pt idx="0">
                  <c:v>3073.61</c:v>
                </c:pt>
                <c:pt idx="1">
                  <c:v>3118.78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5-4261-A332-4E55DA8E8F89}"/>
            </c:ext>
          </c:extLst>
        </c:ser>
        <c:ser>
          <c:idx val="1"/>
          <c:order val="1"/>
          <c:tx>
            <c:strRef>
              <c:f>'Monthly Mortgage Payment'!$C$4:$C$5</c:f>
              <c:strCache>
                <c:ptCount val="1"/>
                <c:pt idx="0">
                  <c:v>Sum of Annual Mortgage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3D5-4261-A332-4E55DA8E8F8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3D5-4261-A332-4E55DA8E8F89}"/>
              </c:ext>
            </c:extLst>
          </c:dPt>
          <c:dLbls>
            <c:dLbl>
              <c:idx val="0"/>
              <c:layout>
                <c:manualLayout>
                  <c:x val="3.6111111111111108E-2"/>
                  <c:y val="-9.2592592592593437E-3"/>
                </c:manualLayout>
              </c:layout>
              <c:tx>
                <c:rich>
                  <a:bodyPr/>
                  <a:lstStyle/>
                  <a:p>
                    <a:fld id="{C05620C6-C65E-41B0-AEF6-C0D2EBC3A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3D5-4261-A332-4E55DA8E8F89}"/>
                </c:ext>
              </c:extLst>
            </c:dLbl>
            <c:dLbl>
              <c:idx val="1"/>
              <c:layout>
                <c:manualLayout>
                  <c:x val="4.1666666666666664E-2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FECA2432-EF70-4847-838E-8E50ADE19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3D5-4261-A332-4E55DA8E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'Monthly Mortgage Payment'!$C$4:$C$5</c:f>
              <c:strCache>
                <c:ptCount val="2"/>
                <c:pt idx="0">
                  <c:v>Semi Detached BMO</c:v>
                </c:pt>
                <c:pt idx="1">
                  <c:v>Semi Detached TD</c:v>
                </c:pt>
              </c:strCache>
            </c:strRef>
          </c:cat>
          <c:val>
            <c:numRef>
              <c:f>'Monthly Mortgage Payment'!$C$4:$C$5</c:f>
              <c:numCache>
                <c:formatCode>0.00%</c:formatCode>
                <c:ptCount val="2"/>
                <c:pt idx="0">
                  <c:v>4.4999999999999998E-2</c:v>
                </c:pt>
                <c:pt idx="1">
                  <c:v>4.7E-2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'Monthly Mortgage Payment'!$C$4:$C$5</c15:f>
                <c15:dlblRangeCache>
                  <c:ptCount val="2"/>
                  <c:pt idx="0">
                    <c:v>4.50%</c:v>
                  </c:pt>
                  <c:pt idx="1">
                    <c:v>4.70%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3D5-4261-A332-4E55DA8E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299936"/>
        <c:axId val="173282880"/>
        <c:axId val="0"/>
      </c:bar3DChart>
      <c:catAx>
        <c:axId val="1732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880"/>
        <c:crosses val="autoZero"/>
        <c:auto val="1"/>
        <c:lblAlgn val="ctr"/>
        <c:lblOffset val="100"/>
        <c:noMultiLvlLbl val="0"/>
      </c:catAx>
      <c:valAx>
        <c:axId val="1732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Monthly Repayment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Sheet1!$I$9:$I$10</c:f>
              <c:strCache>
                <c:ptCount val="2"/>
                <c:pt idx="0">
                  <c:v>Semi Detached BMO</c:v>
                </c:pt>
                <c:pt idx="1">
                  <c:v>Semi Detached TD</c:v>
                </c:pt>
              </c:strCache>
            </c:strRef>
          </c:cat>
          <c:val>
            <c:numRef>
              <c:f>Sheet1!$J$9:$J$10</c:f>
              <c:numCache>
                <c:formatCode>#,##0.00</c:formatCode>
                <c:ptCount val="2"/>
                <c:pt idx="0">
                  <c:v>3073.61</c:v>
                </c:pt>
                <c:pt idx="1">
                  <c:v>3118.78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D-4EF1-A8AD-FF5EE3419B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4967008"/>
        <c:axId val="2084964928"/>
      </c:barChart>
      <c:lineChart>
        <c:grouping val="standard"/>
        <c:varyColors val="0"/>
        <c:ser>
          <c:idx val="1"/>
          <c:order val="1"/>
          <c:tx>
            <c:strRef>
              <c:f>Sheet1!$K$8</c:f>
              <c:strCache>
                <c:ptCount val="1"/>
                <c:pt idx="0">
                  <c:v>Annual Mortgage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Sheet1!$I$9:$I$10</c:f>
              <c:strCache>
                <c:ptCount val="2"/>
                <c:pt idx="0">
                  <c:v>Semi Detached BMO</c:v>
                </c:pt>
                <c:pt idx="1">
                  <c:v>Semi Detached TD</c:v>
                </c:pt>
              </c:strCache>
            </c:strRef>
          </c:cat>
          <c:val>
            <c:numRef>
              <c:f>Sheet1!$K$9:$K$10</c:f>
              <c:numCache>
                <c:formatCode>0.00%</c:formatCode>
                <c:ptCount val="2"/>
                <c:pt idx="0">
                  <c:v>4.4999999999999998E-2</c:v>
                </c:pt>
                <c:pt idx="1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D-4EF1-A8AD-FF5EE3419B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4967840"/>
        <c:axId val="2084969920"/>
      </c:lineChart>
      <c:catAx>
        <c:axId val="20849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64928"/>
        <c:crosses val="autoZero"/>
        <c:auto val="1"/>
        <c:lblAlgn val="ctr"/>
        <c:lblOffset val="100"/>
        <c:noMultiLvlLbl val="0"/>
      </c:catAx>
      <c:valAx>
        <c:axId val="20849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67008"/>
        <c:crosses val="autoZero"/>
        <c:crossBetween val="between"/>
      </c:valAx>
      <c:valAx>
        <c:axId val="20849699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67840"/>
        <c:crosses val="max"/>
        <c:crossBetween val="between"/>
      </c:valAx>
      <c:catAx>
        <c:axId val="208496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496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65069991251095"/>
          <c:y val="9.7638888888888914E-2"/>
          <c:w val="0.7903493000874890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'Repayment Analysis'!$A$12:$C$12</c:f>
              <c:strCache>
                <c:ptCount val="3"/>
                <c:pt idx="0">
                  <c:v>Duplex</c:v>
                </c:pt>
                <c:pt idx="1">
                  <c:v>25 years</c:v>
                </c:pt>
                <c:pt idx="2">
                  <c:v>13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'Repayment Analysis'!$D$11:$E$11</c:f>
              <c:strCache>
                <c:ptCount val="2"/>
                <c:pt idx="0">
                  <c:v>Mortgage Amount</c:v>
                </c:pt>
                <c:pt idx="1">
                  <c:v>Monthly Mortgage Payment</c:v>
                </c:pt>
              </c:strCache>
            </c:strRef>
          </c:cat>
          <c:val>
            <c:numRef>
              <c:f>'Repayment Analysis'!$D$12:$E$12</c:f>
              <c:numCache>
                <c:formatCode>_("$"* #,##0.00_);_("$"* \(#,##0.00\);_("$"* "-"??_);_(@_)</c:formatCode>
                <c:ptCount val="2"/>
                <c:pt idx="0">
                  <c:v>599920</c:v>
                </c:pt>
                <c:pt idx="1">
                  <c:v>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2-4634-A690-71111D258BFA}"/>
            </c:ext>
          </c:extLst>
        </c:ser>
        <c:ser>
          <c:idx val="1"/>
          <c:order val="1"/>
          <c:tx>
            <c:strRef>
              <c:f>'Repayment Analysis'!$A$13:$C$13</c:f>
              <c:strCache>
                <c:ptCount val="3"/>
                <c:pt idx="0">
                  <c:v>Townhouse</c:v>
                </c:pt>
                <c:pt idx="1">
                  <c:v>15 years</c:v>
                </c:pt>
                <c:pt idx="2">
                  <c:v>8years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'Repayment Analysis'!$D$11:$E$11</c:f>
              <c:strCache>
                <c:ptCount val="2"/>
                <c:pt idx="0">
                  <c:v>Mortgage Amount</c:v>
                </c:pt>
                <c:pt idx="1">
                  <c:v>Monthly Mortgage Payment</c:v>
                </c:pt>
              </c:strCache>
            </c:strRef>
          </c:cat>
          <c:val>
            <c:numRef>
              <c:f>'Repayment Analysis'!$D$13:$E$13</c:f>
              <c:numCache>
                <c:formatCode>_("$"* #,##0.00_);_("$"* \(#,##0.00\);_("$"* "-"??_);_(@_)</c:formatCode>
                <c:ptCount val="2"/>
                <c:pt idx="0">
                  <c:v>651920</c:v>
                </c:pt>
                <c:pt idx="1">
                  <c:v>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2-4634-A690-71111D25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695168"/>
        <c:axId val="2100692672"/>
      </c:barChart>
      <c:catAx>
        <c:axId val="21006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92672"/>
        <c:crosses val="autoZero"/>
        <c:auto val="1"/>
        <c:lblAlgn val="ctr"/>
        <c:lblOffset val="100"/>
        <c:noMultiLvlLbl val="0"/>
      </c:catAx>
      <c:valAx>
        <c:axId val="21006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[Dream Home - Data Analysis.xlsx]Repayment Analysis.!PivotTable22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2640195053988156E-2"/>
              <c:y val="-1.74155346569139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0898641588296761E-2"/>
              <c:y val="3.48310693138266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08986415882967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157088122605363E-2"/>
              <c:y val="-1.04493207941483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0898641588296761E-2"/>
              <c:y val="-3.48310693138279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0898641588296695E-2"/>
              <c:y val="-1.04493207941483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'Repayment Analysis.'!$B$3</c:f>
              <c:strCache>
                <c:ptCount val="1"/>
                <c:pt idx="0">
                  <c:v>Sum of Mortgage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'Repayment Analysis.'!$A$4:$A$10</c:f>
              <c:strCache>
                <c:ptCount val="6"/>
                <c:pt idx="0">
                  <c:v>Bungalow</c:v>
                </c:pt>
                <c:pt idx="1">
                  <c:v>Detached</c:v>
                </c:pt>
                <c:pt idx="2">
                  <c:v>Duplex</c:v>
                </c:pt>
                <c:pt idx="3">
                  <c:v>Semi detached</c:v>
                </c:pt>
                <c:pt idx="4">
                  <c:v>Terrace</c:v>
                </c:pt>
                <c:pt idx="5">
                  <c:v>Townhouse</c:v>
                </c:pt>
              </c:strCache>
            </c:strRef>
          </c:cat>
          <c:val>
            <c:numRef>
              <c:f>'Repayment Analysis.'!$B$4:$B$10</c:f>
              <c:numCache>
                <c:formatCode>_(* #,##0.00_);_(* \(#,##0.00\);_(* "-"??_);_(@_)</c:formatCode>
                <c:ptCount val="6"/>
                <c:pt idx="0">
                  <c:v>1428000</c:v>
                </c:pt>
                <c:pt idx="1">
                  <c:v>639920</c:v>
                </c:pt>
                <c:pt idx="2">
                  <c:v>599920</c:v>
                </c:pt>
                <c:pt idx="3">
                  <c:v>431920</c:v>
                </c:pt>
                <c:pt idx="4">
                  <c:v>599840</c:v>
                </c:pt>
                <c:pt idx="5">
                  <c:v>651920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B-4DD9-8EBE-3E0398E87BE9}"/>
            </c:ext>
          </c:extLst>
        </c:ser>
        <c:ser>
          <c:idx val="1"/>
          <c:order val="1"/>
          <c:tx>
            <c:strRef>
              <c:f>'Repayment Analysis.'!$C$3</c:f>
              <c:strCache>
                <c:ptCount val="1"/>
                <c:pt idx="0">
                  <c:v>Sum of Amortisation Per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28B-4DD9-8EBE-3E0398E87BE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28B-4DD9-8EBE-3E0398E87BE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28B-4DD9-8EBE-3E0398E87BE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28B-4DD9-8EBE-3E0398E87BE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28B-4DD9-8EBE-3E0398E87BE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28B-4DD9-8EBE-3E0398E87BE9}"/>
              </c:ext>
            </c:extLst>
          </c:dPt>
          <c:dLbls>
            <c:dLbl>
              <c:idx val="0"/>
              <c:layout>
                <c:manualLayout>
                  <c:x val="2.2640195053988156E-2"/>
                  <c:y val="-1.7415534656913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B-4DD9-8EBE-3E0398E87BE9}"/>
                </c:ext>
              </c:extLst>
            </c:dLbl>
            <c:dLbl>
              <c:idx val="1"/>
              <c:layout>
                <c:manualLayout>
                  <c:x val="2.08986415882967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B-4DD9-8EBE-3E0398E87BE9}"/>
                </c:ext>
              </c:extLst>
            </c:dLbl>
            <c:dLbl>
              <c:idx val="2"/>
              <c:layout>
                <c:manualLayout>
                  <c:x val="2.0898641588296761E-2"/>
                  <c:y val="3.483106931382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8B-4DD9-8EBE-3E0398E87BE9}"/>
                </c:ext>
              </c:extLst>
            </c:dLbl>
            <c:dLbl>
              <c:idx val="3"/>
              <c:layout>
                <c:manualLayout>
                  <c:x val="2.0898641588296695E-2"/>
                  <c:y val="-1.0449320794148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8B-4DD9-8EBE-3E0398E87BE9}"/>
                </c:ext>
              </c:extLst>
            </c:dLbl>
            <c:dLbl>
              <c:idx val="4"/>
              <c:layout>
                <c:manualLayout>
                  <c:x val="1.9157088122605363E-2"/>
                  <c:y val="-1.0449320794148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8B-4DD9-8EBE-3E0398E87BE9}"/>
                </c:ext>
              </c:extLst>
            </c:dLbl>
            <c:dLbl>
              <c:idx val="5"/>
              <c:layout>
                <c:manualLayout>
                  <c:x val="2.0898641588296761E-2"/>
                  <c:y val="-3.48310693138279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8B-4DD9-8EBE-3E0398E87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'Repayment Analysis.'!$A$4:$A$10</c:f>
              <c:strCache>
                <c:ptCount val="6"/>
                <c:pt idx="0">
                  <c:v>Bungalow</c:v>
                </c:pt>
                <c:pt idx="1">
                  <c:v>Detached</c:v>
                </c:pt>
                <c:pt idx="2">
                  <c:v>Duplex</c:v>
                </c:pt>
                <c:pt idx="3">
                  <c:v>Semi detached</c:v>
                </c:pt>
                <c:pt idx="4">
                  <c:v>Terrace</c:v>
                </c:pt>
                <c:pt idx="5">
                  <c:v>Townhouse</c:v>
                </c:pt>
              </c:strCache>
            </c:strRef>
          </c:cat>
          <c:val>
            <c:numRef>
              <c:f>'Repayment Analysis.'!$C$4:$C$10</c:f>
              <c:numCache>
                <c:formatCode>General</c:formatCode>
                <c:ptCount val="6"/>
                <c:pt idx="0">
                  <c:v>300</c:v>
                </c:pt>
                <c:pt idx="1">
                  <c:v>240</c:v>
                </c:pt>
                <c:pt idx="2">
                  <c:v>180</c:v>
                </c:pt>
                <c:pt idx="3">
                  <c:v>200</c:v>
                </c:pt>
                <c:pt idx="4">
                  <c:v>240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B-4DD9-8EBE-3E0398E87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3721136"/>
        <c:axId val="1853705328"/>
        <c:axId val="0"/>
      </c:bar3DChart>
      <c:catAx>
        <c:axId val="18537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05328"/>
        <c:crosses val="autoZero"/>
        <c:auto val="1"/>
        <c:lblAlgn val="ctr"/>
        <c:lblOffset val="100"/>
        <c:noMultiLvlLbl val="0"/>
      </c:catAx>
      <c:valAx>
        <c:axId val="18537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12</xdr:row>
      <xdr:rowOff>923925</xdr:rowOff>
    </xdr:from>
    <xdr:to>
      <xdr:col>22</xdr:col>
      <xdr:colOff>1628775</xdr:colOff>
      <xdr:row>13</xdr:row>
      <xdr:rowOff>904875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228FDA-E3E6-326D-8F22-3C4419EFAD63}"/>
            </a:ext>
            <a:ext uri="{147F2762-F138-4A5C-976F-8EAC2B608ADB}">
              <a16:predDERef xmlns:a16="http://schemas.microsoft.com/office/drawing/2014/main" pred="{C98F4AE3-1A33-053C-0407-617D8975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93225" y="4086225"/>
          <a:ext cx="1628775" cy="914400"/>
        </a:xfrm>
        <a:prstGeom prst="rect">
          <a:avLst/>
        </a:prstGeom>
      </xdr:spPr>
    </xdr:pic>
    <xdr:clientData/>
  </xdr:twoCellAnchor>
  <xdr:twoCellAnchor editAs="oneCell">
    <xdr:from>
      <xdr:col>21</xdr:col>
      <xdr:colOff>670560</xdr:colOff>
      <xdr:row>14</xdr:row>
      <xdr:rowOff>9525</xdr:rowOff>
    </xdr:from>
    <xdr:to>
      <xdr:col>22</xdr:col>
      <xdr:colOff>1630680</xdr:colOff>
      <xdr:row>14</xdr:row>
      <xdr:rowOff>857250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075913-5E47-C648-88BC-A0386FE41312}"/>
            </a:ext>
            <a:ext uri="{147F2762-F138-4A5C-976F-8EAC2B608ADB}">
              <a16:predDERef xmlns:a16="http://schemas.microsoft.com/office/drawing/2014/main" pred="{B2228FDA-E3E6-326D-8F22-3C4419E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34620" y="4962525"/>
          <a:ext cx="1638300" cy="847725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6</xdr:row>
      <xdr:rowOff>0</xdr:rowOff>
    </xdr:from>
    <xdr:to>
      <xdr:col>22</xdr:col>
      <xdr:colOff>1628775</xdr:colOff>
      <xdr:row>10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B45241-E3D5-39A1-9CE6-8DD9F2F751CD}"/>
            </a:ext>
            <a:ext uri="{147F2762-F138-4A5C-976F-8EAC2B608ADB}">
              <a16:predDERef xmlns:a16="http://schemas.microsoft.com/office/drawing/2014/main" pred="{94744DF1-24F9-5737-ED31-1D8E4D666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860250" y="1343025"/>
          <a:ext cx="1619250" cy="933450"/>
        </a:xfrm>
        <a:prstGeom prst="rect">
          <a:avLst/>
        </a:prstGeom>
      </xdr:spPr>
    </xdr:pic>
    <xdr:clientData/>
  </xdr:twoCellAnchor>
  <xdr:twoCellAnchor editAs="oneCell">
    <xdr:from>
      <xdr:col>21</xdr:col>
      <xdr:colOff>647700</xdr:colOff>
      <xdr:row>11</xdr:row>
      <xdr:rowOff>895350</xdr:rowOff>
    </xdr:from>
    <xdr:to>
      <xdr:col>22</xdr:col>
      <xdr:colOff>1628775</xdr:colOff>
      <xdr:row>13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E888CA-F269-A13D-847E-4F7B27089E9D}"/>
            </a:ext>
            <a:ext uri="{147F2762-F138-4A5C-976F-8EAC2B608ADB}">
              <a16:predDERef xmlns:a16="http://schemas.microsoft.com/office/drawing/2014/main" pred="{90B45241-E3D5-39A1-9CE6-8DD9F2F75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31625" y="3095625"/>
          <a:ext cx="1638300" cy="98107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1619250</xdr:colOff>
      <xdr:row>11</xdr:row>
      <xdr:rowOff>904875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E36E34-196F-FB4B-015B-FCF1DC715920}"/>
            </a:ext>
            <a:ext uri="{147F2762-F138-4A5C-976F-8EAC2B608ADB}">
              <a16:predDERef xmlns:a16="http://schemas.microsoft.com/office/drawing/2014/main" pred="{7BE888CA-F269-A13D-847E-4F7B27089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41150" y="2200275"/>
          <a:ext cx="1619250" cy="904875"/>
        </a:xfrm>
        <a:prstGeom prst="rect">
          <a:avLst/>
        </a:prstGeom>
      </xdr:spPr>
    </xdr:pic>
    <xdr:clientData/>
  </xdr:twoCellAnchor>
  <xdr:twoCellAnchor editAs="oneCell">
    <xdr:from>
      <xdr:col>21</xdr:col>
      <xdr:colOff>647700</xdr:colOff>
      <xdr:row>1</xdr:row>
      <xdr:rowOff>0</xdr:rowOff>
    </xdr:from>
    <xdr:to>
      <xdr:col>22</xdr:col>
      <xdr:colOff>1609725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84DD96-B82B-F8D7-6458-BC1B916FE3E9}"/>
            </a:ext>
            <a:ext uri="{147F2762-F138-4A5C-976F-8EAC2B608ADB}">
              <a16:predDERef xmlns:a16="http://schemas.microsoft.com/office/drawing/2014/main" pred="{52E36E34-196F-FB4B-015B-FCF1DC715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24431625" y="390525"/>
          <a:ext cx="161925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6</xdr:row>
      <xdr:rowOff>114300</xdr:rowOff>
    </xdr:from>
    <xdr:to>
      <xdr:col>15</xdr:col>
      <xdr:colOff>22860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1EC12-8107-CB70-568C-CBAB8E05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60325</xdr:rowOff>
    </xdr:from>
    <xdr:to>
      <xdr:col>12</xdr:col>
      <xdr:colOff>44450</xdr:colOff>
      <xdr:row>21</xdr:row>
      <xdr:rowOff>31750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CB9B3F91-E910-4773-B1DE-F6E8318D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497205</xdr:colOff>
      <xdr:row>29</xdr:row>
      <xdr:rowOff>34290</xdr:rowOff>
    </xdr:from>
    <xdr:to>
      <xdr:col>14</xdr:col>
      <xdr:colOff>497205</xdr:colOff>
      <xdr:row>45</xdr:row>
      <xdr:rowOff>34290</xdr:rowOff>
    </xdr:to>
    <xdr:graphicFrame macro="">
      <xdr:nvGraphicFramePr>
        <xdr:cNvPr id="14" name="Chart 5">
          <a:extLst>
            <a:ext uri="{FF2B5EF4-FFF2-40B4-BE49-F238E27FC236}">
              <a16:creationId xmlns:a16="http://schemas.microsoft.com/office/drawing/2014/main" id="{06444589-8B03-4811-B824-DFAE532F916A}"/>
            </a:ext>
            <a:ext uri="{147F2762-F138-4A5C-976F-8EAC2B608ADB}">
              <a16:predDERef xmlns:a16="http://schemas.microsoft.com/office/drawing/2014/main" pred="{CB9B3F91-E910-4773-B1DE-F6E8318D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318135</xdr:colOff>
      <xdr:row>51</xdr:row>
      <xdr:rowOff>152400</xdr:rowOff>
    </xdr:from>
    <xdr:to>
      <xdr:col>13</xdr:col>
      <xdr:colOff>401955</xdr:colOff>
      <xdr:row>66</xdr:row>
      <xdr:rowOff>156210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804051DC-98AC-9947-D4AF-ACEB96A51067}"/>
            </a:ext>
            <a:ext uri="{147F2762-F138-4A5C-976F-8EAC2B608ADB}">
              <a16:predDERef xmlns:a16="http://schemas.microsoft.com/office/drawing/2014/main" pred="{06444589-8B03-4811-B824-DFAE532F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0</xdr:rowOff>
    </xdr:from>
    <xdr:to>
      <xdr:col>10</xdr:col>
      <xdr:colOff>579120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C9CC9-A4D2-AF2F-30FE-5A0A2547B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125730</xdr:rowOff>
    </xdr:from>
    <xdr:to>
      <xdr:col>11</xdr:col>
      <xdr:colOff>571500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7BEA3-C782-5F12-2AFE-04C5FF542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13</xdr:row>
      <xdr:rowOff>102870</xdr:rowOff>
    </xdr:from>
    <xdr:to>
      <xdr:col>10</xdr:col>
      <xdr:colOff>579120</xdr:colOff>
      <xdr:row>28</xdr:row>
      <xdr:rowOff>102870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2F3595-BD25-EC50-5D71-106F6A1C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1272540</xdr:colOff>
      <xdr:row>4</xdr:row>
      <xdr:rowOff>186690</xdr:rowOff>
    </xdr:from>
    <xdr:to>
      <xdr:col>11</xdr:col>
      <xdr:colOff>342900</xdr:colOff>
      <xdr:row>19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200DD-EA9E-2D15-EFBF-985A810F8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2</xdr:row>
      <xdr:rowOff>163830</xdr:rowOff>
    </xdr:from>
    <xdr:to>
      <xdr:col>14</xdr:col>
      <xdr:colOff>259080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27FCC-6831-D79C-7454-22AA285E0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468630</xdr:colOff>
      <xdr:row>11</xdr:row>
      <xdr:rowOff>142875</xdr:rowOff>
    </xdr:from>
    <xdr:to>
      <xdr:col>5</xdr:col>
      <xdr:colOff>1369695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83DA5-062D-01D7-B9D8-B6436338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in365-my.sharepoint.com/personal/ezehn_uwindsor_ca/Documents/Quants%20Project/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Expense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2.677770717593" createdVersion="8" refreshedVersion="8" minRefreshableVersion="3" recordCount="30" xr:uid="{7E6E9780-67E6-4386-8B28-F5BFF854AF67}">
  <cacheSource type="worksheet">
    <worksheetSource ref="A1:K31" sheet="Decision Analysis 1"/>
  </cacheSource>
  <cacheFields count="11">
    <cacheField name="Property Type" numFmtId="0">
      <sharedItems count="6">
        <s v="Duplex"/>
        <s v="Bungalow"/>
        <s v="Detached"/>
        <s v="Semi Detached"/>
        <s v="Townhouse"/>
        <s v="Terrace"/>
      </sharedItems>
    </cacheField>
    <cacheField name="No. of Bedrooms" numFmtId="0">
      <sharedItems containsString="0" containsBlank="1" containsNumber="1" containsInteger="1" minValue="3" maxValue="3" count="2">
        <m/>
        <n v="3"/>
      </sharedItems>
    </cacheField>
    <cacheField name="No. of Bathrooms" numFmtId="0">
      <sharedItems containsString="0" containsBlank="1" containsNumber="1" containsInteger="1" minValue="2" maxValue="4"/>
    </cacheField>
    <cacheField name=" Purchasing Price " numFmtId="4">
      <sharedItems containsSemiMixedTypes="0" containsString="0" containsNumber="1" containsInteger="1" minValue="539900" maxValue="1785000"/>
    </cacheField>
    <cacheField name="Down Payment" numFmtId="4">
      <sharedItems containsSemiMixedTypes="0" containsString="0" containsNumber="1" containsInteger="1" minValue="107980" maxValue="357000"/>
    </cacheField>
    <cacheField name=" Mortgage Amount " numFmtId="4">
      <sharedItems containsSemiMixedTypes="0" containsString="0" containsNumber="1" containsInteger="1" minValue="431920" maxValue="1428000"/>
    </cacheField>
    <cacheField name="Monthly Repayment Amount" numFmtId="4">
      <sharedItems containsSemiMixedTypes="0" containsString="0" containsNumber="1" minValue="-8769.1693897793957" maxValue="-2732.5391857692621" count="30">
        <n v="-3824.5969448755682"/>
        <n v="-8010.4121114090321"/>
        <n v="-4079.6040754846872"/>
        <n v="-3324.0605246863838"/>
        <n v="-4156.106214667423"/>
        <n v="-3824.08693061435"/>
        <n v="-3959.2064707085715"/>
        <n v="-8347.9457927339427"/>
        <n v="-4223.1887663952339"/>
        <n v="-3415.5958326220793"/>
        <n v="-4302.3834551012333"/>
        <n v="-3958.6785061171981"/>
        <n v="-4589.3477382496594"/>
        <n v="-7937.2877852972024"/>
        <n v="-4048.4498883067836"/>
        <n v="-2732.5391857692621"/>
        <n v="-4124.3678134531792"/>
        <n v="-3794.8840183178227"/>
        <n v="-4126.7735373091436"/>
        <n v="-8769.1693897793957"/>
        <n v="-4401.9284604528393"/>
        <n v="-3529.1468571996247"/>
        <n v="-4484.4749373959485"/>
        <n v="-4126.2232274628568"/>
        <n v="-3831.1041303185207"/>
        <n v="-8026.7096639810579"/>
        <n v="-4086.5451311398647"/>
        <n v="-3328.4924769345239"/>
        <n v="-4163.1774313862679"/>
        <n v="-3830.5932483168776"/>
      </sharedItems>
    </cacheField>
    <cacheField name="Amortisation Period" numFmtId="0">
      <sharedItems containsSemiMixedTypes="0" containsString="0" containsNumber="1" containsInteger="1" minValue="180" maxValue="300"/>
    </cacheField>
    <cacheField name="Property Tax Per Month" numFmtId="0">
      <sharedItems containsString="0" containsBlank="1" containsNumber="1" minValue="0" maxValue="546.75"/>
    </cacheField>
    <cacheField name="Annual Mortgage Rate" numFmtId="10">
      <sharedItems containsSemiMixedTypes="0" containsString="0" containsNumber="1" minValue="4.4999999999999998E-2" maxValue="5.5E-2"/>
    </cacheField>
    <cacheField name="B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84.752259953704" createdVersion="8" refreshedVersion="8" minRefreshableVersion="3" recordCount="5" xr:uid="{46FCB92B-D2D6-4AA9-AF23-11E3D709222A}">
  <cacheSource type="worksheet">
    <worksheetSource ref="A1:A6" sheet="Sheet1"/>
  </cacheSource>
  <cacheFields count="2">
    <cacheField name="Bank" numFmtId="10">
      <sharedItems count="5">
        <s v="BMO"/>
        <s v="CIBC"/>
        <s v="HSBC"/>
        <s v="RBC"/>
        <s v="TD"/>
      </sharedItems>
    </cacheField>
    <cacheField name="Mortgage Rate" numFmtId="10">
      <sharedItems containsSemiMixedTypes="0" containsString="0" containsNumber="1" minValue="4.4999999999999998E-2" maxValue="5.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84.79795925926" createdVersion="8" refreshedVersion="8" minRefreshableVersion="3" recordCount="2" xr:uid="{03EB45CF-C40F-4BF3-9A0E-1DF73E9ECC71}">
  <cacheSource type="worksheet">
    <worksheetSource ref="I8:K10" sheet="Sheet1"/>
  </cacheSource>
  <cacheFields count="3">
    <cacheField name="Property Type" numFmtId="0">
      <sharedItems count="2">
        <s v="Semi Detached BMO"/>
        <s v="Semi Detached TD"/>
      </sharedItems>
    </cacheField>
    <cacheField name="Monthly Repayment Amount" numFmtId="4">
      <sharedItems containsSemiMixedTypes="0" containsString="0" containsNumber="1" minValue="3073.61" maxValue="3118.78"/>
    </cacheField>
    <cacheField name="Annual Mortgage Rate" numFmtId="10">
      <sharedItems containsSemiMixedTypes="0" containsString="0" containsNumber="1" minValue="4.4999999999999998E-2" maxValue="4.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84.820178125003" createdVersion="8" refreshedVersion="8" minRefreshableVersion="3" recordCount="6" xr:uid="{3103ED7D-80C1-412F-AD2B-D84F3EA33E64}">
  <cacheSource type="worksheet">
    <worksheetSource ref="A1:C7" sheet="xx"/>
  </cacheSource>
  <cacheFields count="3">
    <cacheField name="Property Type" numFmtId="0">
      <sharedItems count="6">
        <s v="Duplex"/>
        <s v="Bungalow"/>
        <s v="Detached"/>
        <s v="Semi detached"/>
        <s v="Townhouse"/>
        <s v="Terrace"/>
      </sharedItems>
    </cacheField>
    <cacheField name="Mortgage Amount" numFmtId="44">
      <sharedItems containsSemiMixedTypes="0" containsString="0" containsNumber="1" containsInteger="1" minValue="431920" maxValue="1428000" count="6">
        <n v="599920"/>
        <n v="1428000"/>
        <n v="639920"/>
        <n v="431920"/>
        <n v="651920"/>
        <n v="599840"/>
      </sharedItems>
    </cacheField>
    <cacheField name="Amortisation Per Month" numFmtId="0">
      <sharedItems containsSemiMixedTypes="0" containsString="0" containsNumber="1" containsInteger="1" minValue="1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84.902589699072" createdVersion="8" refreshedVersion="8" minRefreshableVersion="3" recordCount="31" xr:uid="{D633C426-5F48-4E8B-A9BE-31AABC93FCC1}">
  <cacheSource type="worksheet">
    <worksheetSource ref="A1:K1048576" sheet="Decision Analysis 1"/>
  </cacheSource>
  <cacheFields count="11">
    <cacheField name="Property Type" numFmtId="0">
      <sharedItems containsBlank="1" count="7">
        <s v="Duplex"/>
        <s v="Bungalow"/>
        <s v="Detached"/>
        <s v="Semi Detached"/>
        <s v="Townhouse"/>
        <s v="Terrace"/>
        <m/>
      </sharedItems>
    </cacheField>
    <cacheField name="No. of Bedrooms" numFmtId="0">
      <sharedItems containsString="0" containsBlank="1" containsNumber="1" containsInteger="1" minValue="3" maxValue="4" count="3">
        <n v="3"/>
        <n v="4"/>
        <m/>
      </sharedItems>
    </cacheField>
    <cacheField name="No. of Bathrooms" numFmtId="0">
      <sharedItems containsString="0" containsBlank="1" containsNumber="1" containsInteger="1" minValue="2" maxValue="4" count="4">
        <n v="3"/>
        <n v="4"/>
        <n v="2"/>
        <m/>
      </sharedItems>
    </cacheField>
    <cacheField name=" Purchasing Price " numFmtId="0">
      <sharedItems containsString="0" containsBlank="1" containsNumber="1" containsInteger="1" minValue="539900" maxValue="1785000" count="7">
        <n v="749900"/>
        <n v="1785000"/>
        <n v="799900"/>
        <n v="539900"/>
        <n v="814900"/>
        <n v="749800"/>
        <m/>
      </sharedItems>
    </cacheField>
    <cacheField name="Down Payment" numFmtId="0">
      <sharedItems containsString="0" containsBlank="1" containsNumber="1" containsInteger="1" minValue="107980" maxValue="357000"/>
    </cacheField>
    <cacheField name=" Mortgage Amount " numFmtId="0">
      <sharedItems containsString="0" containsBlank="1" containsNumber="1" containsInteger="1" minValue="431920" maxValue="1428000"/>
    </cacheField>
    <cacheField name="Monthly Repayment Amount" numFmtId="0">
      <sharedItems containsString="0" containsBlank="1" containsNumber="1" minValue="-8769.1693897793957" maxValue="-3073.6073287123736" count="31">
        <n v="-4616.9901601450629"/>
        <n v="-8010.4121114090321"/>
        <n v="-4079.6040754846872"/>
        <n v="-3118.7769973533141"/>
        <n v="-4156.106214667423"/>
        <n v="-3824.08693061435"/>
        <n v="-4744.1291255478745"/>
        <n v="-8347.9457927339427"/>
        <n v="-4223.1887663952339"/>
        <n v="-3187.2323591942795"/>
        <n v="-4302.3834551012333"/>
        <n v="-3958.6785061171981"/>
        <n v="-4589.3477382496594"/>
        <n v="-7937.2877852972024"/>
        <n v="-4048.4498883067836"/>
        <n v="-3073.6073287123736"/>
        <n v="-4124.3678134531792"/>
        <n v="-3794.8840183178227"/>
        <n v="-4901.8470609631386"/>
        <n v="-8769.1693897793957"/>
        <n v="-4401.9284604528393"/>
        <n v="-3303.1761787419114"/>
        <n v="-4484.4749373959485"/>
        <n v="-4126.2232274628568"/>
        <n v="-4623.145968611223"/>
        <n v="-8026.7096639810579"/>
        <n v="-4086.5451311398647"/>
        <n v="-3098.4042277767066"/>
        <n v="-4163.1774313862679"/>
        <n v="-3830.5932483168776"/>
        <m/>
      </sharedItems>
    </cacheField>
    <cacheField name="Amortisation Period" numFmtId="0">
      <sharedItems containsString="0" containsBlank="1" containsNumber="1" containsInteger="1" minValue="180" maxValue="300" count="5">
        <n v="180"/>
        <n v="300"/>
        <n v="240"/>
        <n v="200"/>
        <m/>
      </sharedItems>
    </cacheField>
    <cacheField name="Property Tax Per Month" numFmtId="165">
      <sharedItems containsString="0" containsBlank="1" containsNumber="1" minValue="267.33333333333331" maxValue="546.75"/>
    </cacheField>
    <cacheField name="Bank Mortgage Rate" numFmtId="0">
      <sharedItems containsString="0" containsBlank="1" containsNumber="1" minValue="4.4999999999999998E-2" maxValue="5.5E-2" count="7">
        <n v="4.5900000000000003E-2"/>
        <n v="4.7E-2"/>
        <n v="0.05"/>
        <n v="4.4999999999999998E-2"/>
        <n v="5.5E-2"/>
        <n v="4.6100000000000002E-2"/>
        <m/>
      </sharedItems>
    </cacheField>
    <cacheField name="Bank" numFmtId="0">
      <sharedItems containsBlank="1" count="6">
        <s v=" TD "/>
        <s v="CIBC"/>
        <s v="BMO"/>
        <s v="RBC"/>
        <s v="HSB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m/>
    <n v="749900"/>
    <n v="149980"/>
    <n v="599920"/>
    <x v="0"/>
    <n v="240"/>
    <n v="460"/>
    <n v="4.5900000000000003E-2"/>
    <s v=" TD "/>
  </r>
  <r>
    <x v="1"/>
    <x v="0"/>
    <m/>
    <n v="1785000"/>
    <n v="357000"/>
    <n v="1428000"/>
    <x v="1"/>
    <n v="300"/>
    <n v="546.75"/>
    <n v="4.5900000000000003E-2"/>
    <s v=" TD "/>
  </r>
  <r>
    <x v="2"/>
    <x v="0"/>
    <m/>
    <n v="799900"/>
    <n v="159980"/>
    <n v="639920"/>
    <x v="2"/>
    <n v="240"/>
    <n v="398.91666666666669"/>
    <n v="4.5900000000000003E-2"/>
    <s v=" TD "/>
  </r>
  <r>
    <x v="3"/>
    <x v="0"/>
    <m/>
    <n v="539900"/>
    <n v="107980"/>
    <n v="431920"/>
    <x v="3"/>
    <n v="180"/>
    <n v="267.33333333333331"/>
    <n v="4.5900000000000003E-2"/>
    <s v=" TD "/>
  </r>
  <r>
    <x v="4"/>
    <x v="0"/>
    <m/>
    <n v="814900"/>
    <n v="162980"/>
    <n v="651920"/>
    <x v="4"/>
    <n v="240"/>
    <n v="432"/>
    <n v="4.5900000000000003E-2"/>
    <s v=" TD "/>
  </r>
  <r>
    <x v="5"/>
    <x v="0"/>
    <m/>
    <n v="749800"/>
    <n v="149960"/>
    <n v="599840"/>
    <x v="5"/>
    <n v="240"/>
    <n v="398.91666666666669"/>
    <n v="4.5900000000000003E-2"/>
    <s v=" TD "/>
  </r>
  <r>
    <x v="0"/>
    <x v="0"/>
    <m/>
    <n v="749900"/>
    <n v="149980"/>
    <n v="599920"/>
    <x v="6"/>
    <n v="240"/>
    <m/>
    <n v="0.05"/>
    <s v="CIBC"/>
  </r>
  <r>
    <x v="1"/>
    <x v="0"/>
    <m/>
    <n v="1785000"/>
    <n v="357000"/>
    <n v="1428000"/>
    <x v="7"/>
    <n v="300"/>
    <m/>
    <n v="0.05"/>
    <s v="CIBC"/>
  </r>
  <r>
    <x v="2"/>
    <x v="0"/>
    <m/>
    <n v="799900"/>
    <n v="159980"/>
    <n v="639920"/>
    <x v="8"/>
    <n v="240"/>
    <n v="0"/>
    <n v="0.05"/>
    <s v="CIBC"/>
  </r>
  <r>
    <x v="3"/>
    <x v="0"/>
    <m/>
    <n v="539900"/>
    <n v="107980"/>
    <n v="431920"/>
    <x v="9"/>
    <n v="180"/>
    <n v="0"/>
    <n v="0.05"/>
    <s v="CIBC"/>
  </r>
  <r>
    <x v="4"/>
    <x v="0"/>
    <m/>
    <n v="814900"/>
    <n v="162980"/>
    <n v="651920"/>
    <x v="10"/>
    <n v="240"/>
    <n v="0"/>
    <n v="0.05"/>
    <s v="CIBC"/>
  </r>
  <r>
    <x v="5"/>
    <x v="0"/>
    <m/>
    <n v="749800"/>
    <n v="149960"/>
    <n v="599840"/>
    <x v="11"/>
    <n v="240"/>
    <n v="0"/>
    <n v="0.05"/>
    <s v="CIBC"/>
  </r>
  <r>
    <x v="0"/>
    <x v="1"/>
    <n v="3"/>
    <n v="749900"/>
    <n v="149980"/>
    <n v="599920"/>
    <x v="12"/>
    <n v="180"/>
    <m/>
    <n v="4.4999999999999998E-2"/>
    <s v="BMO"/>
  </r>
  <r>
    <x v="1"/>
    <x v="0"/>
    <m/>
    <n v="1785000"/>
    <n v="357000"/>
    <n v="1428000"/>
    <x v="13"/>
    <n v="300"/>
    <m/>
    <n v="4.4999999999999998E-2"/>
    <s v="BMO"/>
  </r>
  <r>
    <x v="2"/>
    <x v="0"/>
    <m/>
    <n v="799900"/>
    <n v="159980"/>
    <n v="639920"/>
    <x v="14"/>
    <n v="240"/>
    <m/>
    <n v="4.4999999999999998E-2"/>
    <s v="BMO"/>
  </r>
  <r>
    <x v="3"/>
    <x v="1"/>
    <n v="2"/>
    <n v="539900"/>
    <n v="107980"/>
    <n v="431920"/>
    <x v="15"/>
    <n v="240"/>
    <m/>
    <n v="4.4999999999999998E-2"/>
    <s v="BMO"/>
  </r>
  <r>
    <x v="4"/>
    <x v="0"/>
    <m/>
    <n v="814900"/>
    <n v="162980"/>
    <n v="651920"/>
    <x v="16"/>
    <n v="240"/>
    <m/>
    <n v="4.4999999999999998E-2"/>
    <s v="BMO"/>
  </r>
  <r>
    <x v="5"/>
    <x v="1"/>
    <n v="4"/>
    <n v="749800"/>
    <n v="149960"/>
    <n v="599840"/>
    <x v="17"/>
    <n v="240"/>
    <m/>
    <n v="4.4999999999999998E-2"/>
    <s v="BMO"/>
  </r>
  <r>
    <x v="0"/>
    <x v="0"/>
    <m/>
    <n v="749900"/>
    <n v="149980"/>
    <n v="599920"/>
    <x v="18"/>
    <n v="240"/>
    <m/>
    <n v="5.5E-2"/>
    <s v="RBC"/>
  </r>
  <r>
    <x v="1"/>
    <x v="0"/>
    <m/>
    <n v="1785000"/>
    <n v="357000"/>
    <n v="1428000"/>
    <x v="19"/>
    <n v="300"/>
    <m/>
    <n v="5.5E-2"/>
    <s v="RBC"/>
  </r>
  <r>
    <x v="2"/>
    <x v="0"/>
    <m/>
    <n v="799900"/>
    <n v="159980"/>
    <n v="639920"/>
    <x v="20"/>
    <n v="240"/>
    <m/>
    <n v="5.5E-2"/>
    <s v="RBC"/>
  </r>
  <r>
    <x v="3"/>
    <x v="0"/>
    <m/>
    <n v="539900"/>
    <n v="107980"/>
    <n v="431920"/>
    <x v="21"/>
    <n v="180"/>
    <m/>
    <n v="5.5E-2"/>
    <s v="RBC"/>
  </r>
  <r>
    <x v="4"/>
    <x v="0"/>
    <m/>
    <n v="814900"/>
    <n v="162980"/>
    <n v="651920"/>
    <x v="22"/>
    <n v="240"/>
    <m/>
    <n v="5.5E-2"/>
    <s v="RBC"/>
  </r>
  <r>
    <x v="5"/>
    <x v="0"/>
    <m/>
    <n v="749800"/>
    <n v="149960"/>
    <n v="599840"/>
    <x v="23"/>
    <n v="240"/>
    <m/>
    <n v="5.5E-2"/>
    <s v="RBC"/>
  </r>
  <r>
    <x v="0"/>
    <x v="0"/>
    <m/>
    <n v="749900"/>
    <n v="149980"/>
    <n v="599920"/>
    <x v="24"/>
    <n v="240"/>
    <m/>
    <n v="4.6100000000000002E-2"/>
    <s v="HSBC"/>
  </r>
  <r>
    <x v="1"/>
    <x v="0"/>
    <m/>
    <n v="1785000"/>
    <n v="357000"/>
    <n v="1428000"/>
    <x v="25"/>
    <n v="300"/>
    <m/>
    <n v="4.6100000000000002E-2"/>
    <s v="HSBC"/>
  </r>
  <r>
    <x v="2"/>
    <x v="0"/>
    <m/>
    <n v="799900"/>
    <n v="159980"/>
    <n v="639920"/>
    <x v="26"/>
    <n v="240"/>
    <m/>
    <n v="4.6100000000000002E-2"/>
    <s v="HSBC"/>
  </r>
  <r>
    <x v="3"/>
    <x v="0"/>
    <m/>
    <n v="539900"/>
    <n v="107980"/>
    <n v="431920"/>
    <x v="27"/>
    <n v="180"/>
    <m/>
    <n v="4.6100000000000002E-2"/>
    <s v="HSBC"/>
  </r>
  <r>
    <x v="4"/>
    <x v="0"/>
    <m/>
    <n v="814900"/>
    <n v="162980"/>
    <n v="651920"/>
    <x v="28"/>
    <n v="240"/>
    <m/>
    <n v="4.6100000000000002E-2"/>
    <s v="HSBC"/>
  </r>
  <r>
    <x v="5"/>
    <x v="0"/>
    <m/>
    <n v="749800"/>
    <n v="149960"/>
    <n v="599840"/>
    <x v="29"/>
    <n v="240"/>
    <m/>
    <n v="4.6100000000000002E-2"/>
    <s v="HSB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.4999999999999998E-2"/>
  </r>
  <r>
    <x v="1"/>
    <n v="0.05"/>
  </r>
  <r>
    <x v="2"/>
    <n v="4.6100000000000002E-2"/>
  </r>
  <r>
    <x v="3"/>
    <n v="5.5E-2"/>
  </r>
  <r>
    <x v="4"/>
    <n v="4.590000000000000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073.61"/>
    <n v="4.4999999999999998E-2"/>
  </r>
  <r>
    <x v="1"/>
    <n v="3118.78"/>
    <n v="4.7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80"/>
  </r>
  <r>
    <x v="1"/>
    <x v="1"/>
    <n v="300"/>
  </r>
  <r>
    <x v="2"/>
    <x v="2"/>
    <n v="240"/>
  </r>
  <r>
    <x v="3"/>
    <x v="3"/>
    <n v="200"/>
  </r>
  <r>
    <x v="4"/>
    <x v="4"/>
    <n v="240"/>
  </r>
  <r>
    <x v="5"/>
    <x v="5"/>
    <n v="2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n v="149980"/>
    <n v="599920"/>
    <x v="0"/>
    <x v="0"/>
    <n v="460"/>
    <x v="0"/>
    <x v="0"/>
  </r>
  <r>
    <x v="1"/>
    <x v="1"/>
    <x v="1"/>
    <x v="1"/>
    <n v="357000"/>
    <n v="1428000"/>
    <x v="1"/>
    <x v="1"/>
    <n v="546.75"/>
    <x v="0"/>
    <x v="0"/>
  </r>
  <r>
    <x v="2"/>
    <x v="1"/>
    <x v="0"/>
    <x v="2"/>
    <n v="159980"/>
    <n v="639920"/>
    <x v="2"/>
    <x v="2"/>
    <n v="398.91666666666669"/>
    <x v="0"/>
    <x v="0"/>
  </r>
  <r>
    <x v="3"/>
    <x v="0"/>
    <x v="2"/>
    <x v="3"/>
    <n v="107980"/>
    <n v="431920"/>
    <x v="3"/>
    <x v="3"/>
    <n v="267.33333333333331"/>
    <x v="1"/>
    <x v="0"/>
  </r>
  <r>
    <x v="4"/>
    <x v="1"/>
    <x v="1"/>
    <x v="4"/>
    <n v="162980"/>
    <n v="651920"/>
    <x v="4"/>
    <x v="2"/>
    <n v="432"/>
    <x v="0"/>
    <x v="0"/>
  </r>
  <r>
    <x v="5"/>
    <x v="0"/>
    <x v="1"/>
    <x v="5"/>
    <n v="149960"/>
    <n v="599840"/>
    <x v="5"/>
    <x v="2"/>
    <n v="316.66666666666669"/>
    <x v="0"/>
    <x v="0"/>
  </r>
  <r>
    <x v="0"/>
    <x v="0"/>
    <x v="0"/>
    <x v="0"/>
    <n v="149980"/>
    <n v="599920"/>
    <x v="6"/>
    <x v="0"/>
    <n v="460"/>
    <x v="2"/>
    <x v="1"/>
  </r>
  <r>
    <x v="1"/>
    <x v="1"/>
    <x v="1"/>
    <x v="1"/>
    <n v="357000"/>
    <n v="1428000"/>
    <x v="7"/>
    <x v="1"/>
    <n v="546.75"/>
    <x v="2"/>
    <x v="1"/>
  </r>
  <r>
    <x v="2"/>
    <x v="1"/>
    <x v="0"/>
    <x v="2"/>
    <n v="159980"/>
    <n v="639920"/>
    <x v="8"/>
    <x v="2"/>
    <n v="398.91666666666669"/>
    <x v="2"/>
    <x v="1"/>
  </r>
  <r>
    <x v="3"/>
    <x v="0"/>
    <x v="2"/>
    <x v="3"/>
    <n v="107980"/>
    <n v="431920"/>
    <x v="9"/>
    <x v="3"/>
    <n v="267.33333333333331"/>
    <x v="2"/>
    <x v="1"/>
  </r>
  <r>
    <x v="4"/>
    <x v="1"/>
    <x v="1"/>
    <x v="4"/>
    <n v="162980"/>
    <n v="651920"/>
    <x v="10"/>
    <x v="2"/>
    <n v="432"/>
    <x v="2"/>
    <x v="1"/>
  </r>
  <r>
    <x v="5"/>
    <x v="0"/>
    <x v="1"/>
    <x v="5"/>
    <n v="149960"/>
    <n v="599840"/>
    <x v="11"/>
    <x v="2"/>
    <n v="316.66666666666669"/>
    <x v="2"/>
    <x v="1"/>
  </r>
  <r>
    <x v="0"/>
    <x v="0"/>
    <x v="0"/>
    <x v="0"/>
    <n v="149980"/>
    <n v="599920"/>
    <x v="12"/>
    <x v="0"/>
    <n v="460"/>
    <x v="3"/>
    <x v="2"/>
  </r>
  <r>
    <x v="1"/>
    <x v="1"/>
    <x v="1"/>
    <x v="1"/>
    <n v="357000"/>
    <n v="1428000"/>
    <x v="13"/>
    <x v="1"/>
    <n v="546.75"/>
    <x v="3"/>
    <x v="2"/>
  </r>
  <r>
    <x v="2"/>
    <x v="1"/>
    <x v="0"/>
    <x v="2"/>
    <n v="159980"/>
    <n v="639920"/>
    <x v="14"/>
    <x v="2"/>
    <n v="398.91666666666669"/>
    <x v="3"/>
    <x v="2"/>
  </r>
  <r>
    <x v="3"/>
    <x v="0"/>
    <x v="2"/>
    <x v="3"/>
    <n v="107980"/>
    <n v="431920"/>
    <x v="15"/>
    <x v="3"/>
    <n v="267.33333333333331"/>
    <x v="3"/>
    <x v="2"/>
  </r>
  <r>
    <x v="4"/>
    <x v="1"/>
    <x v="1"/>
    <x v="4"/>
    <n v="162980"/>
    <n v="651920"/>
    <x v="16"/>
    <x v="2"/>
    <n v="432"/>
    <x v="3"/>
    <x v="2"/>
  </r>
  <r>
    <x v="5"/>
    <x v="0"/>
    <x v="1"/>
    <x v="5"/>
    <n v="149960"/>
    <n v="599840"/>
    <x v="17"/>
    <x v="2"/>
    <n v="316.66666666666669"/>
    <x v="3"/>
    <x v="2"/>
  </r>
  <r>
    <x v="0"/>
    <x v="0"/>
    <x v="0"/>
    <x v="0"/>
    <n v="149980"/>
    <n v="599920"/>
    <x v="18"/>
    <x v="0"/>
    <n v="460"/>
    <x v="4"/>
    <x v="3"/>
  </r>
  <r>
    <x v="1"/>
    <x v="1"/>
    <x v="1"/>
    <x v="1"/>
    <n v="357000"/>
    <n v="1428000"/>
    <x v="19"/>
    <x v="1"/>
    <n v="546.75"/>
    <x v="4"/>
    <x v="3"/>
  </r>
  <r>
    <x v="2"/>
    <x v="1"/>
    <x v="0"/>
    <x v="2"/>
    <n v="159980"/>
    <n v="639920"/>
    <x v="20"/>
    <x v="2"/>
    <n v="398.91666666666669"/>
    <x v="4"/>
    <x v="3"/>
  </r>
  <r>
    <x v="3"/>
    <x v="0"/>
    <x v="2"/>
    <x v="3"/>
    <n v="107980"/>
    <n v="431920"/>
    <x v="21"/>
    <x v="3"/>
    <n v="267.33333333333331"/>
    <x v="4"/>
    <x v="3"/>
  </r>
  <r>
    <x v="4"/>
    <x v="1"/>
    <x v="1"/>
    <x v="4"/>
    <n v="162980"/>
    <n v="651920"/>
    <x v="22"/>
    <x v="2"/>
    <n v="432"/>
    <x v="4"/>
    <x v="3"/>
  </r>
  <r>
    <x v="5"/>
    <x v="0"/>
    <x v="1"/>
    <x v="5"/>
    <n v="149960"/>
    <n v="599840"/>
    <x v="23"/>
    <x v="2"/>
    <n v="316.66666666666669"/>
    <x v="4"/>
    <x v="3"/>
  </r>
  <r>
    <x v="0"/>
    <x v="0"/>
    <x v="0"/>
    <x v="0"/>
    <n v="149980"/>
    <n v="599920"/>
    <x v="24"/>
    <x v="0"/>
    <n v="460"/>
    <x v="5"/>
    <x v="4"/>
  </r>
  <r>
    <x v="1"/>
    <x v="1"/>
    <x v="1"/>
    <x v="1"/>
    <n v="357000"/>
    <n v="1428000"/>
    <x v="25"/>
    <x v="1"/>
    <n v="546.75"/>
    <x v="5"/>
    <x v="4"/>
  </r>
  <r>
    <x v="2"/>
    <x v="1"/>
    <x v="0"/>
    <x v="2"/>
    <n v="159980"/>
    <n v="639920"/>
    <x v="26"/>
    <x v="2"/>
    <n v="460"/>
    <x v="5"/>
    <x v="4"/>
  </r>
  <r>
    <x v="3"/>
    <x v="0"/>
    <x v="2"/>
    <x v="3"/>
    <n v="107980"/>
    <n v="431920"/>
    <x v="27"/>
    <x v="3"/>
    <n v="267.33333333333331"/>
    <x v="5"/>
    <x v="4"/>
  </r>
  <r>
    <x v="4"/>
    <x v="1"/>
    <x v="1"/>
    <x v="4"/>
    <n v="162980"/>
    <n v="651920"/>
    <x v="28"/>
    <x v="2"/>
    <n v="432"/>
    <x v="5"/>
    <x v="4"/>
  </r>
  <r>
    <x v="5"/>
    <x v="0"/>
    <x v="1"/>
    <x v="5"/>
    <n v="149960"/>
    <n v="599840"/>
    <x v="29"/>
    <x v="2"/>
    <n v="316.66666666666669"/>
    <x v="5"/>
    <x v="4"/>
  </r>
  <r>
    <x v="6"/>
    <x v="2"/>
    <x v="3"/>
    <x v="6"/>
    <m/>
    <m/>
    <x v="30"/>
    <x v="4"/>
    <m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95FCC-E652-4BC9-8EE1-C9054AB433B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rtgage Rate" fld="1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F1F2F-35CC-4861-B64B-BBE9C63DF731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6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numFmtId="4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Repayment Amount" fld="1" baseField="0" baseItem="0"/>
    <dataField name="Sum of Annual Mortgage Rate" fld="2" baseField="0" baseItem="0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877FB-F3BD-46E9-B6F1-56CF063B1A9B}" name="PivotTable2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C10" firstHeaderRow="0" firstDataRow="1" firstDataCol="1"/>
  <pivotFields count="3">
    <pivotField axis="axisRow" showAll="0">
      <items count="7">
        <item x="1"/>
        <item x="2"/>
        <item x="0"/>
        <item x="3"/>
        <item x="5"/>
        <item x="4"/>
        <item t="default"/>
      </items>
    </pivotField>
    <pivotField dataField="1" numFmtId="44" showAll="0">
      <items count="7">
        <item x="3"/>
        <item x="5"/>
        <item x="0"/>
        <item x="2"/>
        <item x="4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rtgage Amount" fld="1" baseField="0" baseItem="0"/>
    <dataField name="Sum of Amortisation Per Month" fld="2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8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AA9DB-2068-4BED-9D1F-A6A84DAAEF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F10" firstHeaderRow="0" firstDataRow="1" firstDataCol="1" rowPageCount="1" colPageCount="1"/>
  <pivotFields count="11">
    <pivotField axis="axisRow" compact="0" outline="0" showAll="0">
      <items count="7">
        <item x="1"/>
        <item x="2"/>
        <item x="0"/>
        <item x="3"/>
        <item x="5"/>
        <item x="4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dataField="1" compact="0" numFmtId="4" outline="0" showAll="0"/>
    <pivotField compact="0" numFmtId="4" outline="0" showAll="0"/>
    <pivotField compact="0" numFmtId="4" outline="0" showAll="0"/>
    <pivotField dataField="1" compact="0" numFmtId="4" outline="0" showAll="0">
      <items count="31">
        <item x="19"/>
        <item x="7"/>
        <item x="25"/>
        <item x="1"/>
        <item x="13"/>
        <item x="12"/>
        <item x="22"/>
        <item x="20"/>
        <item x="10"/>
        <item x="8"/>
        <item x="28"/>
        <item x="4"/>
        <item x="18"/>
        <item x="23"/>
        <item x="16"/>
        <item x="26"/>
        <item x="2"/>
        <item x="14"/>
        <item x="6"/>
        <item x="11"/>
        <item x="24"/>
        <item x="29"/>
        <item x="0"/>
        <item x="5"/>
        <item x="17"/>
        <item x="21"/>
        <item x="9"/>
        <item x="27"/>
        <item x="3"/>
        <item x="15"/>
        <item t="default"/>
      </items>
    </pivotField>
    <pivotField dataField="1" compact="0" outline="0" showAll="0"/>
    <pivotField dataField="1" compact="0" outline="0" showAll="0"/>
    <pivotField dataField="1" compact="0" numFmtId="1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um of Monthly Repayment Amount" fld="6" baseField="0" baseItem="0"/>
    <dataField name="Sum of  Purchasing Price " fld="3" baseField="0" baseItem="0"/>
    <dataField name="Sum of Annual Mortgage Rate" fld="9" baseField="0" baseItem="0"/>
    <dataField name="Sum of Amortisation Period" fld="7" baseField="0" baseItem="0"/>
    <dataField name="Sum of Property Tax Per Month" fld="8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349CA-6E6D-42E1-8049-5AFE0D68E8AC}" name="PivotTable2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J14" firstHeaderRow="1" firstDataRow="3" firstDataCol="1" rowPageCount="2" colPageCount="1"/>
  <pivotFields count="11">
    <pivotField axis="axisRow" showAll="0">
      <items count="8">
        <item x="1"/>
        <item x="2"/>
        <item x="0"/>
        <item x="3"/>
        <item x="5"/>
        <item x="4"/>
        <item x="6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x="2"/>
        <item x="0"/>
        <item x="1"/>
        <item x="3"/>
        <item t="default"/>
      </items>
    </pivotField>
    <pivotField dataField="1" showAll="0">
      <items count="8">
        <item x="3"/>
        <item x="5"/>
        <item x="0"/>
        <item x="2"/>
        <item x="4"/>
        <item x="1"/>
        <item x="6"/>
        <item t="default"/>
      </items>
    </pivotField>
    <pivotField showAll="0"/>
    <pivotField showAll="0"/>
    <pivotField dataField="1" showAll="0">
      <items count="32">
        <item x="19"/>
        <item x="7"/>
        <item x="25"/>
        <item x="1"/>
        <item x="13"/>
        <item x="18"/>
        <item x="6"/>
        <item x="24"/>
        <item x="0"/>
        <item x="12"/>
        <item x="22"/>
        <item x="20"/>
        <item x="10"/>
        <item x="8"/>
        <item x="28"/>
        <item x="4"/>
        <item x="23"/>
        <item x="16"/>
        <item x="26"/>
        <item x="2"/>
        <item x="14"/>
        <item x="11"/>
        <item x="29"/>
        <item x="5"/>
        <item x="17"/>
        <item x="21"/>
        <item x="9"/>
        <item x="3"/>
        <item x="27"/>
        <item x="15"/>
        <item x="30"/>
        <item t="default"/>
      </items>
    </pivotField>
    <pivotField dataField="1" showAll="0">
      <items count="6">
        <item x="0"/>
        <item x="3"/>
        <item x="2"/>
        <item x="1"/>
        <item x="4"/>
        <item t="default"/>
      </items>
    </pivotField>
    <pivotField showAll="0"/>
    <pivotField axis="axisCol" multipleItemSelectionAllowed="1" showAll="0">
      <items count="8">
        <item x="3"/>
        <item x="0"/>
        <item h="1" x="5"/>
        <item h="1" x="1"/>
        <item h="1" x="2"/>
        <item h="1" x="4"/>
        <item h="1" x="6"/>
        <item t="default"/>
      </items>
    </pivotField>
    <pivotField showAll="0">
      <items count="7">
        <item x="0"/>
        <item x="2"/>
        <item x="1"/>
        <item x="4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9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pageFields count="2">
    <pageField fld="1" hier="-1"/>
    <pageField fld="2" hier="-1"/>
  </pageFields>
  <dataFields count="3">
    <dataField name="Sum of  Purchasing Price " fld="3" baseField="0" baseItem="0"/>
    <dataField name="Sum of Monthly Repayment Amount" fld="6" baseField="0" baseItem="0"/>
    <dataField name="Sum of Amortisation Perio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tor.ca/real-estate/25242075/817-star-private-ottawa-hazeldean" TargetMode="External"/><Relationship Id="rId1" Type="http://schemas.openxmlformats.org/officeDocument/2006/relationships/hyperlink" Target="https://www.realtor.ca/real-estate/25129134/2793-st-stephens-street-ottawa-fairfield-heigh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863D-0790-475D-B331-AD331556600B}">
  <dimension ref="A3:D14"/>
  <sheetViews>
    <sheetView workbookViewId="0">
      <selection activeCell="A7" sqref="A7"/>
    </sheetView>
  </sheetViews>
  <sheetFormatPr defaultRowHeight="14.4" x14ac:dyDescent="0.3"/>
  <cols>
    <col min="1" max="1" width="27.6640625" customWidth="1"/>
    <col min="2" max="2" width="65.88671875" customWidth="1"/>
    <col min="3" max="3" width="20.5546875" hidden="1" customWidth="1"/>
    <col min="4" max="4" width="46" hidden="1" customWidth="1"/>
  </cols>
  <sheetData>
    <row r="3" spans="1:4" x14ac:dyDescent="0.3">
      <c r="A3" s="102" t="s">
        <v>63</v>
      </c>
      <c r="B3" s="103"/>
      <c r="C3" s="104"/>
      <c r="D3" s="105"/>
    </row>
    <row r="4" spans="1:4" x14ac:dyDescent="0.3">
      <c r="A4" s="76" t="s">
        <v>15</v>
      </c>
      <c r="B4" s="7" t="s">
        <v>64</v>
      </c>
      <c r="D4" s="77"/>
    </row>
    <row r="5" spans="1:4" x14ac:dyDescent="0.3">
      <c r="A5" s="76" t="s">
        <v>65</v>
      </c>
      <c r="B5" s="7" t="s">
        <v>66</v>
      </c>
      <c r="D5" s="77"/>
    </row>
    <row r="6" spans="1:4" x14ac:dyDescent="0.3">
      <c r="A6" s="76" t="s">
        <v>143</v>
      </c>
      <c r="B6" s="7" t="s">
        <v>174</v>
      </c>
      <c r="D6" s="77"/>
    </row>
    <row r="7" spans="1:4" x14ac:dyDescent="0.3">
      <c r="A7" s="76" t="s">
        <v>67</v>
      </c>
      <c r="B7" s="7" t="s">
        <v>68</v>
      </c>
      <c r="D7" s="77"/>
    </row>
    <row r="8" spans="1:4" x14ac:dyDescent="0.3">
      <c r="A8" s="76" t="s">
        <v>69</v>
      </c>
      <c r="B8" s="7" t="s">
        <v>70</v>
      </c>
      <c r="D8" s="77"/>
    </row>
    <row r="9" spans="1:4" ht="28.8" x14ac:dyDescent="0.3">
      <c r="A9" s="78" t="s">
        <v>71</v>
      </c>
      <c r="B9" s="7" t="s">
        <v>30</v>
      </c>
      <c r="D9" s="77"/>
    </row>
    <row r="10" spans="1:4" x14ac:dyDescent="0.3">
      <c r="A10" s="76" t="s">
        <v>72</v>
      </c>
      <c r="B10" s="87">
        <v>3</v>
      </c>
      <c r="D10" s="77"/>
    </row>
    <row r="11" spans="1:4" x14ac:dyDescent="0.3">
      <c r="A11" s="76" t="s">
        <v>73</v>
      </c>
      <c r="B11" s="88">
        <v>3</v>
      </c>
      <c r="D11" s="77"/>
    </row>
    <row r="12" spans="1:4" x14ac:dyDescent="0.3">
      <c r="A12" s="76" t="s">
        <v>74</v>
      </c>
      <c r="B12" s="7" t="s">
        <v>39</v>
      </c>
      <c r="D12" s="77"/>
    </row>
    <row r="13" spans="1:4" x14ac:dyDescent="0.3">
      <c r="A13" s="76"/>
      <c r="B13" s="7"/>
      <c r="C13" s="43"/>
      <c r="D13" s="77"/>
    </row>
    <row r="14" spans="1:4" x14ac:dyDescent="0.3">
      <c r="A14" s="79"/>
      <c r="B14" s="82"/>
      <c r="C14" s="80"/>
      <c r="D14" s="81"/>
    </row>
  </sheetData>
  <mergeCells count="1">
    <mergeCell ref="A3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5B84-1F69-4D23-8694-1C1FD4CD08C9}">
  <dimension ref="A1:C7"/>
  <sheetViews>
    <sheetView workbookViewId="0">
      <selection sqref="A1:C7"/>
    </sheetView>
  </sheetViews>
  <sheetFormatPr defaultRowHeight="14.4" x14ac:dyDescent="0.3"/>
  <cols>
    <col min="1" max="1" width="16.44140625" customWidth="1"/>
    <col min="2" max="2" width="17.6640625" customWidth="1"/>
    <col min="3" max="3" width="25" customWidth="1"/>
  </cols>
  <sheetData>
    <row r="1" spans="1:3" x14ac:dyDescent="0.3">
      <c r="A1" s="89" t="s">
        <v>2</v>
      </c>
      <c r="B1" s="89" t="s">
        <v>16</v>
      </c>
      <c r="C1" s="89" t="s">
        <v>178</v>
      </c>
    </row>
    <row r="2" spans="1:3" x14ac:dyDescent="0.3">
      <c r="A2" s="29" t="s">
        <v>23</v>
      </c>
      <c r="B2" s="90">
        <v>599920</v>
      </c>
      <c r="C2" s="29">
        <v>180</v>
      </c>
    </row>
    <row r="3" spans="1:3" x14ac:dyDescent="0.3">
      <c r="A3" s="29" t="s">
        <v>33</v>
      </c>
      <c r="B3" s="90">
        <v>1428000</v>
      </c>
      <c r="C3" s="29">
        <v>300</v>
      </c>
    </row>
    <row r="4" spans="1:3" x14ac:dyDescent="0.3">
      <c r="A4" s="29" t="s">
        <v>146</v>
      </c>
      <c r="B4" s="90">
        <v>639920</v>
      </c>
      <c r="C4" s="29">
        <v>240</v>
      </c>
    </row>
    <row r="5" spans="1:3" x14ac:dyDescent="0.3">
      <c r="A5" s="29" t="s">
        <v>177</v>
      </c>
      <c r="B5" s="90">
        <v>431920</v>
      </c>
      <c r="C5" s="29">
        <v>200</v>
      </c>
    </row>
    <row r="6" spans="1:3" x14ac:dyDescent="0.3">
      <c r="A6" s="29" t="s">
        <v>50</v>
      </c>
      <c r="B6" s="90">
        <v>651920</v>
      </c>
      <c r="C6" s="29">
        <v>240</v>
      </c>
    </row>
    <row r="7" spans="1:3" x14ac:dyDescent="0.3">
      <c r="A7" s="29" t="s">
        <v>57</v>
      </c>
      <c r="B7" s="90">
        <v>599840</v>
      </c>
      <c r="C7" s="29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B9AE-B24F-4E33-A36A-29A8963B8274}">
  <sheetPr filterMode="1"/>
  <dimension ref="A1:S31"/>
  <sheetViews>
    <sheetView workbookViewId="0">
      <selection activeCell="I40" sqref="I40"/>
    </sheetView>
  </sheetViews>
  <sheetFormatPr defaultRowHeight="14.4" x14ac:dyDescent="0.3"/>
  <cols>
    <col min="1" max="1" width="15.6640625" bestFit="1" customWidth="1"/>
    <col min="2" max="3" width="15.6640625" customWidth="1"/>
    <col min="4" max="4" width="15.109375" customWidth="1"/>
    <col min="5" max="5" width="13.44140625" customWidth="1"/>
    <col min="6" max="6" width="13.5546875" customWidth="1"/>
    <col min="7" max="7" width="9.44140625" bestFit="1" customWidth="1"/>
    <col min="8" max="8" width="9.6640625" customWidth="1"/>
    <col min="9" max="9" width="14" style="86" customWidth="1"/>
    <col min="10" max="10" width="14.88671875" customWidth="1"/>
    <col min="11" max="11" width="8.109375" customWidth="1"/>
  </cols>
  <sheetData>
    <row r="1" spans="1:19" x14ac:dyDescent="0.3">
      <c r="A1" s="74" t="s">
        <v>2</v>
      </c>
      <c r="B1" s="75" t="s">
        <v>138</v>
      </c>
      <c r="C1" s="75" t="s">
        <v>139</v>
      </c>
      <c r="D1" s="75" t="s">
        <v>140</v>
      </c>
      <c r="E1" s="75" t="s">
        <v>14</v>
      </c>
      <c r="F1" s="75" t="s">
        <v>141</v>
      </c>
      <c r="G1" s="75" t="s">
        <v>142</v>
      </c>
      <c r="H1" s="75" t="s">
        <v>143</v>
      </c>
      <c r="I1" s="84" t="s">
        <v>144</v>
      </c>
      <c r="J1" s="75" t="s">
        <v>181</v>
      </c>
      <c r="K1" s="75" t="s">
        <v>21</v>
      </c>
      <c r="L1" s="41"/>
      <c r="M1" s="41"/>
      <c r="N1" s="41"/>
      <c r="O1" s="41"/>
      <c r="P1" s="41"/>
      <c r="Q1" s="41"/>
      <c r="R1" s="41"/>
      <c r="S1" s="41"/>
    </row>
    <row r="2" spans="1:19" hidden="1" x14ac:dyDescent="0.3">
      <c r="A2" s="70" t="s">
        <v>23</v>
      </c>
      <c r="B2" s="71">
        <v>3</v>
      </c>
      <c r="C2" s="71">
        <v>3</v>
      </c>
      <c r="D2" s="72">
        <v>749900</v>
      </c>
      <c r="E2" s="72">
        <v>149980</v>
      </c>
      <c r="F2" s="72">
        <f>D2-E2</f>
        <v>599920</v>
      </c>
      <c r="G2" s="72">
        <f>PMT(J2/12,H2,F2)</f>
        <v>-4616.9901601450629</v>
      </c>
      <c r="H2" s="71">
        <v>180</v>
      </c>
      <c r="I2" s="85">
        <f>'Data Set'!U2/12</f>
        <v>460</v>
      </c>
      <c r="J2" s="73">
        <v>4.5900000000000003E-2</v>
      </c>
      <c r="K2" s="71" t="s">
        <v>127</v>
      </c>
      <c r="L2" s="41"/>
      <c r="M2" s="41"/>
      <c r="N2" s="41"/>
      <c r="O2" s="41"/>
      <c r="P2" s="41"/>
      <c r="Q2" s="41"/>
      <c r="R2" s="41"/>
      <c r="S2" s="41"/>
    </row>
    <row r="3" spans="1:19" hidden="1" x14ac:dyDescent="0.3">
      <c r="A3" s="70" t="s">
        <v>33</v>
      </c>
      <c r="B3" s="71">
        <v>4</v>
      </c>
      <c r="C3" s="71">
        <v>4</v>
      </c>
      <c r="D3" s="72">
        <v>1785000</v>
      </c>
      <c r="E3" s="72">
        <v>357000</v>
      </c>
      <c r="F3" s="72">
        <f t="shared" ref="F3:F31" si="0">D3-E3</f>
        <v>1428000</v>
      </c>
      <c r="G3" s="72">
        <f t="shared" ref="G3:G31" si="1">PMT(J3/12,H3,F3)</f>
        <v>-8010.4121114090321</v>
      </c>
      <c r="H3" s="71">
        <v>300</v>
      </c>
      <c r="I3" s="85">
        <f>'Data Set'!U7/12</f>
        <v>546.75</v>
      </c>
      <c r="J3" s="73">
        <v>4.5900000000000003E-2</v>
      </c>
      <c r="K3" s="71" t="s">
        <v>127</v>
      </c>
      <c r="L3" s="41"/>
      <c r="M3" s="41"/>
      <c r="N3" s="41"/>
      <c r="O3" s="41"/>
      <c r="P3" s="41"/>
      <c r="Q3" s="41"/>
      <c r="R3" s="41"/>
      <c r="S3" s="41"/>
    </row>
    <row r="4" spans="1:19" hidden="1" x14ac:dyDescent="0.3">
      <c r="A4" s="70" t="s">
        <v>146</v>
      </c>
      <c r="B4" s="71">
        <v>4</v>
      </c>
      <c r="C4" s="71">
        <v>3</v>
      </c>
      <c r="D4" s="72">
        <v>799900</v>
      </c>
      <c r="E4" s="72">
        <v>159980</v>
      </c>
      <c r="F4" s="72">
        <f t="shared" si="0"/>
        <v>639920</v>
      </c>
      <c r="G4" s="72">
        <f t="shared" si="1"/>
        <v>-4079.6040754846872</v>
      </c>
      <c r="H4" s="71">
        <v>240</v>
      </c>
      <c r="I4" s="85">
        <f>'Data Set'!U12/12</f>
        <v>398.91666666666669</v>
      </c>
      <c r="J4" s="73">
        <v>4.5900000000000003E-2</v>
      </c>
      <c r="K4" s="71" t="s">
        <v>127</v>
      </c>
      <c r="L4" s="41"/>
      <c r="M4" s="41"/>
      <c r="N4" s="41"/>
      <c r="O4" s="41"/>
      <c r="P4" s="41"/>
      <c r="Q4" s="41"/>
      <c r="R4" s="41"/>
      <c r="S4" s="41"/>
    </row>
    <row r="5" spans="1:19" hidden="1" x14ac:dyDescent="0.3">
      <c r="A5" s="70" t="s">
        <v>46</v>
      </c>
      <c r="B5" s="71">
        <v>3</v>
      </c>
      <c r="C5" s="71">
        <v>2</v>
      </c>
      <c r="D5" s="72">
        <v>539900</v>
      </c>
      <c r="E5" s="72">
        <v>107980</v>
      </c>
      <c r="F5" s="72">
        <f t="shared" si="0"/>
        <v>431920</v>
      </c>
      <c r="G5" s="72">
        <f t="shared" si="1"/>
        <v>-3118.7769973533141</v>
      </c>
      <c r="H5" s="71">
        <v>200</v>
      </c>
      <c r="I5" s="85">
        <f>'Data Set'!U13/12</f>
        <v>267.33333333333331</v>
      </c>
      <c r="J5" s="73">
        <v>4.7E-2</v>
      </c>
      <c r="K5" s="71" t="s">
        <v>127</v>
      </c>
      <c r="L5" s="41"/>
      <c r="M5" s="41"/>
      <c r="N5" s="41"/>
      <c r="O5" s="41"/>
      <c r="P5" s="41"/>
      <c r="Q5" s="41"/>
      <c r="R5" s="41"/>
      <c r="S5" s="41"/>
    </row>
    <row r="6" spans="1:19" hidden="1" x14ac:dyDescent="0.3">
      <c r="A6" s="70" t="s">
        <v>50</v>
      </c>
      <c r="B6" s="71">
        <v>4</v>
      </c>
      <c r="C6" s="71">
        <v>4</v>
      </c>
      <c r="D6" s="72">
        <v>814900</v>
      </c>
      <c r="E6" s="72">
        <v>162980</v>
      </c>
      <c r="F6" s="72">
        <f t="shared" si="0"/>
        <v>651920</v>
      </c>
      <c r="G6" s="72">
        <f t="shared" si="1"/>
        <v>-4156.106214667423</v>
      </c>
      <c r="H6" s="71">
        <v>240</v>
      </c>
      <c r="I6" s="85">
        <f>'Data Set'!U14/12</f>
        <v>432</v>
      </c>
      <c r="J6" s="73">
        <v>4.5900000000000003E-2</v>
      </c>
      <c r="K6" s="71" t="s">
        <v>127</v>
      </c>
      <c r="L6" s="41"/>
      <c r="M6" s="41"/>
      <c r="N6" s="41"/>
      <c r="O6" s="41"/>
      <c r="P6" s="41"/>
      <c r="Q6" s="41"/>
      <c r="R6" s="41"/>
      <c r="S6" s="41"/>
    </row>
    <row r="7" spans="1:19" hidden="1" x14ac:dyDescent="0.3">
      <c r="A7" s="70" t="s">
        <v>57</v>
      </c>
      <c r="B7" s="71">
        <v>3</v>
      </c>
      <c r="C7" s="71">
        <v>4</v>
      </c>
      <c r="D7" s="72">
        <v>749800</v>
      </c>
      <c r="E7" s="72">
        <v>149960</v>
      </c>
      <c r="F7" s="72">
        <f t="shared" si="0"/>
        <v>599840</v>
      </c>
      <c r="G7" s="72">
        <f t="shared" si="1"/>
        <v>-3824.08693061435</v>
      </c>
      <c r="H7" s="71">
        <v>240</v>
      </c>
      <c r="I7" s="85">
        <f>'Data Set'!U15/12</f>
        <v>316.66666666666669</v>
      </c>
      <c r="J7" s="73">
        <v>4.5900000000000003E-2</v>
      </c>
      <c r="K7" s="71" t="s">
        <v>127</v>
      </c>
      <c r="L7" s="41"/>
      <c r="M7" s="41"/>
      <c r="N7" s="41"/>
      <c r="O7" s="41"/>
      <c r="P7" s="41"/>
      <c r="Q7" s="41"/>
      <c r="R7" s="41"/>
      <c r="S7" s="41"/>
    </row>
    <row r="8" spans="1:19" hidden="1" x14ac:dyDescent="0.3">
      <c r="A8" s="70" t="s">
        <v>23</v>
      </c>
      <c r="B8" s="71">
        <v>3</v>
      </c>
      <c r="C8" s="71">
        <v>3</v>
      </c>
      <c r="D8" s="72">
        <v>749900</v>
      </c>
      <c r="E8" s="72">
        <v>149980</v>
      </c>
      <c r="F8" s="72">
        <f t="shared" si="0"/>
        <v>599920</v>
      </c>
      <c r="G8" s="72">
        <f t="shared" si="1"/>
        <v>-4744.1291255478745</v>
      </c>
      <c r="H8" s="71">
        <v>180</v>
      </c>
      <c r="I8" s="85">
        <f>'Data Set'!U2/12</f>
        <v>460</v>
      </c>
      <c r="J8" s="73">
        <v>0.05</v>
      </c>
      <c r="K8" s="71" t="s">
        <v>62</v>
      </c>
      <c r="L8" s="41"/>
      <c r="M8" s="41"/>
      <c r="N8" s="41"/>
      <c r="O8" s="41"/>
      <c r="P8" s="41"/>
      <c r="Q8" s="41"/>
      <c r="R8" s="41"/>
      <c r="S8" s="41"/>
    </row>
    <row r="9" spans="1:19" hidden="1" x14ac:dyDescent="0.3">
      <c r="A9" s="70" t="s">
        <v>33</v>
      </c>
      <c r="B9" s="71">
        <v>4</v>
      </c>
      <c r="C9" s="71">
        <v>4</v>
      </c>
      <c r="D9" s="72">
        <v>1785000</v>
      </c>
      <c r="E9" s="72">
        <v>357000</v>
      </c>
      <c r="F9" s="72">
        <f t="shared" si="0"/>
        <v>1428000</v>
      </c>
      <c r="G9" s="72">
        <f t="shared" si="1"/>
        <v>-8347.9457927339427</v>
      </c>
      <c r="H9" s="71">
        <v>300</v>
      </c>
      <c r="I9" s="85">
        <f>'Data Set'!U7/12</f>
        <v>546.75</v>
      </c>
      <c r="J9" s="73">
        <v>0.05</v>
      </c>
      <c r="K9" s="71" t="s">
        <v>62</v>
      </c>
      <c r="L9" s="41"/>
      <c r="M9" s="41"/>
      <c r="N9" s="41"/>
      <c r="O9" s="41"/>
      <c r="P9" s="41"/>
      <c r="Q9" s="41"/>
      <c r="R9" s="41"/>
      <c r="S9" s="41"/>
    </row>
    <row r="10" spans="1:19" hidden="1" x14ac:dyDescent="0.3">
      <c r="A10" s="70" t="s">
        <v>146</v>
      </c>
      <c r="B10" s="71">
        <v>4</v>
      </c>
      <c r="C10" s="71">
        <v>3</v>
      </c>
      <c r="D10" s="72">
        <v>799900</v>
      </c>
      <c r="E10" s="72">
        <v>159980</v>
      </c>
      <c r="F10" s="72">
        <f t="shared" si="0"/>
        <v>639920</v>
      </c>
      <c r="G10" s="72">
        <f t="shared" si="1"/>
        <v>-4223.1887663952339</v>
      </c>
      <c r="H10" s="71">
        <v>240</v>
      </c>
      <c r="I10" s="85">
        <f>'Data Set'!U12/12</f>
        <v>398.91666666666669</v>
      </c>
      <c r="J10" s="73">
        <v>0.05</v>
      </c>
      <c r="K10" s="71" t="s">
        <v>62</v>
      </c>
      <c r="L10" s="41"/>
      <c r="M10" s="41"/>
      <c r="N10" s="41"/>
      <c r="O10" s="41"/>
      <c r="P10" s="41"/>
      <c r="Q10" s="41"/>
      <c r="R10" s="41"/>
      <c r="S10" s="41"/>
    </row>
    <row r="11" spans="1:19" hidden="1" x14ac:dyDescent="0.3">
      <c r="A11" s="70" t="s">
        <v>46</v>
      </c>
      <c r="B11" s="71">
        <v>3</v>
      </c>
      <c r="C11" s="71">
        <v>2</v>
      </c>
      <c r="D11" s="72">
        <v>539900</v>
      </c>
      <c r="E11" s="72">
        <v>107980</v>
      </c>
      <c r="F11" s="72">
        <f t="shared" si="0"/>
        <v>431920</v>
      </c>
      <c r="G11" s="72">
        <f t="shared" si="1"/>
        <v>-3187.2323591942795</v>
      </c>
      <c r="H11" s="71">
        <v>200</v>
      </c>
      <c r="I11" s="85">
        <f>'Data Set'!U13/12</f>
        <v>267.33333333333331</v>
      </c>
      <c r="J11" s="73">
        <v>0.05</v>
      </c>
      <c r="K11" s="71" t="s">
        <v>62</v>
      </c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3">
      <c r="A12" s="70" t="s">
        <v>50</v>
      </c>
      <c r="B12" s="71">
        <v>4</v>
      </c>
      <c r="C12" s="71">
        <v>4</v>
      </c>
      <c r="D12" s="72">
        <v>814900</v>
      </c>
      <c r="E12" s="72">
        <v>162980</v>
      </c>
      <c r="F12" s="72">
        <f t="shared" si="0"/>
        <v>651920</v>
      </c>
      <c r="G12" s="72">
        <f t="shared" si="1"/>
        <v>-4302.3834551012333</v>
      </c>
      <c r="H12" s="71">
        <v>240</v>
      </c>
      <c r="I12" s="85">
        <f>'Data Set'!U14/12</f>
        <v>432</v>
      </c>
      <c r="J12" s="73">
        <v>0.05</v>
      </c>
      <c r="K12" s="71" t="s">
        <v>62</v>
      </c>
      <c r="L12" s="41"/>
      <c r="M12" s="41"/>
      <c r="N12" s="41"/>
      <c r="O12" s="41"/>
      <c r="P12" s="41"/>
      <c r="Q12" s="41"/>
      <c r="R12" s="41"/>
      <c r="S12" s="41"/>
    </row>
    <row r="13" spans="1:19" hidden="1" x14ac:dyDescent="0.3">
      <c r="A13" s="70" t="s">
        <v>57</v>
      </c>
      <c r="B13" s="71">
        <v>3</v>
      </c>
      <c r="C13" s="71">
        <v>4</v>
      </c>
      <c r="D13" s="72">
        <v>749800</v>
      </c>
      <c r="E13" s="72">
        <v>149960</v>
      </c>
      <c r="F13" s="72">
        <f t="shared" si="0"/>
        <v>599840</v>
      </c>
      <c r="G13" s="72">
        <f t="shared" si="1"/>
        <v>-3958.6785061171981</v>
      </c>
      <c r="H13" s="71">
        <v>240</v>
      </c>
      <c r="I13" s="85">
        <f>'Data Set'!U15/12</f>
        <v>316.66666666666669</v>
      </c>
      <c r="J13" s="73">
        <v>0.05</v>
      </c>
      <c r="K13" s="71" t="s">
        <v>62</v>
      </c>
      <c r="L13" s="41"/>
      <c r="M13" s="41"/>
      <c r="N13" s="41"/>
      <c r="O13" s="41"/>
      <c r="P13" s="41"/>
      <c r="Q13" s="41"/>
      <c r="R13" s="41"/>
      <c r="S13" s="41"/>
    </row>
    <row r="14" spans="1:19" x14ac:dyDescent="0.3">
      <c r="A14" s="70" t="s">
        <v>23</v>
      </c>
      <c r="B14" s="71">
        <v>3</v>
      </c>
      <c r="C14" s="71">
        <v>3</v>
      </c>
      <c r="D14" s="72">
        <v>749900</v>
      </c>
      <c r="E14" s="72">
        <v>149980</v>
      </c>
      <c r="F14" s="72">
        <f t="shared" si="0"/>
        <v>599920</v>
      </c>
      <c r="G14" s="72">
        <f t="shared" si="1"/>
        <v>-4589.3477382496594</v>
      </c>
      <c r="H14" s="71">
        <v>180</v>
      </c>
      <c r="I14" s="85">
        <f>'Data Set'!U2/12</f>
        <v>460</v>
      </c>
      <c r="J14" s="73">
        <v>4.4999999999999998E-2</v>
      </c>
      <c r="K14" s="71" t="s">
        <v>56</v>
      </c>
      <c r="L14" s="41"/>
      <c r="M14" s="41"/>
      <c r="N14" s="41"/>
      <c r="O14" s="41"/>
      <c r="P14" s="41"/>
      <c r="Q14" s="41"/>
      <c r="R14" s="41"/>
      <c r="S14" s="41"/>
    </row>
    <row r="15" spans="1:19" x14ac:dyDescent="0.3">
      <c r="A15" s="70" t="s">
        <v>33</v>
      </c>
      <c r="B15" s="71">
        <v>4</v>
      </c>
      <c r="C15" s="71">
        <v>4</v>
      </c>
      <c r="D15" s="72">
        <v>1785000</v>
      </c>
      <c r="E15" s="72">
        <v>357000</v>
      </c>
      <c r="F15" s="72">
        <f t="shared" si="0"/>
        <v>1428000</v>
      </c>
      <c r="G15" s="72">
        <f t="shared" si="1"/>
        <v>-7937.2877852972024</v>
      </c>
      <c r="H15" s="71">
        <v>300</v>
      </c>
      <c r="I15" s="85">
        <f>'Data Set'!U7/12</f>
        <v>546.75</v>
      </c>
      <c r="J15" s="73">
        <v>4.4999999999999998E-2</v>
      </c>
      <c r="K15" s="71" t="s">
        <v>56</v>
      </c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70" t="s">
        <v>146</v>
      </c>
      <c r="B16" s="71">
        <v>4</v>
      </c>
      <c r="C16" s="71">
        <v>3</v>
      </c>
      <c r="D16" s="72">
        <v>799900</v>
      </c>
      <c r="E16" s="72">
        <v>159980</v>
      </c>
      <c r="F16" s="72">
        <f t="shared" si="0"/>
        <v>639920</v>
      </c>
      <c r="G16" s="72">
        <f t="shared" si="1"/>
        <v>-4048.4498883067836</v>
      </c>
      <c r="H16" s="71">
        <v>240</v>
      </c>
      <c r="I16" s="85">
        <f>'Data Set'!U12/12</f>
        <v>398.91666666666669</v>
      </c>
      <c r="J16" s="73">
        <v>4.4999999999999998E-2</v>
      </c>
      <c r="K16" s="71" t="s">
        <v>56</v>
      </c>
      <c r="L16" s="41"/>
      <c r="M16" s="41"/>
      <c r="N16" s="41"/>
      <c r="O16" s="41"/>
      <c r="P16" s="41"/>
      <c r="Q16" s="41"/>
      <c r="R16" s="41"/>
      <c r="S16" s="41"/>
    </row>
    <row r="17" spans="1:19" x14ac:dyDescent="0.3">
      <c r="A17" s="70" t="s">
        <v>46</v>
      </c>
      <c r="B17" s="71">
        <v>3</v>
      </c>
      <c r="C17" s="71">
        <v>2</v>
      </c>
      <c r="D17" s="72">
        <v>539900</v>
      </c>
      <c r="E17" s="72">
        <v>107980</v>
      </c>
      <c r="F17" s="72">
        <f t="shared" si="0"/>
        <v>431920</v>
      </c>
      <c r="G17" s="72">
        <f t="shared" si="1"/>
        <v>-3073.6073287123736</v>
      </c>
      <c r="H17" s="71">
        <v>200</v>
      </c>
      <c r="I17" s="85">
        <f>'Data Set'!U13/12</f>
        <v>267.33333333333331</v>
      </c>
      <c r="J17" s="73">
        <v>4.4999999999999998E-2</v>
      </c>
      <c r="K17" s="71" t="s">
        <v>56</v>
      </c>
      <c r="L17" s="41"/>
      <c r="M17" s="41"/>
      <c r="N17" s="41"/>
      <c r="O17" s="41"/>
      <c r="P17" s="41"/>
      <c r="Q17" s="41"/>
      <c r="R17" s="41"/>
      <c r="S17" s="41"/>
    </row>
    <row r="18" spans="1:19" x14ac:dyDescent="0.3">
      <c r="A18" s="70" t="s">
        <v>50</v>
      </c>
      <c r="B18" s="71">
        <v>4</v>
      </c>
      <c r="C18" s="71">
        <v>4</v>
      </c>
      <c r="D18" s="72">
        <v>814900</v>
      </c>
      <c r="E18" s="72">
        <v>162980</v>
      </c>
      <c r="F18" s="72">
        <f t="shared" si="0"/>
        <v>651920</v>
      </c>
      <c r="G18" s="72">
        <f t="shared" si="1"/>
        <v>-4124.3678134531792</v>
      </c>
      <c r="H18" s="71">
        <v>240</v>
      </c>
      <c r="I18" s="85">
        <f>'Data Set'!U14/12</f>
        <v>432</v>
      </c>
      <c r="J18" s="73">
        <v>4.4999999999999998E-2</v>
      </c>
      <c r="K18" s="71" t="s">
        <v>56</v>
      </c>
      <c r="L18" s="41"/>
      <c r="M18" s="41"/>
      <c r="N18" s="41"/>
      <c r="O18" s="41"/>
      <c r="P18" s="41"/>
      <c r="Q18" s="41"/>
      <c r="R18" s="41"/>
      <c r="S18" s="41"/>
    </row>
    <row r="19" spans="1:19" x14ac:dyDescent="0.3">
      <c r="A19" s="70" t="s">
        <v>57</v>
      </c>
      <c r="B19" s="71">
        <v>3</v>
      </c>
      <c r="C19" s="71">
        <v>4</v>
      </c>
      <c r="D19" s="72">
        <v>749800</v>
      </c>
      <c r="E19" s="72">
        <v>149960</v>
      </c>
      <c r="F19" s="72">
        <f t="shared" si="0"/>
        <v>599840</v>
      </c>
      <c r="G19" s="72">
        <f t="shared" si="1"/>
        <v>-3794.8840183178227</v>
      </c>
      <c r="H19" s="71">
        <v>240</v>
      </c>
      <c r="I19" s="85">
        <f>'Data Set'!U15/12</f>
        <v>316.66666666666669</v>
      </c>
      <c r="J19" s="73">
        <v>4.4999999999999998E-2</v>
      </c>
      <c r="K19" s="71" t="s">
        <v>56</v>
      </c>
      <c r="L19" s="41"/>
      <c r="M19" s="41"/>
      <c r="N19" s="41"/>
      <c r="O19" s="41"/>
      <c r="P19" s="41"/>
      <c r="Q19" s="41"/>
      <c r="R19" s="41"/>
      <c r="S19" s="41"/>
    </row>
    <row r="20" spans="1:19" hidden="1" x14ac:dyDescent="0.3">
      <c r="A20" s="70" t="s">
        <v>23</v>
      </c>
      <c r="B20" s="71">
        <v>3</v>
      </c>
      <c r="C20" s="71">
        <v>3</v>
      </c>
      <c r="D20" s="72">
        <v>749900</v>
      </c>
      <c r="E20" s="72">
        <v>149980</v>
      </c>
      <c r="F20" s="72">
        <f t="shared" si="0"/>
        <v>599920</v>
      </c>
      <c r="G20" s="72">
        <f t="shared" si="1"/>
        <v>-4901.8470609631386</v>
      </c>
      <c r="H20" s="71">
        <v>180</v>
      </c>
      <c r="I20" s="85">
        <f>'Data Set'!U2/12</f>
        <v>460</v>
      </c>
      <c r="J20" s="73">
        <v>5.5E-2</v>
      </c>
      <c r="K20" s="71" t="s">
        <v>37</v>
      </c>
      <c r="L20" s="41"/>
      <c r="M20" s="41"/>
      <c r="N20" s="41"/>
      <c r="O20" s="41"/>
      <c r="P20" s="41"/>
      <c r="Q20" s="41"/>
      <c r="R20" s="41"/>
      <c r="S20" s="41"/>
    </row>
    <row r="21" spans="1:19" hidden="1" x14ac:dyDescent="0.3">
      <c r="A21" s="70" t="s">
        <v>33</v>
      </c>
      <c r="B21" s="71">
        <v>4</v>
      </c>
      <c r="C21" s="71">
        <v>4</v>
      </c>
      <c r="D21" s="72">
        <v>1785000</v>
      </c>
      <c r="E21" s="72">
        <v>357000</v>
      </c>
      <c r="F21" s="72">
        <f t="shared" si="0"/>
        <v>1428000</v>
      </c>
      <c r="G21" s="72">
        <f t="shared" si="1"/>
        <v>-8769.1693897793957</v>
      </c>
      <c r="H21" s="71">
        <v>300</v>
      </c>
      <c r="I21" s="85">
        <f>'Data Set'!U7/12</f>
        <v>546.75</v>
      </c>
      <c r="J21" s="73">
        <v>5.5E-2</v>
      </c>
      <c r="K21" s="71" t="s">
        <v>37</v>
      </c>
      <c r="L21" s="41"/>
      <c r="M21" s="41"/>
      <c r="N21" s="41"/>
      <c r="O21" s="41"/>
      <c r="P21" s="41"/>
      <c r="Q21" s="41"/>
      <c r="R21" s="41"/>
      <c r="S21" s="41"/>
    </row>
    <row r="22" spans="1:19" hidden="1" x14ac:dyDescent="0.3">
      <c r="A22" s="70" t="s">
        <v>146</v>
      </c>
      <c r="B22" s="71">
        <v>4</v>
      </c>
      <c r="C22" s="71">
        <v>3</v>
      </c>
      <c r="D22" s="72">
        <v>799900</v>
      </c>
      <c r="E22" s="72">
        <v>159980</v>
      </c>
      <c r="F22" s="72">
        <f t="shared" si="0"/>
        <v>639920</v>
      </c>
      <c r="G22" s="72">
        <f t="shared" si="1"/>
        <v>-4401.9284604528393</v>
      </c>
      <c r="H22" s="71">
        <v>240</v>
      </c>
      <c r="I22" s="85">
        <f>'Data Set'!U12/12</f>
        <v>398.91666666666669</v>
      </c>
      <c r="J22" s="73">
        <v>5.5E-2</v>
      </c>
      <c r="K22" s="71" t="s">
        <v>37</v>
      </c>
      <c r="L22" s="41"/>
      <c r="M22" s="41"/>
      <c r="N22" s="41"/>
      <c r="O22" s="41"/>
      <c r="P22" s="41"/>
      <c r="Q22" s="41"/>
      <c r="R22" s="41"/>
      <c r="S22" s="41"/>
    </row>
    <row r="23" spans="1:19" hidden="1" x14ac:dyDescent="0.3">
      <c r="A23" s="70" t="s">
        <v>46</v>
      </c>
      <c r="B23" s="71">
        <v>3</v>
      </c>
      <c r="C23" s="71">
        <v>2</v>
      </c>
      <c r="D23" s="72">
        <v>539900</v>
      </c>
      <c r="E23" s="72">
        <v>107980</v>
      </c>
      <c r="F23" s="72">
        <f t="shared" si="0"/>
        <v>431920</v>
      </c>
      <c r="G23" s="72">
        <f t="shared" si="1"/>
        <v>-3303.1761787419114</v>
      </c>
      <c r="H23" s="71">
        <v>200</v>
      </c>
      <c r="I23" s="85">
        <f>'Data Set'!U13/12</f>
        <v>267.33333333333331</v>
      </c>
      <c r="J23" s="73">
        <v>5.5E-2</v>
      </c>
      <c r="K23" s="71" t="s">
        <v>37</v>
      </c>
      <c r="L23" s="41"/>
      <c r="M23" s="41"/>
      <c r="N23" s="41"/>
      <c r="O23" s="41"/>
      <c r="P23" s="41"/>
      <c r="Q23" s="41"/>
      <c r="R23" s="41"/>
      <c r="S23" s="41"/>
    </row>
    <row r="24" spans="1:19" hidden="1" x14ac:dyDescent="0.3">
      <c r="A24" s="70" t="s">
        <v>50</v>
      </c>
      <c r="B24" s="71">
        <v>4</v>
      </c>
      <c r="C24" s="71">
        <v>4</v>
      </c>
      <c r="D24" s="72">
        <v>814900</v>
      </c>
      <c r="E24" s="72">
        <v>162980</v>
      </c>
      <c r="F24" s="72">
        <f t="shared" si="0"/>
        <v>651920</v>
      </c>
      <c r="G24" s="72">
        <f t="shared" si="1"/>
        <v>-4484.4749373959485</v>
      </c>
      <c r="H24" s="71">
        <v>240</v>
      </c>
      <c r="I24" s="85">
        <f>'Data Set'!U14/12</f>
        <v>432</v>
      </c>
      <c r="J24" s="73">
        <v>5.5E-2</v>
      </c>
      <c r="K24" s="71" t="s">
        <v>37</v>
      </c>
      <c r="L24" s="41"/>
      <c r="M24" s="41"/>
      <c r="N24" s="41"/>
      <c r="O24" s="41"/>
      <c r="P24" s="41"/>
      <c r="Q24" s="41"/>
      <c r="R24" s="41"/>
      <c r="S24" s="41"/>
    </row>
    <row r="25" spans="1:19" hidden="1" x14ac:dyDescent="0.3">
      <c r="A25" s="70" t="s">
        <v>57</v>
      </c>
      <c r="B25" s="71">
        <v>3</v>
      </c>
      <c r="C25" s="71">
        <v>4</v>
      </c>
      <c r="D25" s="72">
        <v>749800</v>
      </c>
      <c r="E25" s="72">
        <v>149960</v>
      </c>
      <c r="F25" s="72">
        <f t="shared" si="0"/>
        <v>599840</v>
      </c>
      <c r="G25" s="72">
        <f t="shared" si="1"/>
        <v>-4126.2232274628568</v>
      </c>
      <c r="H25" s="71">
        <v>240</v>
      </c>
      <c r="I25" s="85">
        <f>'Data Set'!U15/12</f>
        <v>316.66666666666669</v>
      </c>
      <c r="J25" s="73">
        <v>5.5E-2</v>
      </c>
      <c r="K25" s="71" t="s">
        <v>37</v>
      </c>
      <c r="L25" s="41"/>
      <c r="M25" s="41"/>
      <c r="N25" s="41"/>
      <c r="O25" s="41"/>
      <c r="P25" s="41"/>
      <c r="Q25" s="41"/>
      <c r="R25" s="41"/>
      <c r="S25" s="41"/>
    </row>
    <row r="26" spans="1:19" hidden="1" x14ac:dyDescent="0.3">
      <c r="A26" s="70" t="s">
        <v>23</v>
      </c>
      <c r="B26" s="71">
        <v>3</v>
      </c>
      <c r="C26" s="71">
        <v>3</v>
      </c>
      <c r="D26" s="72">
        <v>749900</v>
      </c>
      <c r="E26" s="72">
        <v>149980</v>
      </c>
      <c r="F26" s="72">
        <f t="shared" si="0"/>
        <v>599920</v>
      </c>
      <c r="G26" s="72">
        <f t="shared" si="1"/>
        <v>-4623.145968611223</v>
      </c>
      <c r="H26" s="71">
        <v>180</v>
      </c>
      <c r="I26" s="85">
        <f>'Data Set'!U2/12</f>
        <v>460</v>
      </c>
      <c r="J26" s="73">
        <v>4.6100000000000002E-2</v>
      </c>
      <c r="K26" s="71" t="s">
        <v>49</v>
      </c>
      <c r="L26" s="41"/>
      <c r="M26" s="41"/>
      <c r="N26" s="41"/>
      <c r="O26" s="41"/>
      <c r="P26" s="41"/>
      <c r="Q26" s="41"/>
      <c r="R26" s="41"/>
      <c r="S26" s="41"/>
    </row>
    <row r="27" spans="1:19" hidden="1" x14ac:dyDescent="0.3">
      <c r="A27" s="70" t="s">
        <v>33</v>
      </c>
      <c r="B27" s="71">
        <v>4</v>
      </c>
      <c r="C27" s="71">
        <v>4</v>
      </c>
      <c r="D27" s="72">
        <v>1785000</v>
      </c>
      <c r="E27" s="72">
        <v>357000</v>
      </c>
      <c r="F27" s="72">
        <f t="shared" si="0"/>
        <v>1428000</v>
      </c>
      <c r="G27" s="72">
        <f t="shared" si="1"/>
        <v>-8026.7096639810579</v>
      </c>
      <c r="H27" s="71">
        <v>300</v>
      </c>
      <c r="I27" s="85">
        <f>'Data Set'!U7/12</f>
        <v>546.75</v>
      </c>
      <c r="J27" s="73">
        <v>4.6100000000000002E-2</v>
      </c>
      <c r="K27" s="71" t="s">
        <v>49</v>
      </c>
      <c r="L27" s="41"/>
      <c r="M27" s="41"/>
      <c r="N27" s="41"/>
      <c r="O27" s="41"/>
      <c r="P27" s="41"/>
      <c r="Q27" s="41"/>
      <c r="R27" s="41"/>
      <c r="S27" s="41"/>
    </row>
    <row r="28" spans="1:19" hidden="1" x14ac:dyDescent="0.3">
      <c r="A28" s="70" t="s">
        <v>146</v>
      </c>
      <c r="B28" s="71">
        <v>4</v>
      </c>
      <c r="C28" s="71">
        <v>3</v>
      </c>
      <c r="D28" s="72">
        <v>799900</v>
      </c>
      <c r="E28" s="72">
        <v>159980</v>
      </c>
      <c r="F28" s="72">
        <f t="shared" si="0"/>
        <v>639920</v>
      </c>
      <c r="G28" s="72">
        <f t="shared" si="1"/>
        <v>-4086.5451311398647</v>
      </c>
      <c r="H28" s="71">
        <v>240</v>
      </c>
      <c r="I28" s="85">
        <f>'Data Set'!U2/12</f>
        <v>460</v>
      </c>
      <c r="J28" s="73">
        <v>4.6100000000000002E-2</v>
      </c>
      <c r="K28" s="71" t="s">
        <v>49</v>
      </c>
      <c r="L28" s="41"/>
      <c r="M28" s="41"/>
      <c r="N28" s="41"/>
      <c r="O28" s="41"/>
      <c r="P28" s="41"/>
      <c r="Q28" s="41"/>
      <c r="R28" s="41"/>
      <c r="S28" s="41"/>
    </row>
    <row r="29" spans="1:19" hidden="1" x14ac:dyDescent="0.3">
      <c r="A29" s="70" t="s">
        <v>46</v>
      </c>
      <c r="B29" s="71">
        <v>3</v>
      </c>
      <c r="C29" s="71">
        <v>2</v>
      </c>
      <c r="D29" s="72">
        <v>539900</v>
      </c>
      <c r="E29" s="72">
        <v>107980</v>
      </c>
      <c r="F29" s="72">
        <f t="shared" si="0"/>
        <v>431920</v>
      </c>
      <c r="G29" s="72">
        <f t="shared" si="1"/>
        <v>-3098.4042277767066</v>
      </c>
      <c r="H29" s="71">
        <v>200</v>
      </c>
      <c r="I29" s="85">
        <f>'Data Set'!U13/12</f>
        <v>267.33333333333331</v>
      </c>
      <c r="J29" s="73">
        <v>4.6100000000000002E-2</v>
      </c>
      <c r="K29" s="71" t="s">
        <v>49</v>
      </c>
      <c r="L29" s="41"/>
      <c r="M29" s="41"/>
      <c r="N29" s="41"/>
      <c r="O29" s="41"/>
      <c r="P29" s="41"/>
      <c r="Q29" s="41"/>
      <c r="R29" s="41"/>
      <c r="S29" s="41"/>
    </row>
    <row r="30" spans="1:19" hidden="1" x14ac:dyDescent="0.3">
      <c r="A30" s="70" t="s">
        <v>50</v>
      </c>
      <c r="B30" s="71">
        <v>4</v>
      </c>
      <c r="C30" s="71">
        <v>4</v>
      </c>
      <c r="D30" s="72">
        <v>814900</v>
      </c>
      <c r="E30" s="72">
        <v>162980</v>
      </c>
      <c r="F30" s="72">
        <f t="shared" si="0"/>
        <v>651920</v>
      </c>
      <c r="G30" s="72">
        <f t="shared" si="1"/>
        <v>-4163.1774313862679</v>
      </c>
      <c r="H30" s="71">
        <v>240</v>
      </c>
      <c r="I30" s="85">
        <f>'Data Set'!U14/12</f>
        <v>432</v>
      </c>
      <c r="J30" s="73">
        <v>4.6100000000000002E-2</v>
      </c>
      <c r="K30" s="71" t="s">
        <v>49</v>
      </c>
      <c r="L30" s="41"/>
      <c r="M30" s="41"/>
      <c r="N30" s="41"/>
      <c r="O30" s="41"/>
      <c r="P30" s="41"/>
      <c r="Q30" s="41"/>
      <c r="R30" s="41"/>
      <c r="S30" s="41"/>
    </row>
    <row r="31" spans="1:19" hidden="1" x14ac:dyDescent="0.3">
      <c r="A31" s="70" t="s">
        <v>57</v>
      </c>
      <c r="B31" s="71">
        <v>3</v>
      </c>
      <c r="C31" s="71">
        <v>4</v>
      </c>
      <c r="D31" s="72">
        <v>749800</v>
      </c>
      <c r="E31" s="72">
        <v>149960</v>
      </c>
      <c r="F31" s="72">
        <f t="shared" si="0"/>
        <v>599840</v>
      </c>
      <c r="G31" s="72">
        <f t="shared" si="1"/>
        <v>-3830.5932483168776</v>
      </c>
      <c r="H31" s="71">
        <v>240</v>
      </c>
      <c r="I31" s="85">
        <f>'Data Set'!U15/12</f>
        <v>316.66666666666669</v>
      </c>
      <c r="J31" s="73">
        <v>4.6100000000000002E-2</v>
      </c>
      <c r="K31" s="71" t="s">
        <v>49</v>
      </c>
      <c r="L31" s="41"/>
      <c r="M31" s="41"/>
      <c r="N31" s="41"/>
      <c r="O31" s="41"/>
      <c r="P31" s="41"/>
      <c r="Q31" s="41"/>
      <c r="R31" s="41"/>
      <c r="S31" s="41"/>
    </row>
  </sheetData>
  <autoFilter ref="A1:K31" xr:uid="{4BDBB9AE-B24F-4E33-A36A-29A8963B8274}">
    <filterColumn colId="9">
      <filters>
        <filter val="4.50%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89F2-EE5E-494A-9DE6-A0AD594D7FF1}">
  <dimension ref="A1:F10"/>
  <sheetViews>
    <sheetView workbookViewId="0">
      <selection activeCell="C19" sqref="C19"/>
    </sheetView>
  </sheetViews>
  <sheetFormatPr defaultRowHeight="14.4" x14ac:dyDescent="0.3"/>
  <cols>
    <col min="1" max="1" width="17" bestFit="1" customWidth="1"/>
    <col min="2" max="2" width="34.6640625" bestFit="1" customWidth="1"/>
    <col min="3" max="3" width="23.88671875" bestFit="1" customWidth="1"/>
    <col min="4" max="4" width="28.5546875" bestFit="1" customWidth="1"/>
    <col min="5" max="5" width="26.44140625" bestFit="1" customWidth="1"/>
    <col min="6" max="6" width="30" bestFit="1" customWidth="1"/>
    <col min="7" max="31" width="9.44140625" bestFit="1" customWidth="1"/>
    <col min="32" max="32" width="11.6640625" bestFit="1" customWidth="1"/>
  </cols>
  <sheetData>
    <row r="1" spans="1:6" x14ac:dyDescent="0.3">
      <c r="A1" s="27" t="s">
        <v>138</v>
      </c>
      <c r="B1" t="s">
        <v>147</v>
      </c>
    </row>
    <row r="3" spans="1:6" x14ac:dyDescent="0.3">
      <c r="A3" s="27" t="s">
        <v>2</v>
      </c>
      <c r="B3" t="s">
        <v>148</v>
      </c>
      <c r="C3" t="s">
        <v>149</v>
      </c>
      <c r="D3" t="s">
        <v>150</v>
      </c>
      <c r="E3" t="s">
        <v>151</v>
      </c>
      <c r="F3" t="s">
        <v>152</v>
      </c>
    </row>
    <row r="4" spans="1:6" x14ac:dyDescent="0.3">
      <c r="A4" t="s">
        <v>33</v>
      </c>
      <c r="B4">
        <v>-41091.524743200629</v>
      </c>
      <c r="C4">
        <v>8925000</v>
      </c>
      <c r="D4">
        <v>0.24200000000000002</v>
      </c>
      <c r="E4">
        <v>1500</v>
      </c>
      <c r="F4">
        <v>546.75</v>
      </c>
    </row>
    <row r="5" spans="1:6" x14ac:dyDescent="0.3">
      <c r="A5" t="s">
        <v>146</v>
      </c>
      <c r="B5">
        <v>-20839.716321779408</v>
      </c>
      <c r="C5">
        <v>3999500</v>
      </c>
      <c r="D5">
        <v>0.24200000000000002</v>
      </c>
      <c r="E5">
        <v>1200</v>
      </c>
      <c r="F5">
        <v>398.91666666666669</v>
      </c>
    </row>
    <row r="6" spans="1:6" x14ac:dyDescent="0.3">
      <c r="A6" t="s">
        <v>23</v>
      </c>
      <c r="B6">
        <v>-20331.028821461463</v>
      </c>
      <c r="C6">
        <v>3749500</v>
      </c>
      <c r="D6">
        <v>0.24200000000000002</v>
      </c>
      <c r="E6">
        <v>1140</v>
      </c>
      <c r="F6">
        <v>460</v>
      </c>
    </row>
    <row r="7" spans="1:6" x14ac:dyDescent="0.3">
      <c r="A7" t="s">
        <v>46</v>
      </c>
      <c r="B7">
        <v>-16329.834877211873</v>
      </c>
      <c r="C7">
        <v>2699500</v>
      </c>
      <c r="D7">
        <v>0.24200000000000002</v>
      </c>
      <c r="E7">
        <v>960</v>
      </c>
      <c r="F7">
        <v>267.33333333333331</v>
      </c>
    </row>
    <row r="8" spans="1:6" x14ac:dyDescent="0.3">
      <c r="A8" t="s">
        <v>57</v>
      </c>
      <c r="B8">
        <v>-19534.465930829105</v>
      </c>
      <c r="C8">
        <v>3749000</v>
      </c>
      <c r="D8">
        <v>0.24200000000000002</v>
      </c>
      <c r="E8">
        <v>1200</v>
      </c>
      <c r="F8">
        <v>398.91666666666669</v>
      </c>
    </row>
    <row r="9" spans="1:6" x14ac:dyDescent="0.3">
      <c r="A9" t="s">
        <v>50</v>
      </c>
      <c r="B9">
        <v>-21230.509852004056</v>
      </c>
      <c r="C9">
        <v>4074500</v>
      </c>
      <c r="D9">
        <v>0.24200000000000002</v>
      </c>
      <c r="E9">
        <v>1200</v>
      </c>
      <c r="F9">
        <v>432</v>
      </c>
    </row>
    <row r="10" spans="1:6" x14ac:dyDescent="0.3">
      <c r="A10" t="s">
        <v>128</v>
      </c>
      <c r="B10">
        <v>-139357.08054648654</v>
      </c>
      <c r="C10">
        <v>27197000</v>
      </c>
      <c r="D10">
        <v>1.4520000000000002</v>
      </c>
      <c r="E10">
        <v>7200</v>
      </c>
      <c r="F10">
        <v>2503.9166666666665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20B-D1CF-4B2B-9E1F-2DA345F7CCE3}">
  <dimension ref="A2:J14"/>
  <sheetViews>
    <sheetView workbookViewId="0">
      <selection activeCell="D24" sqref="D24"/>
    </sheetView>
  </sheetViews>
  <sheetFormatPr defaultRowHeight="14.4" x14ac:dyDescent="0.3"/>
  <cols>
    <col min="1" max="1" width="15.77734375" bestFit="1" customWidth="1"/>
    <col min="2" max="2" width="22.44140625" bestFit="1" customWidth="1"/>
    <col min="3" max="3" width="8" bestFit="1" customWidth="1"/>
    <col min="4" max="4" width="32.6640625" bestFit="1" customWidth="1"/>
    <col min="5" max="5" width="12.6640625" bestFit="1" customWidth="1"/>
    <col min="6" max="6" width="24.5546875" bestFit="1" customWidth="1"/>
    <col min="7" max="7" width="7" bestFit="1" customWidth="1"/>
    <col min="8" max="8" width="27.21875" bestFit="1" customWidth="1"/>
    <col min="9" max="9" width="37.44140625" bestFit="1" customWidth="1"/>
    <col min="10" max="10" width="29.33203125" bestFit="1" customWidth="1"/>
    <col min="11" max="11" width="27.21875" bestFit="1" customWidth="1"/>
    <col min="12" max="12" width="37.44140625" bestFit="1" customWidth="1"/>
    <col min="13" max="13" width="29.33203125" bestFit="1" customWidth="1"/>
    <col min="14" max="14" width="24.5546875" bestFit="1" customWidth="1"/>
    <col min="15" max="18" width="7" bestFit="1" customWidth="1"/>
    <col min="19" max="19" width="8" bestFit="1" customWidth="1"/>
    <col min="20" max="20" width="27.21875" bestFit="1" customWidth="1"/>
    <col min="21" max="21" width="37.44140625" bestFit="1" customWidth="1"/>
    <col min="22" max="22" width="29.33203125" bestFit="1" customWidth="1"/>
    <col min="23" max="25" width="12.6640625" bestFit="1" customWidth="1"/>
    <col min="26" max="26" width="24.5546875" bestFit="1" customWidth="1"/>
    <col min="27" max="27" width="11.6640625" bestFit="1" customWidth="1"/>
    <col min="28" max="28" width="12.6640625" bestFit="1" customWidth="1"/>
    <col min="29" max="29" width="11.6640625" bestFit="1" customWidth="1"/>
    <col min="30" max="30" width="12.6640625" bestFit="1" customWidth="1"/>
    <col min="31" max="31" width="11.6640625" bestFit="1" customWidth="1"/>
    <col min="32" max="32" width="12.6640625" bestFit="1" customWidth="1"/>
    <col min="33" max="33" width="11.6640625" bestFit="1" customWidth="1"/>
    <col min="34" max="34" width="12.6640625" bestFit="1" customWidth="1"/>
    <col min="35" max="35" width="11.6640625" bestFit="1" customWidth="1"/>
    <col min="36" max="37" width="12.6640625" bestFit="1" customWidth="1"/>
    <col min="38" max="38" width="27.21875" bestFit="1" customWidth="1"/>
    <col min="39" max="39" width="37.44140625" bestFit="1" customWidth="1"/>
    <col min="40" max="40" width="29.33203125" bestFit="1" customWidth="1"/>
  </cols>
  <sheetData>
    <row r="2" spans="1:10" x14ac:dyDescent="0.3">
      <c r="A2" s="27" t="s">
        <v>138</v>
      </c>
      <c r="B2" t="s">
        <v>147</v>
      </c>
    </row>
    <row r="3" spans="1:10" x14ac:dyDescent="0.3">
      <c r="A3" s="27" t="s">
        <v>139</v>
      </c>
      <c r="B3" t="s">
        <v>147</v>
      </c>
    </row>
    <row r="5" spans="1:10" x14ac:dyDescent="0.3">
      <c r="B5" s="27" t="s">
        <v>170</v>
      </c>
    </row>
    <row r="6" spans="1:10" x14ac:dyDescent="0.3">
      <c r="B6" t="s">
        <v>149</v>
      </c>
      <c r="D6" t="s">
        <v>148</v>
      </c>
      <c r="F6" t="s">
        <v>151</v>
      </c>
      <c r="H6" t="s">
        <v>172</v>
      </c>
      <c r="I6" t="s">
        <v>173</v>
      </c>
      <c r="J6" t="s">
        <v>190</v>
      </c>
    </row>
    <row r="7" spans="1:10" x14ac:dyDescent="0.3">
      <c r="A7" s="27" t="s">
        <v>125</v>
      </c>
      <c r="B7">
        <v>4.4999999999999998E-2</v>
      </c>
      <c r="C7">
        <v>4.5900000000000003E-2</v>
      </c>
      <c r="D7">
        <v>4.4999999999999998E-2</v>
      </c>
      <c r="E7">
        <v>4.5900000000000003E-2</v>
      </c>
      <c r="F7">
        <v>4.4999999999999998E-2</v>
      </c>
      <c r="G7">
        <v>4.5900000000000003E-2</v>
      </c>
    </row>
    <row r="8" spans="1:10" x14ac:dyDescent="0.3">
      <c r="A8" s="28" t="s">
        <v>33</v>
      </c>
      <c r="B8">
        <v>1785000</v>
      </c>
      <c r="C8">
        <v>1785000</v>
      </c>
      <c r="D8">
        <v>-7937.2877852972024</v>
      </c>
      <c r="E8">
        <v>-8010.4121114090321</v>
      </c>
      <c r="F8">
        <v>300</v>
      </c>
      <c r="G8">
        <v>300</v>
      </c>
      <c r="H8">
        <v>3570000</v>
      </c>
      <c r="I8">
        <v>-15947.699896706235</v>
      </c>
      <c r="J8">
        <v>600</v>
      </c>
    </row>
    <row r="9" spans="1:10" x14ac:dyDescent="0.3">
      <c r="A9" s="28" t="s">
        <v>146</v>
      </c>
      <c r="B9">
        <v>799900</v>
      </c>
      <c r="C9">
        <v>799900</v>
      </c>
      <c r="D9">
        <v>-4048.4498883067836</v>
      </c>
      <c r="E9">
        <v>-4079.6040754846872</v>
      </c>
      <c r="F9">
        <v>240</v>
      </c>
      <c r="G9">
        <v>240</v>
      </c>
      <c r="H9">
        <v>1599800</v>
      </c>
      <c r="I9">
        <v>-8128.0539637914708</v>
      </c>
      <c r="J9">
        <v>480</v>
      </c>
    </row>
    <row r="10" spans="1:10" x14ac:dyDescent="0.3">
      <c r="A10" s="28" t="s">
        <v>23</v>
      </c>
      <c r="B10">
        <v>749900</v>
      </c>
      <c r="C10">
        <v>749900</v>
      </c>
      <c r="D10">
        <v>-4589.3477382496594</v>
      </c>
      <c r="E10">
        <v>-4616.9901601450629</v>
      </c>
      <c r="F10">
        <v>180</v>
      </c>
      <c r="G10">
        <v>180</v>
      </c>
      <c r="H10">
        <v>1499800</v>
      </c>
      <c r="I10">
        <v>-9206.3378983947223</v>
      </c>
      <c r="J10">
        <v>360</v>
      </c>
    </row>
    <row r="11" spans="1:10" x14ac:dyDescent="0.3">
      <c r="A11" s="28" t="s">
        <v>46</v>
      </c>
      <c r="B11">
        <v>539900</v>
      </c>
      <c r="D11">
        <v>-3073.6073287123736</v>
      </c>
      <c r="F11">
        <v>200</v>
      </c>
      <c r="H11">
        <v>539900</v>
      </c>
      <c r="I11">
        <v>-3073.6073287123736</v>
      </c>
      <c r="J11">
        <v>200</v>
      </c>
    </row>
    <row r="12" spans="1:10" x14ac:dyDescent="0.3">
      <c r="A12" s="28" t="s">
        <v>57</v>
      </c>
      <c r="B12">
        <v>749800</v>
      </c>
      <c r="C12">
        <v>749800</v>
      </c>
      <c r="D12">
        <v>-3794.8840183178227</v>
      </c>
      <c r="E12">
        <v>-3824.08693061435</v>
      </c>
      <c r="F12">
        <v>240</v>
      </c>
      <c r="G12">
        <v>240</v>
      </c>
      <c r="H12">
        <v>1499600</v>
      </c>
      <c r="I12">
        <v>-7618.9709489321722</v>
      </c>
      <c r="J12">
        <v>480</v>
      </c>
    </row>
    <row r="13" spans="1:10" x14ac:dyDescent="0.3">
      <c r="A13" s="28" t="s">
        <v>50</v>
      </c>
      <c r="B13">
        <v>814900</v>
      </c>
      <c r="C13">
        <v>814900</v>
      </c>
      <c r="D13">
        <v>-4124.3678134531792</v>
      </c>
      <c r="E13">
        <v>-4156.106214667423</v>
      </c>
      <c r="F13">
        <v>240</v>
      </c>
      <c r="G13">
        <v>240</v>
      </c>
      <c r="H13">
        <v>1629800</v>
      </c>
      <c r="I13">
        <v>-8280.4740281206032</v>
      </c>
      <c r="J13">
        <v>480</v>
      </c>
    </row>
    <row r="14" spans="1:10" x14ac:dyDescent="0.3">
      <c r="A14" s="28" t="s">
        <v>128</v>
      </c>
      <c r="B14">
        <v>5439400</v>
      </c>
      <c r="C14">
        <v>4899500</v>
      </c>
      <c r="D14">
        <v>-27567.944572337019</v>
      </c>
      <c r="E14">
        <v>-24687.199492320557</v>
      </c>
      <c r="F14">
        <v>1400</v>
      </c>
      <c r="G14">
        <v>1200</v>
      </c>
      <c r="H14">
        <v>10338900</v>
      </c>
      <c r="I14">
        <v>-52255.144064657579</v>
      </c>
      <c r="J14">
        <v>2600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E08D-6A04-4F2E-978F-7BE7542F5B57}">
  <dimension ref="A1:A27"/>
  <sheetViews>
    <sheetView topLeftCell="A30" workbookViewId="0">
      <selection activeCell="D52" sqref="D52"/>
    </sheetView>
  </sheetViews>
  <sheetFormatPr defaultRowHeight="14.4" x14ac:dyDescent="0.3"/>
  <sheetData>
    <row r="1" spans="1:1" x14ac:dyDescent="0.3">
      <c r="A1" t="s">
        <v>153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  <row r="5" spans="1:1" x14ac:dyDescent="0.3">
      <c r="A5" t="s">
        <v>157</v>
      </c>
    </row>
    <row r="7" spans="1:1" x14ac:dyDescent="0.3">
      <c r="A7" t="s">
        <v>158</v>
      </c>
    </row>
    <row r="8" spans="1:1" x14ac:dyDescent="0.3">
      <c r="A8" t="s">
        <v>159</v>
      </c>
    </row>
    <row r="11" spans="1:1" x14ac:dyDescent="0.3">
      <c r="A11" t="s">
        <v>160</v>
      </c>
    </row>
    <row r="13" spans="1:1" x14ac:dyDescent="0.3">
      <c r="A13" t="s">
        <v>161</v>
      </c>
    </row>
    <row r="14" spans="1:1" x14ac:dyDescent="0.3">
      <c r="A14" t="s">
        <v>162</v>
      </c>
    </row>
    <row r="16" spans="1:1" x14ac:dyDescent="0.3">
      <c r="A16" t="s">
        <v>163</v>
      </c>
    </row>
    <row r="22" spans="1:1" x14ac:dyDescent="0.3">
      <c r="A22" t="s">
        <v>164</v>
      </c>
    </row>
    <row r="23" spans="1:1" x14ac:dyDescent="0.3">
      <c r="A23" t="s">
        <v>165</v>
      </c>
    </row>
    <row r="24" spans="1:1" x14ac:dyDescent="0.3">
      <c r="A24" t="s">
        <v>166</v>
      </c>
    </row>
    <row r="25" spans="1:1" x14ac:dyDescent="0.3">
      <c r="A25" s="1" t="s">
        <v>167</v>
      </c>
    </row>
    <row r="26" spans="1:1" x14ac:dyDescent="0.3">
      <c r="A26" s="1" t="s">
        <v>168</v>
      </c>
    </row>
    <row r="27" spans="1:1" x14ac:dyDescent="0.3">
      <c r="A27" t="s">
        <v>169</v>
      </c>
    </row>
  </sheetData>
  <hyperlinks>
    <hyperlink ref="A25" r:id="rId1" location="view=calc" xr:uid="{A850ED44-2E8F-423F-99FE-C174A5B1453F}"/>
    <hyperlink ref="A26" r:id="rId2" xr:uid="{C3CAD730-FB33-4904-B58F-CCBA46F006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8D5D-1EE5-44FF-AAA4-17DE633E5011}">
  <dimension ref="A1:W19"/>
  <sheetViews>
    <sheetView topLeftCell="M1" workbookViewId="0">
      <selection sqref="A1:V1"/>
    </sheetView>
  </sheetViews>
  <sheetFormatPr defaultRowHeight="15" customHeight="1" x14ac:dyDescent="0.3"/>
  <cols>
    <col min="1" max="1" width="15.6640625" customWidth="1"/>
    <col min="2" max="2" width="17.6640625" customWidth="1"/>
    <col min="3" max="3" width="16.109375" customWidth="1"/>
    <col min="4" max="4" width="23.6640625" customWidth="1"/>
    <col min="5" max="5" width="22.109375" customWidth="1"/>
    <col min="6" max="6" width="20.5546875" customWidth="1"/>
    <col min="7" max="7" width="15.109375" customWidth="1"/>
    <col min="8" max="8" width="10.33203125" customWidth="1"/>
    <col min="9" max="9" width="15.6640625" customWidth="1"/>
    <col min="10" max="10" width="20.5546875" customWidth="1"/>
    <col min="11" max="11" width="11" customWidth="1"/>
    <col min="12" max="12" width="17.88671875" customWidth="1"/>
    <col min="13" max="13" width="15.109375" customWidth="1"/>
    <col min="14" max="14" width="18.6640625" customWidth="1"/>
    <col min="15" max="16" width="14.6640625" customWidth="1"/>
    <col min="17" max="18" width="17" customWidth="1"/>
    <col min="19" max="19" width="13" customWidth="1"/>
    <col min="20" max="20" width="25.88671875" customWidth="1"/>
    <col min="21" max="21" width="19.6640625" customWidth="1"/>
    <col min="22" max="22" width="9.88671875" customWidth="1"/>
    <col min="23" max="23" width="24.6640625" customWidth="1"/>
  </cols>
  <sheetData>
    <row r="1" spans="1:23" ht="31.2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5" t="s">
        <v>9</v>
      </c>
      <c r="K1" s="25" t="s">
        <v>10</v>
      </c>
      <c r="L1" s="26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</row>
    <row r="2" spans="1:23" ht="14.4" x14ac:dyDescent="0.3">
      <c r="A2" s="114">
        <v>3</v>
      </c>
      <c r="B2" s="114">
        <v>3</v>
      </c>
      <c r="C2" s="114" t="s">
        <v>23</v>
      </c>
      <c r="D2" s="113" t="s">
        <v>24</v>
      </c>
      <c r="E2" s="113" t="s">
        <v>25</v>
      </c>
      <c r="F2" s="112" t="s">
        <v>26</v>
      </c>
      <c r="G2" s="112" t="s">
        <v>27</v>
      </c>
      <c r="H2" s="113">
        <v>2</v>
      </c>
      <c r="I2" s="113">
        <v>4</v>
      </c>
      <c r="J2" s="115" t="s">
        <v>28</v>
      </c>
      <c r="K2" s="114" t="s">
        <v>29</v>
      </c>
      <c r="L2" s="113" t="s">
        <v>30</v>
      </c>
      <c r="M2" s="123">
        <v>749900</v>
      </c>
      <c r="N2" s="124">
        <v>0.2</v>
      </c>
      <c r="O2" s="125">
        <f>M2*N2</f>
        <v>149980</v>
      </c>
      <c r="P2" s="124">
        <v>4.5900000000000003E-2</v>
      </c>
      <c r="Q2" s="116">
        <f>M2-O2</f>
        <v>599920</v>
      </c>
      <c r="R2" s="106">
        <v>0</v>
      </c>
      <c r="S2" s="114" t="s">
        <v>31</v>
      </c>
      <c r="T2" s="117">
        <v>3777</v>
      </c>
      <c r="U2" s="106">
        <v>5520</v>
      </c>
      <c r="V2" s="119" t="s">
        <v>32</v>
      </c>
      <c r="W2" s="122"/>
    </row>
    <row r="3" spans="1:23" ht="14.4" x14ac:dyDescent="0.3">
      <c r="A3" s="114"/>
      <c r="B3" s="114"/>
      <c r="C3" s="114"/>
      <c r="D3" s="113"/>
      <c r="E3" s="113"/>
      <c r="F3" s="113"/>
      <c r="G3" s="113"/>
      <c r="H3" s="113"/>
      <c r="I3" s="113"/>
      <c r="J3" s="115"/>
      <c r="K3" s="114"/>
      <c r="L3" s="113"/>
      <c r="M3" s="119"/>
      <c r="N3" s="124"/>
      <c r="O3" s="124"/>
      <c r="P3" s="124"/>
      <c r="Q3" s="117"/>
      <c r="R3" s="109"/>
      <c r="S3" s="114"/>
      <c r="T3" s="119"/>
      <c r="U3" s="107"/>
      <c r="V3" s="119"/>
      <c r="W3" s="122"/>
    </row>
    <row r="4" spans="1:23" ht="14.4" x14ac:dyDescent="0.3">
      <c r="A4" s="114"/>
      <c r="B4" s="114"/>
      <c r="C4" s="114"/>
      <c r="D4" s="113"/>
      <c r="E4" s="113"/>
      <c r="F4" s="113"/>
      <c r="G4" s="113"/>
      <c r="H4" s="113"/>
      <c r="I4" s="113"/>
      <c r="J4" s="115"/>
      <c r="K4" s="114"/>
      <c r="L4" s="113"/>
      <c r="M4" s="119"/>
      <c r="N4" s="124"/>
      <c r="O4" s="124"/>
      <c r="P4" s="124"/>
      <c r="Q4" s="117"/>
      <c r="R4" s="109"/>
      <c r="S4" s="114"/>
      <c r="T4" s="119"/>
      <c r="U4" s="107"/>
      <c r="V4" s="119"/>
      <c r="W4" s="122"/>
    </row>
    <row r="5" spans="1:23" ht="14.4" x14ac:dyDescent="0.3">
      <c r="A5" s="114"/>
      <c r="B5" s="114"/>
      <c r="C5" s="114"/>
      <c r="D5" s="113"/>
      <c r="E5" s="113"/>
      <c r="F5" s="113"/>
      <c r="G5" s="113"/>
      <c r="H5" s="113"/>
      <c r="I5" s="113"/>
      <c r="J5" s="115"/>
      <c r="K5" s="114"/>
      <c r="L5" s="113"/>
      <c r="M5" s="119"/>
      <c r="N5" s="124"/>
      <c r="O5" s="124"/>
      <c r="P5" s="124"/>
      <c r="Q5" s="117"/>
      <c r="R5" s="109"/>
      <c r="S5" s="114"/>
      <c r="T5" s="119"/>
      <c r="U5" s="107"/>
      <c r="V5" s="119"/>
      <c r="W5" s="122"/>
    </row>
    <row r="6" spans="1:23" ht="14.4" x14ac:dyDescent="0.3">
      <c r="A6" s="114"/>
      <c r="B6" s="114"/>
      <c r="C6" s="114"/>
      <c r="D6" s="113"/>
      <c r="E6" s="121"/>
      <c r="F6" s="113"/>
      <c r="G6" s="113"/>
      <c r="H6" s="113"/>
      <c r="I6" s="113"/>
      <c r="J6" s="115"/>
      <c r="K6" s="114"/>
      <c r="L6" s="113"/>
      <c r="M6" s="119"/>
      <c r="N6" s="124"/>
      <c r="O6" s="124"/>
      <c r="P6" s="124"/>
      <c r="Q6" s="117"/>
      <c r="R6" s="111"/>
      <c r="S6" s="114"/>
      <c r="T6" s="119"/>
      <c r="U6" s="108"/>
      <c r="V6" s="119"/>
      <c r="W6" s="122"/>
    </row>
    <row r="7" spans="1:23" ht="14.4" x14ac:dyDescent="0.3">
      <c r="A7" s="112">
        <v>4</v>
      </c>
      <c r="B7" s="112">
        <v>4</v>
      </c>
      <c r="C7" s="112" t="s">
        <v>33</v>
      </c>
      <c r="D7" s="112" t="s">
        <v>34</v>
      </c>
      <c r="E7" s="112" t="s">
        <v>25</v>
      </c>
      <c r="F7" s="112" t="s">
        <v>26</v>
      </c>
      <c r="G7" s="112" t="s">
        <v>35</v>
      </c>
      <c r="H7" s="112">
        <v>1</v>
      </c>
      <c r="I7" s="112">
        <v>5</v>
      </c>
      <c r="J7" s="112" t="s">
        <v>36</v>
      </c>
      <c r="K7" s="112" t="s">
        <v>29</v>
      </c>
      <c r="L7" s="112" t="s">
        <v>30</v>
      </c>
      <c r="M7" s="116">
        <v>1785000</v>
      </c>
      <c r="N7" s="128">
        <v>0.2</v>
      </c>
      <c r="O7" s="125">
        <f>M7*N7</f>
        <v>357000</v>
      </c>
      <c r="P7" s="128">
        <v>4.5900000000000003E-2</v>
      </c>
      <c r="Q7" s="116">
        <f>M7-O7</f>
        <v>1428000</v>
      </c>
      <c r="R7" s="106">
        <v>0</v>
      </c>
      <c r="S7" s="112" t="s">
        <v>31</v>
      </c>
      <c r="T7" s="117">
        <v>7975</v>
      </c>
      <c r="U7" s="106">
        <v>6561</v>
      </c>
      <c r="V7" s="119" t="s">
        <v>37</v>
      </c>
      <c r="W7" s="122"/>
    </row>
    <row r="8" spans="1:23" ht="14.4" x14ac:dyDescent="0.3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7"/>
      <c r="N8" s="128"/>
      <c r="O8" s="124"/>
      <c r="P8" s="128"/>
      <c r="Q8" s="117"/>
      <c r="R8" s="109"/>
      <c r="S8" s="112"/>
      <c r="T8" s="117"/>
      <c r="U8" s="109"/>
      <c r="V8" s="119"/>
      <c r="W8" s="122"/>
    </row>
    <row r="9" spans="1:23" ht="14.4" x14ac:dyDescent="0.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7"/>
      <c r="N9" s="128"/>
      <c r="O9" s="124"/>
      <c r="P9" s="128"/>
      <c r="Q9" s="117"/>
      <c r="R9" s="109"/>
      <c r="S9" s="112"/>
      <c r="T9" s="117"/>
      <c r="U9" s="109"/>
      <c r="V9" s="119"/>
      <c r="W9" s="122"/>
    </row>
    <row r="10" spans="1:23" ht="14.4" x14ac:dyDescent="0.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7"/>
      <c r="N10" s="128"/>
      <c r="O10" s="124"/>
      <c r="P10" s="128"/>
      <c r="Q10" s="117"/>
      <c r="R10" s="109"/>
      <c r="S10" s="112"/>
      <c r="T10" s="117"/>
      <c r="U10" s="109"/>
      <c r="V10" s="119"/>
      <c r="W10" s="122"/>
    </row>
    <row r="11" spans="1:23" ht="14.4" x14ac:dyDescent="0.3">
      <c r="A11" s="120"/>
      <c r="B11" s="120"/>
      <c r="C11" s="120"/>
      <c r="D11" s="120"/>
      <c r="E11" s="120"/>
      <c r="F11" s="112"/>
      <c r="G11" s="120"/>
      <c r="H11" s="120"/>
      <c r="I11" s="120"/>
      <c r="J11" s="120"/>
      <c r="K11" s="120"/>
      <c r="L11" s="120"/>
      <c r="M11" s="118"/>
      <c r="N11" s="129"/>
      <c r="O11" s="124"/>
      <c r="P11" s="129"/>
      <c r="Q11" s="117"/>
      <c r="R11" s="110"/>
      <c r="S11" s="120"/>
      <c r="T11" s="118"/>
      <c r="U11" s="110"/>
      <c r="V11" s="126"/>
      <c r="W11" s="127"/>
    </row>
    <row r="12" spans="1:23" ht="72" customHeight="1" x14ac:dyDescent="0.3">
      <c r="A12" s="18">
        <v>4</v>
      </c>
      <c r="B12" s="18">
        <v>3</v>
      </c>
      <c r="C12" s="19" t="s">
        <v>38</v>
      </c>
      <c r="D12" s="2" t="s">
        <v>39</v>
      </c>
      <c r="E12" s="2" t="s">
        <v>40</v>
      </c>
      <c r="F12" s="2" t="s">
        <v>40</v>
      </c>
      <c r="G12" s="2" t="s">
        <v>41</v>
      </c>
      <c r="H12" s="3">
        <v>3</v>
      </c>
      <c r="I12" s="3">
        <v>4</v>
      </c>
      <c r="J12" s="3" t="s">
        <v>42</v>
      </c>
      <c r="K12" s="3" t="s">
        <v>29</v>
      </c>
      <c r="L12" s="3" t="s">
        <v>43</v>
      </c>
      <c r="M12" s="19">
        <v>799900</v>
      </c>
      <c r="N12" s="4">
        <v>0.2</v>
      </c>
      <c r="O12" s="5">
        <f>M12*N12</f>
        <v>159980</v>
      </c>
      <c r="P12" s="6">
        <v>0.05</v>
      </c>
      <c r="Q12" s="5">
        <f>M12-O12</f>
        <v>639920</v>
      </c>
      <c r="R12" s="20">
        <v>0</v>
      </c>
      <c r="S12" s="3" t="s">
        <v>44</v>
      </c>
      <c r="T12" s="5">
        <f>(M12-O12)/300</f>
        <v>2133.0666666666666</v>
      </c>
      <c r="U12" s="5">
        <v>4787</v>
      </c>
      <c r="V12" s="3" t="s">
        <v>45</v>
      </c>
      <c r="W12" s="7"/>
    </row>
    <row r="13" spans="1:23" ht="73.5" customHeight="1" x14ac:dyDescent="0.3">
      <c r="A13" s="21">
        <v>3</v>
      </c>
      <c r="B13" s="21">
        <v>3</v>
      </c>
      <c r="C13" s="22" t="s">
        <v>46</v>
      </c>
      <c r="D13" s="22" t="s">
        <v>39</v>
      </c>
      <c r="E13" s="8" t="s">
        <v>40</v>
      </c>
      <c r="F13" s="8" t="s">
        <v>40</v>
      </c>
      <c r="G13" s="8" t="s">
        <v>47</v>
      </c>
      <c r="H13" s="9">
        <v>2</v>
      </c>
      <c r="I13" s="9">
        <v>2</v>
      </c>
      <c r="J13" s="9" t="s">
        <v>48</v>
      </c>
      <c r="K13" s="9" t="s">
        <v>29</v>
      </c>
      <c r="L13" s="9" t="s">
        <v>30</v>
      </c>
      <c r="M13" s="22">
        <v>539900</v>
      </c>
      <c r="N13" s="10">
        <v>0.2</v>
      </c>
      <c r="O13" s="11">
        <f>M13*N13</f>
        <v>107980</v>
      </c>
      <c r="P13" s="12">
        <v>4.5900000000000003E-2</v>
      </c>
      <c r="Q13" s="5">
        <f>M13-O13</f>
        <v>431920</v>
      </c>
      <c r="R13" s="23">
        <v>0</v>
      </c>
      <c r="S13" s="9" t="s">
        <v>44</v>
      </c>
      <c r="T13" s="11">
        <f>(M13-O13)/300</f>
        <v>1439.7333333333333</v>
      </c>
      <c r="U13" s="11">
        <v>3208</v>
      </c>
      <c r="V13" s="9" t="s">
        <v>49</v>
      </c>
      <c r="W13" s="13"/>
    </row>
    <row r="14" spans="1:23" ht="72" customHeight="1" x14ac:dyDescent="0.3">
      <c r="A14" s="3">
        <v>4</v>
      </c>
      <c r="B14" s="3">
        <v>4</v>
      </c>
      <c r="C14" s="3" t="s">
        <v>50</v>
      </c>
      <c r="D14" s="3" t="s">
        <v>51</v>
      </c>
      <c r="E14" s="3" t="s">
        <v>52</v>
      </c>
      <c r="F14" s="3" t="s">
        <v>26</v>
      </c>
      <c r="G14" s="17" t="s">
        <v>53</v>
      </c>
      <c r="H14" s="3">
        <v>3</v>
      </c>
      <c r="I14" s="3">
        <v>2</v>
      </c>
      <c r="J14" s="3" t="s">
        <v>54</v>
      </c>
      <c r="K14" s="3" t="s">
        <v>29</v>
      </c>
      <c r="L14" s="3" t="s">
        <v>43</v>
      </c>
      <c r="M14" s="14">
        <v>814900</v>
      </c>
      <c r="N14" s="4">
        <v>0.2</v>
      </c>
      <c r="O14" s="11">
        <f>M14*N14</f>
        <v>162980</v>
      </c>
      <c r="P14" s="6">
        <v>4.4999999999999998E-2</v>
      </c>
      <c r="Q14" s="14">
        <f>M14-O14</f>
        <v>651920</v>
      </c>
      <c r="R14" s="20">
        <v>0</v>
      </c>
      <c r="S14" s="3" t="s">
        <v>55</v>
      </c>
      <c r="T14" s="38">
        <v>6422</v>
      </c>
      <c r="U14" s="24">
        <v>5184</v>
      </c>
      <c r="V14" s="3" t="s">
        <v>56</v>
      </c>
      <c r="W14" s="7"/>
    </row>
    <row r="15" spans="1:23" ht="69.75" customHeight="1" x14ac:dyDescent="0.3">
      <c r="A15" s="3">
        <v>3</v>
      </c>
      <c r="B15" s="3">
        <v>4</v>
      </c>
      <c r="C15" s="3" t="s">
        <v>57</v>
      </c>
      <c r="D15" s="3" t="s">
        <v>58</v>
      </c>
      <c r="E15" s="3" t="s">
        <v>52</v>
      </c>
      <c r="F15" s="3" t="s">
        <v>26</v>
      </c>
      <c r="G15" s="3" t="s">
        <v>59</v>
      </c>
      <c r="H15" s="3">
        <v>2</v>
      </c>
      <c r="I15" s="3">
        <v>5</v>
      </c>
      <c r="J15" s="3" t="s">
        <v>60</v>
      </c>
      <c r="K15" s="3" t="s">
        <v>29</v>
      </c>
      <c r="L15" s="3" t="s">
        <v>30</v>
      </c>
      <c r="M15" s="15">
        <v>749800</v>
      </c>
      <c r="N15" s="4">
        <v>0.2</v>
      </c>
      <c r="O15" s="15">
        <f>M15*N15</f>
        <v>149960</v>
      </c>
      <c r="P15" s="6">
        <v>5.5E-2</v>
      </c>
      <c r="Q15" s="15">
        <f>M15-O15</f>
        <v>599840</v>
      </c>
      <c r="R15" s="20">
        <v>0</v>
      </c>
      <c r="S15" s="3" t="s">
        <v>61</v>
      </c>
      <c r="T15" s="38">
        <v>7934</v>
      </c>
      <c r="U15" s="24">
        <v>3800</v>
      </c>
      <c r="V15" s="3" t="s">
        <v>62</v>
      </c>
      <c r="W15" s="7"/>
    </row>
    <row r="19" spans="7:7" ht="14.4" x14ac:dyDescent="0.3">
      <c r="G19" s="16"/>
    </row>
  </sheetData>
  <mergeCells count="46">
    <mergeCell ref="L7:L11"/>
    <mergeCell ref="V7:V11"/>
    <mergeCell ref="W7:W11"/>
    <mergeCell ref="N7:N11"/>
    <mergeCell ref="O7:O11"/>
    <mergeCell ref="P7:P11"/>
    <mergeCell ref="Q7:Q11"/>
    <mergeCell ref="S7:S11"/>
    <mergeCell ref="T7:T11"/>
    <mergeCell ref="V2:V6"/>
    <mergeCell ref="W2:W6"/>
    <mergeCell ref="A7:A11"/>
    <mergeCell ref="B7:B11"/>
    <mergeCell ref="C7:C11"/>
    <mergeCell ref="D7:D11"/>
    <mergeCell ref="E7:E11"/>
    <mergeCell ref="F7:F11"/>
    <mergeCell ref="G7:G11"/>
    <mergeCell ref="M2:M6"/>
    <mergeCell ref="N2:N6"/>
    <mergeCell ref="O2:O6"/>
    <mergeCell ref="P2:P6"/>
    <mergeCell ref="Q2:Q6"/>
    <mergeCell ref="H7:H11"/>
    <mergeCell ref="I7:I11"/>
    <mergeCell ref="A2:A6"/>
    <mergeCell ref="B2:B6"/>
    <mergeCell ref="C2:C6"/>
    <mergeCell ref="D2:D6"/>
    <mergeCell ref="E2:E6"/>
    <mergeCell ref="U2:U6"/>
    <mergeCell ref="U7:U11"/>
    <mergeCell ref="R2:R6"/>
    <mergeCell ref="R7:R11"/>
    <mergeCell ref="F2:F6"/>
    <mergeCell ref="S2:S6"/>
    <mergeCell ref="G2:G6"/>
    <mergeCell ref="H2:H6"/>
    <mergeCell ref="I2:I6"/>
    <mergeCell ref="J2:J6"/>
    <mergeCell ref="K2:K6"/>
    <mergeCell ref="L2:L6"/>
    <mergeCell ref="M7:M11"/>
    <mergeCell ref="T2:T6"/>
    <mergeCell ref="J7:J11"/>
    <mergeCell ref="K7:K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A946-0F49-40A8-A6CF-47B16E50433F}">
  <dimension ref="A1:H34"/>
  <sheetViews>
    <sheetView workbookViewId="0">
      <selection activeCell="E25" sqref="E25"/>
    </sheetView>
  </sheetViews>
  <sheetFormatPr defaultRowHeight="14.4" x14ac:dyDescent="0.3"/>
  <cols>
    <col min="2" max="2" width="21.77734375" customWidth="1"/>
    <col min="3" max="3" width="19.21875" customWidth="1"/>
    <col min="6" max="6" width="6.6640625" customWidth="1"/>
    <col min="7" max="7" width="12.5546875" customWidth="1"/>
    <col min="8" max="8" width="13.5546875" bestFit="1" customWidth="1"/>
  </cols>
  <sheetData>
    <row r="1" spans="2:8" x14ac:dyDescent="0.3">
      <c r="B1" s="29"/>
    </row>
    <row r="2" spans="2:8" x14ac:dyDescent="0.3">
      <c r="B2" s="94" t="s">
        <v>182</v>
      </c>
      <c r="C2" s="94" t="s">
        <v>183</v>
      </c>
    </row>
    <row r="3" spans="2:8" x14ac:dyDescent="0.3">
      <c r="B3" s="93" t="s">
        <v>185</v>
      </c>
      <c r="C3" s="92" t="s">
        <v>186</v>
      </c>
    </row>
    <row r="4" spans="2:8" ht="15.6" x14ac:dyDescent="0.3">
      <c r="B4" s="96">
        <v>4.59</v>
      </c>
      <c r="C4" s="97">
        <v>749900</v>
      </c>
      <c r="G4" s="95" t="s">
        <v>187</v>
      </c>
      <c r="H4" s="100">
        <f>CORREL(B4:B33,C4:C33)</f>
        <v>-9.010803160035278E-3</v>
      </c>
    </row>
    <row r="5" spans="2:8" ht="15.6" x14ac:dyDescent="0.3">
      <c r="B5" s="96">
        <v>4.59</v>
      </c>
      <c r="C5" s="97">
        <v>1785000</v>
      </c>
      <c r="G5" s="95" t="s">
        <v>188</v>
      </c>
      <c r="H5" s="101">
        <f>SLOPE(C4:C33,B4:B33)</f>
        <v>-9813.7098337428342</v>
      </c>
    </row>
    <row r="6" spans="2:8" ht="15.6" x14ac:dyDescent="0.3">
      <c r="B6" s="96">
        <v>4.59</v>
      </c>
      <c r="C6" s="97">
        <v>799900</v>
      </c>
      <c r="G6" s="95" t="s">
        <v>189</v>
      </c>
      <c r="H6" s="101">
        <f>INTERCEPT(C4:C33,B4:B33)</f>
        <v>954101.00586470566</v>
      </c>
    </row>
    <row r="7" spans="2:8" x14ac:dyDescent="0.3">
      <c r="B7" s="96">
        <v>4.7</v>
      </c>
      <c r="C7" s="97">
        <v>539900</v>
      </c>
    </row>
    <row r="8" spans="2:8" x14ac:dyDescent="0.3">
      <c r="B8" s="96">
        <v>4.59</v>
      </c>
      <c r="C8" s="97">
        <v>814900</v>
      </c>
    </row>
    <row r="9" spans="2:8" x14ac:dyDescent="0.3">
      <c r="B9" s="96">
        <v>4.59</v>
      </c>
      <c r="C9" s="97">
        <v>749800</v>
      </c>
    </row>
    <row r="10" spans="2:8" x14ac:dyDescent="0.3">
      <c r="B10" s="96">
        <v>5</v>
      </c>
      <c r="C10" s="97">
        <v>749900</v>
      </c>
    </row>
    <row r="11" spans="2:8" x14ac:dyDescent="0.3">
      <c r="B11" s="96">
        <v>5</v>
      </c>
      <c r="C11" s="97">
        <v>1785000</v>
      </c>
    </row>
    <row r="12" spans="2:8" x14ac:dyDescent="0.3">
      <c r="B12" s="96">
        <v>5</v>
      </c>
      <c r="C12" s="97">
        <v>799900</v>
      </c>
    </row>
    <row r="13" spans="2:8" x14ac:dyDescent="0.3">
      <c r="B13" s="96">
        <v>5</v>
      </c>
      <c r="C13" s="97">
        <v>539900</v>
      </c>
    </row>
    <row r="14" spans="2:8" x14ac:dyDescent="0.3">
      <c r="B14" s="96">
        <v>5</v>
      </c>
      <c r="C14" s="97">
        <v>814900</v>
      </c>
    </row>
    <row r="15" spans="2:8" x14ac:dyDescent="0.3">
      <c r="B15" s="96">
        <v>5</v>
      </c>
      <c r="C15" s="97">
        <v>749800</v>
      </c>
    </row>
    <row r="16" spans="2:8" x14ac:dyDescent="0.3">
      <c r="B16" s="96">
        <v>4.5</v>
      </c>
      <c r="C16" s="97">
        <v>749900</v>
      </c>
    </row>
    <row r="17" spans="2:3" x14ac:dyDescent="0.3">
      <c r="B17" s="96">
        <v>4.5</v>
      </c>
      <c r="C17" s="97">
        <v>1785000</v>
      </c>
    </row>
    <row r="18" spans="2:3" x14ac:dyDescent="0.3">
      <c r="B18" s="96">
        <v>4.5</v>
      </c>
      <c r="C18" s="97">
        <v>799900</v>
      </c>
    </row>
    <row r="19" spans="2:3" x14ac:dyDescent="0.3">
      <c r="B19" s="96">
        <v>4.5</v>
      </c>
      <c r="C19" s="97">
        <v>539900</v>
      </c>
    </row>
    <row r="20" spans="2:3" x14ac:dyDescent="0.3">
      <c r="B20" s="96">
        <v>4.5</v>
      </c>
      <c r="C20" s="97">
        <v>814900</v>
      </c>
    </row>
    <row r="21" spans="2:3" x14ac:dyDescent="0.3">
      <c r="B21" s="96">
        <v>4.5</v>
      </c>
      <c r="C21" s="97">
        <v>749800</v>
      </c>
    </row>
    <row r="22" spans="2:3" x14ac:dyDescent="0.3">
      <c r="B22" s="96">
        <v>5.5</v>
      </c>
      <c r="C22" s="97">
        <v>749900</v>
      </c>
    </row>
    <row r="23" spans="2:3" x14ac:dyDescent="0.3">
      <c r="B23" s="96">
        <v>5.5</v>
      </c>
      <c r="C23" s="97">
        <v>1785000</v>
      </c>
    </row>
    <row r="24" spans="2:3" x14ac:dyDescent="0.3">
      <c r="B24" s="96">
        <v>5.5</v>
      </c>
      <c r="C24" s="97">
        <v>799900</v>
      </c>
    </row>
    <row r="25" spans="2:3" x14ac:dyDescent="0.3">
      <c r="B25" s="96">
        <v>5.5</v>
      </c>
      <c r="C25" s="97">
        <v>539900</v>
      </c>
    </row>
    <row r="26" spans="2:3" x14ac:dyDescent="0.3">
      <c r="B26" s="96">
        <v>5.5</v>
      </c>
      <c r="C26" s="97">
        <v>814900</v>
      </c>
    </row>
    <row r="27" spans="2:3" x14ac:dyDescent="0.3">
      <c r="B27" s="96">
        <v>5.5</v>
      </c>
      <c r="C27" s="97">
        <v>749800</v>
      </c>
    </row>
    <row r="28" spans="2:3" x14ac:dyDescent="0.3">
      <c r="B28" s="96">
        <v>4.6100000000000003</v>
      </c>
      <c r="C28" s="97">
        <v>749900</v>
      </c>
    </row>
    <row r="29" spans="2:3" x14ac:dyDescent="0.3">
      <c r="B29" s="96">
        <v>4.6100000000000003</v>
      </c>
      <c r="C29" s="97">
        <v>1785000</v>
      </c>
    </row>
    <row r="30" spans="2:3" x14ac:dyDescent="0.3">
      <c r="B30" s="96">
        <v>4.6100000000000003</v>
      </c>
      <c r="C30" s="97">
        <v>799900</v>
      </c>
    </row>
    <row r="31" spans="2:3" x14ac:dyDescent="0.3">
      <c r="B31" s="96">
        <v>4.6100000000000003</v>
      </c>
      <c r="C31" s="97">
        <v>539900</v>
      </c>
    </row>
    <row r="32" spans="2:3" x14ac:dyDescent="0.3">
      <c r="B32" s="96">
        <v>4.6100000000000003</v>
      </c>
      <c r="C32" s="97">
        <v>814900</v>
      </c>
    </row>
    <row r="33" spans="1:3" x14ac:dyDescent="0.3">
      <c r="B33" s="96">
        <v>4.6100000000000003</v>
      </c>
      <c r="C33" s="97">
        <v>749800</v>
      </c>
    </row>
    <row r="34" spans="1:3" ht="15.6" x14ac:dyDescent="0.3">
      <c r="A34" s="31" t="s">
        <v>184</v>
      </c>
      <c r="B34" s="98">
        <f>AVERAGE(B4:B33)</f>
        <v>4.8436666666666683</v>
      </c>
      <c r="C34" s="99">
        <f>AVERAGE(C4:C33)</f>
        <v>906566.66666666663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0115-3164-4BAC-87BE-AFFF3385530D}">
  <dimension ref="A1:I68"/>
  <sheetViews>
    <sheetView topLeftCell="A43" workbookViewId="0">
      <selection activeCell="I50" sqref="I50"/>
    </sheetView>
  </sheetViews>
  <sheetFormatPr defaultColWidth="8.5546875" defaultRowHeight="14.4" x14ac:dyDescent="0.3"/>
  <cols>
    <col min="1" max="1" width="35.5546875" customWidth="1"/>
    <col min="2" max="2" width="20.88671875" customWidth="1"/>
    <col min="3" max="3" width="0" style="32" hidden="1" customWidth="1"/>
    <col min="4" max="4" width="12.33203125" customWidth="1"/>
    <col min="8" max="8" width="20.44140625" customWidth="1"/>
    <col min="9" max="9" width="11.5546875" customWidth="1"/>
  </cols>
  <sheetData>
    <row r="1" spans="1:4" x14ac:dyDescent="0.3">
      <c r="A1" t="s">
        <v>75</v>
      </c>
      <c r="B1" s="83">
        <v>100000</v>
      </c>
    </row>
    <row r="2" spans="1:4" x14ac:dyDescent="0.3">
      <c r="A2" t="s">
        <v>76</v>
      </c>
      <c r="B2" s="83">
        <f>B1/12</f>
        <v>8333.3333333333339</v>
      </c>
    </row>
    <row r="3" spans="1:4" s="31" customFormat="1" ht="15" customHeight="1" x14ac:dyDescent="0.3">
      <c r="A3" s="134" t="s">
        <v>77</v>
      </c>
      <c r="B3" s="134"/>
      <c r="C3" s="30"/>
    </row>
    <row r="4" spans="1:4" x14ac:dyDescent="0.3">
      <c r="A4" s="133" t="s">
        <v>78</v>
      </c>
      <c r="B4" s="133"/>
    </row>
    <row r="5" spans="1:4" x14ac:dyDescent="0.3">
      <c r="A5" s="29" t="s">
        <v>79</v>
      </c>
      <c r="B5" s="33">
        <v>1200</v>
      </c>
      <c r="C5" s="32">
        <f t="shared" ref="C5:C12" si="0">B5/$B$27</f>
        <v>4.0677966101694913</v>
      </c>
    </row>
    <row r="6" spans="1:4" x14ac:dyDescent="0.3">
      <c r="A6" s="29" t="s">
        <v>80</v>
      </c>
      <c r="B6" s="33">
        <v>100</v>
      </c>
      <c r="C6" s="32">
        <f t="shared" si="0"/>
        <v>0.33898305084745761</v>
      </c>
    </row>
    <row r="7" spans="1:4" x14ac:dyDescent="0.3">
      <c r="A7" s="29" t="s">
        <v>81</v>
      </c>
      <c r="B7" s="33">
        <v>100</v>
      </c>
      <c r="C7" s="32">
        <f t="shared" si="0"/>
        <v>0.33898305084745761</v>
      </c>
    </row>
    <row r="8" spans="1:4" x14ac:dyDescent="0.3">
      <c r="A8" s="29" t="s">
        <v>82</v>
      </c>
      <c r="B8" s="33">
        <v>100</v>
      </c>
      <c r="C8" s="32">
        <f t="shared" si="0"/>
        <v>0.33898305084745761</v>
      </c>
    </row>
    <row r="9" spans="1:4" x14ac:dyDescent="0.3">
      <c r="A9" s="29" t="s">
        <v>83</v>
      </c>
      <c r="B9" s="33">
        <v>60</v>
      </c>
      <c r="C9" s="32">
        <f t="shared" si="0"/>
        <v>0.20338983050847459</v>
      </c>
    </row>
    <row r="10" spans="1:4" x14ac:dyDescent="0.3">
      <c r="A10" s="29" t="s">
        <v>84</v>
      </c>
      <c r="B10" s="33">
        <v>50</v>
      </c>
      <c r="C10" s="32">
        <f t="shared" si="0"/>
        <v>0.16949152542372881</v>
      </c>
    </row>
    <row r="11" spans="1:4" x14ac:dyDescent="0.3">
      <c r="A11" s="29" t="s">
        <v>85</v>
      </c>
      <c r="B11" s="33">
        <v>50</v>
      </c>
      <c r="C11" s="32">
        <f t="shared" si="0"/>
        <v>0.16949152542372881</v>
      </c>
    </row>
    <row r="12" spans="1:4" x14ac:dyDescent="0.3">
      <c r="A12" s="29" t="s">
        <v>86</v>
      </c>
      <c r="B12" s="33">
        <v>40</v>
      </c>
      <c r="C12" s="32">
        <f t="shared" si="0"/>
        <v>0.13559322033898305</v>
      </c>
    </row>
    <row r="13" spans="1:4" x14ac:dyDescent="0.3">
      <c r="A13" s="34" t="s">
        <v>87</v>
      </c>
      <c r="B13" s="35">
        <f>SUM(B5:B12)</f>
        <v>1700</v>
      </c>
    </row>
    <row r="14" spans="1:4" x14ac:dyDescent="0.3">
      <c r="A14" s="29"/>
      <c r="B14" s="33"/>
      <c r="D14" t="s">
        <v>88</v>
      </c>
    </row>
    <row r="15" spans="1:4" x14ac:dyDescent="0.3">
      <c r="A15" s="34" t="s">
        <v>89</v>
      </c>
      <c r="B15" s="33"/>
    </row>
    <row r="16" spans="1:4" x14ac:dyDescent="0.3">
      <c r="A16" s="29" t="s">
        <v>90</v>
      </c>
      <c r="B16" s="33">
        <v>1000</v>
      </c>
    </row>
    <row r="17" spans="1:4" x14ac:dyDescent="0.3">
      <c r="A17" s="29" t="s">
        <v>91</v>
      </c>
      <c r="B17" s="33">
        <v>250</v>
      </c>
    </row>
    <row r="18" spans="1:4" x14ac:dyDescent="0.3">
      <c r="A18" s="34" t="s">
        <v>87</v>
      </c>
      <c r="B18" s="35">
        <f>SUM(B16:B17)</f>
        <v>1250</v>
      </c>
    </row>
    <row r="19" spans="1:4" x14ac:dyDescent="0.3">
      <c r="A19" s="29"/>
      <c r="B19" s="33"/>
      <c r="D19" t="s">
        <v>88</v>
      </c>
    </row>
    <row r="20" spans="1:4" x14ac:dyDescent="0.3">
      <c r="A20" s="114"/>
      <c r="B20" s="114"/>
      <c r="D20" t="s">
        <v>88</v>
      </c>
    </row>
    <row r="21" spans="1:4" x14ac:dyDescent="0.3">
      <c r="A21" s="133" t="s">
        <v>92</v>
      </c>
      <c r="B21" s="133"/>
    </row>
    <row r="22" spans="1:4" x14ac:dyDescent="0.3">
      <c r="A22" s="29" t="s">
        <v>93</v>
      </c>
      <c r="B22" s="33">
        <v>75</v>
      </c>
      <c r="C22" s="32">
        <f t="shared" ref="C22:C27" si="1">B22/$B$27</f>
        <v>0.25423728813559321</v>
      </c>
    </row>
    <row r="23" spans="1:4" x14ac:dyDescent="0.3">
      <c r="A23" s="29" t="s">
        <v>94</v>
      </c>
      <c r="B23" s="33">
        <v>50</v>
      </c>
      <c r="C23" s="32">
        <f t="shared" si="1"/>
        <v>0.16949152542372881</v>
      </c>
    </row>
    <row r="24" spans="1:4" x14ac:dyDescent="0.3">
      <c r="A24" s="29" t="s">
        <v>95</v>
      </c>
      <c r="B24" s="33">
        <v>10</v>
      </c>
      <c r="C24" s="32">
        <f t="shared" si="1"/>
        <v>3.3898305084745763E-2</v>
      </c>
    </row>
    <row r="25" spans="1:4" x14ac:dyDescent="0.3">
      <c r="A25" s="29" t="s">
        <v>96</v>
      </c>
      <c r="B25" s="33">
        <v>10</v>
      </c>
      <c r="C25" s="32">
        <f t="shared" si="1"/>
        <v>3.3898305084745763E-2</v>
      </c>
    </row>
    <row r="26" spans="1:4" x14ac:dyDescent="0.3">
      <c r="A26" s="29" t="s">
        <v>97</v>
      </c>
      <c r="B26" s="33">
        <v>150</v>
      </c>
      <c r="C26" s="32">
        <f t="shared" si="1"/>
        <v>0.50847457627118642</v>
      </c>
    </row>
    <row r="27" spans="1:4" x14ac:dyDescent="0.3">
      <c r="A27" s="34" t="s">
        <v>87</v>
      </c>
      <c r="B27" s="35">
        <f>SUM(B22:B26)</f>
        <v>295</v>
      </c>
      <c r="C27" s="32">
        <f t="shared" si="1"/>
        <v>1</v>
      </c>
    </row>
    <row r="28" spans="1:4" x14ac:dyDescent="0.3">
      <c r="A28" s="34" t="s">
        <v>98</v>
      </c>
      <c r="B28" s="35">
        <f>B27+B18+B13</f>
        <v>3245</v>
      </c>
    </row>
    <row r="29" spans="1:4" x14ac:dyDescent="0.3">
      <c r="A29" s="29"/>
      <c r="B29" s="33"/>
      <c r="D29" t="s">
        <v>88</v>
      </c>
    </row>
    <row r="30" spans="1:4" x14ac:dyDescent="0.3">
      <c r="A30" s="114"/>
      <c r="B30" s="114"/>
      <c r="D30" t="s">
        <v>88</v>
      </c>
    </row>
    <row r="31" spans="1:4" x14ac:dyDescent="0.3">
      <c r="A31" s="133" t="s">
        <v>99</v>
      </c>
      <c r="B31" s="133"/>
    </row>
    <row r="32" spans="1:4" x14ac:dyDescent="0.3">
      <c r="A32" s="29" t="s">
        <v>100</v>
      </c>
      <c r="B32" s="33">
        <f>B2</f>
        <v>8333.3333333333339</v>
      </c>
    </row>
    <row r="33" spans="1:5" x14ac:dyDescent="0.3">
      <c r="A33" s="29" t="s">
        <v>101</v>
      </c>
      <c r="B33" s="33">
        <v>200</v>
      </c>
    </row>
    <row r="34" spans="1:5" x14ac:dyDescent="0.3">
      <c r="A34" s="29" t="s">
        <v>102</v>
      </c>
      <c r="B34" s="33">
        <v>500</v>
      </c>
    </row>
    <row r="35" spans="1:5" s="31" customFormat="1" x14ac:dyDescent="0.3">
      <c r="A35" s="34" t="s">
        <v>103</v>
      </c>
      <c r="B35" s="35">
        <f>SUM(B32:B34)</f>
        <v>9033.3333333333339</v>
      </c>
      <c r="C35" s="32"/>
      <c r="D35"/>
    </row>
    <row r="36" spans="1:5" x14ac:dyDescent="0.3">
      <c r="B36" s="36"/>
    </row>
    <row r="38" spans="1:5" x14ac:dyDescent="0.3">
      <c r="A38" s="131" t="s">
        <v>104</v>
      </c>
      <c r="B38" s="132"/>
      <c r="C38" s="51"/>
      <c r="D38" s="45"/>
      <c r="E38" s="45"/>
    </row>
    <row r="39" spans="1:5" x14ac:dyDescent="0.3">
      <c r="A39" s="47" t="s">
        <v>105</v>
      </c>
      <c r="B39" s="48" t="s">
        <v>106</v>
      </c>
      <c r="C39" s="51"/>
      <c r="D39" s="45" t="s">
        <v>107</v>
      </c>
      <c r="E39" s="45"/>
    </row>
    <row r="40" spans="1:5" x14ac:dyDescent="0.3">
      <c r="A40" s="48" t="s">
        <v>108</v>
      </c>
      <c r="B40" s="49">
        <f>B13</f>
        <v>1700</v>
      </c>
      <c r="C40" s="51"/>
      <c r="D40" s="51">
        <f>B40/$B$44</f>
        <v>0.18819188191881916</v>
      </c>
      <c r="E40" s="45"/>
    </row>
    <row r="41" spans="1:5" x14ac:dyDescent="0.3">
      <c r="A41" s="48" t="s">
        <v>109</v>
      </c>
      <c r="B41" s="49">
        <f>B18</f>
        <v>1250</v>
      </c>
      <c r="C41" s="51"/>
      <c r="D41" s="51">
        <f>B41/$B$44</f>
        <v>0.13837638376383762</v>
      </c>
      <c r="E41" s="45"/>
    </row>
    <row r="42" spans="1:5" x14ac:dyDescent="0.3">
      <c r="A42" s="48" t="s">
        <v>110</v>
      </c>
      <c r="B42" s="49">
        <f>B27</f>
        <v>295</v>
      </c>
      <c r="C42" s="51"/>
      <c r="D42" s="51">
        <f>B42/$B$44</f>
        <v>3.2656826568265677E-2</v>
      </c>
      <c r="E42" s="45"/>
    </row>
    <row r="43" spans="1:5" x14ac:dyDescent="0.3">
      <c r="A43" s="47" t="s">
        <v>111</v>
      </c>
      <c r="B43" s="50">
        <f>SUM(B40:B42)</f>
        <v>3245</v>
      </c>
      <c r="C43" s="51"/>
      <c r="D43" s="51"/>
      <c r="E43" s="45"/>
    </row>
    <row r="44" spans="1:5" x14ac:dyDescent="0.3">
      <c r="A44" s="45" t="s">
        <v>112</v>
      </c>
      <c r="B44" s="46">
        <f>B35</f>
        <v>9033.3333333333339</v>
      </c>
      <c r="C44" s="51"/>
      <c r="D44" s="51">
        <f>B44/$B$44</f>
        <v>1</v>
      </c>
      <c r="E44" s="45"/>
    </row>
    <row r="45" spans="1:5" ht="28.8" x14ac:dyDescent="0.3">
      <c r="A45" s="54" t="s">
        <v>113</v>
      </c>
      <c r="B45" s="53">
        <f>B44-B43</f>
        <v>5788.3333333333339</v>
      </c>
    </row>
    <row r="46" spans="1:5" x14ac:dyDescent="0.3">
      <c r="B46" s="36"/>
    </row>
    <row r="47" spans="1:5" x14ac:dyDescent="0.3">
      <c r="A47" s="130" t="s">
        <v>114</v>
      </c>
      <c r="B47" s="130"/>
    </row>
    <row r="48" spans="1:5" x14ac:dyDescent="0.3">
      <c r="A48" s="31" t="s">
        <v>115</v>
      </c>
      <c r="B48" s="36"/>
    </row>
    <row r="49" spans="1:9" x14ac:dyDescent="0.3">
      <c r="A49" t="s">
        <v>116</v>
      </c>
      <c r="B49" s="40">
        <v>3074.61</v>
      </c>
      <c r="D49" s="39"/>
    </row>
    <row r="50" spans="1:9" ht="18.600000000000001" customHeight="1" x14ac:dyDescent="0.3">
      <c r="A50" t="s">
        <v>117</v>
      </c>
      <c r="B50" s="36">
        <f>'Decision Analysis 1'!I17</f>
        <v>267.33333333333331</v>
      </c>
      <c r="H50" s="42"/>
    </row>
    <row r="51" spans="1:9" x14ac:dyDescent="0.3">
      <c r="A51" t="s">
        <v>118</v>
      </c>
      <c r="B51" s="36">
        <f>SUM(B49:B50)</f>
        <v>3341.9433333333336</v>
      </c>
      <c r="F51" s="31"/>
      <c r="H51" s="39"/>
      <c r="I51" s="40"/>
    </row>
    <row r="52" spans="1:9" x14ac:dyDescent="0.3">
      <c r="A52" t="s">
        <v>119</v>
      </c>
      <c r="B52" s="36">
        <f>B51+B43</f>
        <v>6586.9433333333336</v>
      </c>
      <c r="F52" s="31"/>
      <c r="H52" s="39"/>
      <c r="I52" s="40"/>
    </row>
    <row r="53" spans="1:9" x14ac:dyDescent="0.3">
      <c r="A53" s="52" t="s">
        <v>120</v>
      </c>
      <c r="B53" s="56">
        <f>B44-B52</f>
        <v>2446.3900000000003</v>
      </c>
    </row>
    <row r="55" spans="1:9" x14ac:dyDescent="0.3">
      <c r="A55" s="130" t="s">
        <v>121</v>
      </c>
      <c r="B55" s="130"/>
      <c r="D55" s="32"/>
    </row>
    <row r="56" spans="1:9" x14ac:dyDescent="0.3">
      <c r="A56" s="31" t="s">
        <v>115</v>
      </c>
    </row>
    <row r="57" spans="1:9" x14ac:dyDescent="0.3">
      <c r="A57" t="s">
        <v>116</v>
      </c>
      <c r="B57" s="40">
        <v>3118.78</v>
      </c>
    </row>
    <row r="58" spans="1:9" x14ac:dyDescent="0.3">
      <c r="A58" t="s">
        <v>117</v>
      </c>
      <c r="B58" s="36">
        <f>'Decision Analysis 1'!I5</f>
        <v>267.33333333333331</v>
      </c>
    </row>
    <row r="59" spans="1:9" x14ac:dyDescent="0.3">
      <c r="A59" t="s">
        <v>118</v>
      </c>
      <c r="B59" s="36">
        <f>SUM(B57:B58)</f>
        <v>3386.1133333333337</v>
      </c>
    </row>
    <row r="60" spans="1:9" x14ac:dyDescent="0.3">
      <c r="A60" t="s">
        <v>119</v>
      </c>
      <c r="B60" s="36">
        <f>B59+B43</f>
        <v>6631.1133333333337</v>
      </c>
    </row>
    <row r="61" spans="1:9" x14ac:dyDescent="0.3">
      <c r="A61" s="52" t="s">
        <v>120</v>
      </c>
      <c r="B61" s="56">
        <f>B44-B60</f>
        <v>2402.2200000000003</v>
      </c>
    </row>
    <row r="65" spans="1:4" ht="30.6" customHeight="1" x14ac:dyDescent="0.3">
      <c r="A65" s="34" t="s">
        <v>2</v>
      </c>
      <c r="B65" s="57" t="s">
        <v>122</v>
      </c>
      <c r="C65" s="57" t="s">
        <v>122</v>
      </c>
      <c r="D65" s="34" t="s">
        <v>120</v>
      </c>
    </row>
    <row r="66" spans="1:4" x14ac:dyDescent="0.3">
      <c r="A66" s="34" t="s">
        <v>123</v>
      </c>
      <c r="B66" s="58">
        <f>B52</f>
        <v>6586.9433333333336</v>
      </c>
      <c r="C66" s="44" t="e">
        <f>#REF!</f>
        <v>#REF!</v>
      </c>
      <c r="D66" s="58">
        <f>B53</f>
        <v>2446.3900000000003</v>
      </c>
    </row>
    <row r="67" spans="1:4" x14ac:dyDescent="0.3">
      <c r="A67" s="34" t="s">
        <v>124</v>
      </c>
      <c r="B67" s="58">
        <f>B60</f>
        <v>6631.1133333333337</v>
      </c>
      <c r="C67" s="44" t="e">
        <f>#REF!</f>
        <v>#REF!</v>
      </c>
      <c r="D67" s="58">
        <f>B61</f>
        <v>2402.2200000000003</v>
      </c>
    </row>
    <row r="68" spans="1:4" x14ac:dyDescent="0.3">
      <c r="C68"/>
    </row>
  </sheetData>
  <mergeCells count="9">
    <mergeCell ref="A47:B47"/>
    <mergeCell ref="A38:B38"/>
    <mergeCell ref="A55:B55"/>
    <mergeCell ref="A31:B31"/>
    <mergeCell ref="A3:B3"/>
    <mergeCell ref="A4:B4"/>
    <mergeCell ref="A20:B20"/>
    <mergeCell ref="A21:B21"/>
    <mergeCell ref="A30:B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71B5-BEFA-4BBC-9E64-47CC1C7EF922}">
  <dimension ref="A3:K27"/>
  <sheetViews>
    <sheetView workbookViewId="0">
      <selection activeCell="M20" sqref="M20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27" t="s">
        <v>125</v>
      </c>
      <c r="B3" t="s">
        <v>126</v>
      </c>
    </row>
    <row r="4" spans="1:2" x14ac:dyDescent="0.3">
      <c r="A4" s="28" t="s">
        <v>56</v>
      </c>
      <c r="B4" s="37">
        <v>4.4999999999999998E-2</v>
      </c>
    </row>
    <row r="5" spans="1:2" x14ac:dyDescent="0.3">
      <c r="A5" s="28" t="s">
        <v>62</v>
      </c>
      <c r="B5" s="37">
        <v>0.05</v>
      </c>
    </row>
    <row r="6" spans="1:2" x14ac:dyDescent="0.3">
      <c r="A6" s="28" t="s">
        <v>49</v>
      </c>
      <c r="B6" s="37">
        <v>4.6100000000000002E-2</v>
      </c>
    </row>
    <row r="7" spans="1:2" x14ac:dyDescent="0.3">
      <c r="A7" s="28" t="s">
        <v>37</v>
      </c>
      <c r="B7" s="37">
        <v>5.5E-2</v>
      </c>
    </row>
    <row r="8" spans="1:2" x14ac:dyDescent="0.3">
      <c r="A8" s="28" t="s">
        <v>32</v>
      </c>
      <c r="B8" s="37">
        <v>4.5900000000000003E-2</v>
      </c>
    </row>
    <row r="9" spans="1:2" x14ac:dyDescent="0.3">
      <c r="A9" s="28" t="s">
        <v>128</v>
      </c>
      <c r="B9">
        <v>0.24199999999999999</v>
      </c>
    </row>
    <row r="25" spans="7:11" x14ac:dyDescent="0.3">
      <c r="G25" s="135" t="s">
        <v>171</v>
      </c>
      <c r="H25" s="135"/>
      <c r="I25" s="135"/>
      <c r="J25" s="135"/>
      <c r="K25" s="135"/>
    </row>
    <row r="26" spans="7:11" x14ac:dyDescent="0.3">
      <c r="G26" s="135"/>
      <c r="H26" s="135"/>
      <c r="I26" s="135"/>
      <c r="J26" s="135"/>
      <c r="K26" s="135"/>
    </row>
    <row r="27" spans="7:11" x14ac:dyDescent="0.3">
      <c r="G27" s="135"/>
      <c r="H27" s="135"/>
      <c r="I27" s="135"/>
      <c r="J27" s="135"/>
      <c r="K27" s="135"/>
    </row>
  </sheetData>
  <mergeCells count="1">
    <mergeCell ref="G25:K27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CA0D-6B30-494D-BADF-3273CA76DE2A}">
  <dimension ref="A3:C6"/>
  <sheetViews>
    <sheetView tabSelected="1" topLeftCell="A3" workbookViewId="0">
      <selection activeCell="E24" sqref="E24"/>
    </sheetView>
  </sheetViews>
  <sheetFormatPr defaultRowHeight="14.4" x14ac:dyDescent="0.3"/>
  <cols>
    <col min="1" max="1" width="17.88671875" bestFit="1" customWidth="1"/>
    <col min="2" max="2" width="32.6640625" bestFit="1" customWidth="1"/>
    <col min="3" max="3" width="26.77734375" bestFit="1" customWidth="1"/>
  </cols>
  <sheetData>
    <row r="3" spans="1:3" x14ac:dyDescent="0.3">
      <c r="A3" s="27" t="s">
        <v>125</v>
      </c>
      <c r="B3" t="s">
        <v>148</v>
      </c>
      <c r="C3" t="s">
        <v>150</v>
      </c>
    </row>
    <row r="4" spans="1:3" x14ac:dyDescent="0.3">
      <c r="A4" s="28" t="s">
        <v>176</v>
      </c>
      <c r="B4">
        <v>3073.61</v>
      </c>
      <c r="C4" s="37">
        <v>4.4999999999999998E-2</v>
      </c>
    </row>
    <row r="5" spans="1:3" x14ac:dyDescent="0.3">
      <c r="A5" s="28" t="s">
        <v>175</v>
      </c>
      <c r="B5">
        <v>3118.78</v>
      </c>
      <c r="C5" s="37">
        <v>4.7E-2</v>
      </c>
    </row>
    <row r="6" spans="1:3" x14ac:dyDescent="0.3">
      <c r="A6" s="28" t="s">
        <v>128</v>
      </c>
      <c r="B6">
        <v>6192.39</v>
      </c>
      <c r="C6">
        <v>9.1999999999999998E-2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787E-5CFC-4DDA-9AB8-E26351403FF7}">
  <dimension ref="A7:K10"/>
  <sheetViews>
    <sheetView topLeftCell="A3" workbookViewId="0">
      <selection activeCell="C31" sqref="C31"/>
    </sheetView>
  </sheetViews>
  <sheetFormatPr defaultRowHeight="14.4" x14ac:dyDescent="0.3"/>
  <cols>
    <col min="1" max="1" width="18.44140625" customWidth="1"/>
    <col min="9" max="9" width="19.77734375" customWidth="1"/>
    <col min="10" max="10" width="19.33203125" customWidth="1"/>
  </cols>
  <sheetData>
    <row r="7" spans="1:11" x14ac:dyDescent="0.3">
      <c r="A7" s="74" t="s">
        <v>2</v>
      </c>
      <c r="B7" s="75" t="s">
        <v>142</v>
      </c>
      <c r="C7" s="75" t="s">
        <v>145</v>
      </c>
      <c r="D7" s="75" t="s">
        <v>21</v>
      </c>
    </row>
    <row r="8" spans="1:11" x14ac:dyDescent="0.3">
      <c r="A8" s="70" t="s">
        <v>46</v>
      </c>
      <c r="B8" s="72">
        <v>3118.77699735331</v>
      </c>
      <c r="C8" s="73">
        <v>4.7E-2</v>
      </c>
      <c r="D8" s="71" t="s">
        <v>127</v>
      </c>
      <c r="I8" s="74" t="s">
        <v>2</v>
      </c>
      <c r="J8" s="75" t="s">
        <v>142</v>
      </c>
      <c r="K8" s="75" t="s">
        <v>145</v>
      </c>
    </row>
    <row r="9" spans="1:11" x14ac:dyDescent="0.3">
      <c r="A9" s="70" t="s">
        <v>46</v>
      </c>
      <c r="B9" s="72">
        <v>3073.60732871237</v>
      </c>
      <c r="C9" s="73">
        <v>4.4999999999999998E-2</v>
      </c>
      <c r="D9" s="71" t="s">
        <v>56</v>
      </c>
      <c r="I9" s="70" t="s">
        <v>176</v>
      </c>
      <c r="J9" s="72">
        <v>3073.61</v>
      </c>
      <c r="K9" s="73">
        <v>4.4999999999999998E-2</v>
      </c>
    </row>
    <row r="10" spans="1:11" x14ac:dyDescent="0.3">
      <c r="I10" s="70" t="s">
        <v>175</v>
      </c>
      <c r="J10" s="72">
        <v>3118.78</v>
      </c>
      <c r="K10" s="73">
        <v>4.7E-2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9400-EA85-4530-8E29-FE14E2084876}">
  <dimension ref="A1:E20"/>
  <sheetViews>
    <sheetView workbookViewId="0">
      <selection activeCell="E7" sqref="E7"/>
    </sheetView>
  </sheetViews>
  <sheetFormatPr defaultRowHeight="15" customHeight="1" x14ac:dyDescent="0.3"/>
  <cols>
    <col min="1" max="1" width="24.5546875" customWidth="1"/>
    <col min="2" max="2" width="15.88671875" customWidth="1"/>
    <col min="3" max="3" width="16.6640625" customWidth="1"/>
    <col min="4" max="4" width="15.6640625" customWidth="1"/>
    <col min="5" max="5" width="25.5546875" customWidth="1"/>
    <col min="6" max="6" width="22" customWidth="1"/>
    <col min="7" max="7" width="22.6640625" customWidth="1"/>
  </cols>
  <sheetData>
    <row r="1" spans="1:5" ht="14.4" x14ac:dyDescent="0.3">
      <c r="A1" s="59"/>
      <c r="B1" s="59" t="s">
        <v>23</v>
      </c>
      <c r="C1" s="59" t="s">
        <v>50</v>
      </c>
      <c r="D1" s="41"/>
    </row>
    <row r="2" spans="1:5" ht="14.4" x14ac:dyDescent="0.3">
      <c r="A2" s="60" t="s">
        <v>12</v>
      </c>
      <c r="B2" s="63">
        <v>749900</v>
      </c>
      <c r="C2" s="63">
        <v>814900</v>
      </c>
      <c r="D2" s="41"/>
    </row>
    <row r="3" spans="1:5" ht="14.4" x14ac:dyDescent="0.3">
      <c r="A3" s="60" t="s">
        <v>14</v>
      </c>
      <c r="B3" s="63">
        <v>149980</v>
      </c>
      <c r="C3" s="63">
        <v>162980</v>
      </c>
      <c r="D3" s="41"/>
    </row>
    <row r="4" spans="1:5" ht="14.4" x14ac:dyDescent="0.3">
      <c r="A4" s="60" t="s">
        <v>16</v>
      </c>
      <c r="B4" s="63">
        <f>B2-B3</f>
        <v>599920</v>
      </c>
      <c r="C4" s="63">
        <f>C2-C3</f>
        <v>651920</v>
      </c>
      <c r="D4" s="41" t="s">
        <v>129</v>
      </c>
    </row>
    <row r="5" spans="1:5" ht="14.4" x14ac:dyDescent="0.3">
      <c r="A5" s="60" t="s">
        <v>116</v>
      </c>
      <c r="B5" s="63">
        <v>3777</v>
      </c>
      <c r="C5" s="63">
        <v>6422</v>
      </c>
      <c r="D5" s="41"/>
    </row>
    <row r="6" spans="1:5" ht="14.4" x14ac:dyDescent="0.3">
      <c r="A6" s="60" t="s">
        <v>130</v>
      </c>
      <c r="B6" s="61">
        <f>B4/B5</f>
        <v>158.83505427588034</v>
      </c>
      <c r="C6" s="61">
        <f>C4/C5</f>
        <v>101.51354718156338</v>
      </c>
      <c r="D6" s="41"/>
    </row>
    <row r="7" spans="1:5" ht="14.4" x14ac:dyDescent="0.3">
      <c r="A7" s="60" t="s">
        <v>131</v>
      </c>
      <c r="B7" s="62">
        <f>B6/12</f>
        <v>13.236254522990029</v>
      </c>
      <c r="C7" s="62">
        <f>C6/12</f>
        <v>8.4594622651302824</v>
      </c>
      <c r="D7" s="41"/>
    </row>
    <row r="8" spans="1:5" ht="14.4" x14ac:dyDescent="0.3">
      <c r="A8" s="41"/>
      <c r="B8" s="41"/>
      <c r="C8" s="41"/>
      <c r="D8" s="41"/>
    </row>
    <row r="9" spans="1:5" ht="14.4" x14ac:dyDescent="0.3">
      <c r="A9" s="41"/>
      <c r="B9" s="41"/>
      <c r="C9" s="41"/>
      <c r="D9" s="41"/>
    </row>
    <row r="10" spans="1:5" ht="14.4" x14ac:dyDescent="0.3">
      <c r="A10" s="41"/>
      <c r="B10" s="41"/>
      <c r="C10" s="41"/>
      <c r="D10" s="41"/>
    </row>
    <row r="11" spans="1:5" ht="14.4" x14ac:dyDescent="0.3">
      <c r="A11" s="55"/>
      <c r="B11" s="55" t="s">
        <v>132</v>
      </c>
      <c r="C11" s="55" t="s">
        <v>133</v>
      </c>
      <c r="D11" s="65" t="s">
        <v>16</v>
      </c>
      <c r="E11" s="65" t="s">
        <v>116</v>
      </c>
    </row>
    <row r="12" spans="1:5" ht="14.4" x14ac:dyDescent="0.3">
      <c r="A12" s="29" t="s">
        <v>23</v>
      </c>
      <c r="B12" s="29" t="s">
        <v>31</v>
      </c>
      <c r="C12" s="29" t="s">
        <v>134</v>
      </c>
      <c r="D12" s="69">
        <f>B4</f>
        <v>599920</v>
      </c>
      <c r="E12" s="39">
        <f>B5</f>
        <v>3777</v>
      </c>
    </row>
    <row r="13" spans="1:5" ht="14.4" x14ac:dyDescent="0.3">
      <c r="A13" s="29" t="s">
        <v>50</v>
      </c>
      <c r="B13" s="29" t="s">
        <v>55</v>
      </c>
      <c r="C13" s="29" t="s">
        <v>135</v>
      </c>
      <c r="D13" s="69">
        <f>C4</f>
        <v>651920</v>
      </c>
      <c r="E13" s="39">
        <f>C5</f>
        <v>6422</v>
      </c>
    </row>
    <row r="14" spans="1:5" ht="14.4" x14ac:dyDescent="0.3">
      <c r="A14" s="41"/>
      <c r="B14" s="41"/>
      <c r="C14" s="41"/>
      <c r="D14" s="41"/>
    </row>
    <row r="15" spans="1:5" ht="14.4" x14ac:dyDescent="0.3">
      <c r="A15" s="41"/>
      <c r="B15" s="41"/>
      <c r="C15" s="41"/>
      <c r="D15" s="41"/>
    </row>
    <row r="16" spans="1:5" ht="15" customHeight="1" x14ac:dyDescent="0.3">
      <c r="A16" s="64"/>
      <c r="B16" s="64" t="s">
        <v>23</v>
      </c>
      <c r="C16" s="64" t="s">
        <v>50</v>
      </c>
    </row>
    <row r="17" spans="1:3" ht="15" customHeight="1" x14ac:dyDescent="0.3">
      <c r="A17" s="65" t="s">
        <v>16</v>
      </c>
      <c r="B17" s="66">
        <f>B4</f>
        <v>599920</v>
      </c>
      <c r="C17" s="67">
        <f>C4</f>
        <v>651920</v>
      </c>
    </row>
    <row r="18" spans="1:3" ht="15" customHeight="1" x14ac:dyDescent="0.3">
      <c r="A18" s="65" t="s">
        <v>116</v>
      </c>
      <c r="B18" s="67">
        <f>B5</f>
        <v>3777</v>
      </c>
      <c r="C18" s="67">
        <f>C5</f>
        <v>6422</v>
      </c>
    </row>
    <row r="19" spans="1:3" ht="15" customHeight="1" x14ac:dyDescent="0.3">
      <c r="A19" s="64" t="s">
        <v>136</v>
      </c>
      <c r="B19" s="64" t="s">
        <v>31</v>
      </c>
      <c r="C19" s="64" t="s">
        <v>55</v>
      </c>
    </row>
    <row r="20" spans="1:3" ht="15" customHeight="1" x14ac:dyDescent="0.3">
      <c r="A20" s="68" t="s">
        <v>133</v>
      </c>
      <c r="B20" s="64" t="s">
        <v>134</v>
      </c>
      <c r="C20" s="64" t="s">
        <v>137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B4D1-76DC-4DB1-B510-38EDF44A0DEB}">
  <dimension ref="A3:C10"/>
  <sheetViews>
    <sheetView workbookViewId="0">
      <selection activeCell="C21" sqref="C21"/>
    </sheetView>
  </sheetViews>
  <sheetFormatPr defaultRowHeight="14.4" x14ac:dyDescent="0.3"/>
  <cols>
    <col min="1" max="1" width="12.88671875" bestFit="1" customWidth="1"/>
    <col min="2" max="2" width="23.33203125" bestFit="1" customWidth="1"/>
    <col min="3" max="3" width="28.21875" bestFit="1" customWidth="1"/>
    <col min="4" max="6" width="12.44140625" bestFit="1" customWidth="1"/>
    <col min="7" max="7" width="14.109375" bestFit="1" customWidth="1"/>
    <col min="8" max="8" width="12.109375" bestFit="1" customWidth="1"/>
  </cols>
  <sheetData>
    <row r="3" spans="1:3" x14ac:dyDescent="0.3">
      <c r="A3" s="27" t="s">
        <v>125</v>
      </c>
      <c r="B3" t="s">
        <v>179</v>
      </c>
      <c r="C3" t="s">
        <v>180</v>
      </c>
    </row>
    <row r="4" spans="1:3" x14ac:dyDescent="0.3">
      <c r="A4" s="28" t="s">
        <v>33</v>
      </c>
      <c r="B4" s="91">
        <v>1428000</v>
      </c>
      <c r="C4">
        <v>300</v>
      </c>
    </row>
    <row r="5" spans="1:3" x14ac:dyDescent="0.3">
      <c r="A5" s="28" t="s">
        <v>146</v>
      </c>
      <c r="B5" s="91">
        <v>639920</v>
      </c>
      <c r="C5">
        <v>240</v>
      </c>
    </row>
    <row r="6" spans="1:3" x14ac:dyDescent="0.3">
      <c r="A6" s="28" t="s">
        <v>23</v>
      </c>
      <c r="B6" s="91">
        <v>599920</v>
      </c>
      <c r="C6">
        <v>180</v>
      </c>
    </row>
    <row r="7" spans="1:3" x14ac:dyDescent="0.3">
      <c r="A7" s="28" t="s">
        <v>177</v>
      </c>
      <c r="B7" s="91">
        <v>431920</v>
      </c>
      <c r="C7">
        <v>200</v>
      </c>
    </row>
    <row r="8" spans="1:3" x14ac:dyDescent="0.3">
      <c r="A8" s="28" t="s">
        <v>57</v>
      </c>
      <c r="B8" s="91">
        <v>599840</v>
      </c>
      <c r="C8">
        <v>240</v>
      </c>
    </row>
    <row r="9" spans="1:3" x14ac:dyDescent="0.3">
      <c r="A9" s="28" t="s">
        <v>50</v>
      </c>
      <c r="B9" s="91">
        <v>651920</v>
      </c>
      <c r="C9">
        <v>240</v>
      </c>
    </row>
    <row r="10" spans="1:3" x14ac:dyDescent="0.3">
      <c r="A10" s="28" t="s">
        <v>128</v>
      </c>
      <c r="B10">
        <v>4351520</v>
      </c>
      <c r="C10">
        <v>1400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A1271FAFCC14E80EACDA1E327AA6E" ma:contentTypeVersion="2" ma:contentTypeDescription="Create a new document." ma:contentTypeScope="" ma:versionID="d558ec4379de18cd50b19fec4dcfa5a7">
  <xsd:schema xmlns:xsd="http://www.w3.org/2001/XMLSchema" xmlns:xs="http://www.w3.org/2001/XMLSchema" xmlns:p="http://schemas.microsoft.com/office/2006/metadata/properties" xmlns:ns3="516527b4-7dd5-4105-ab17-a2d12159d16b" targetNamespace="http://schemas.microsoft.com/office/2006/metadata/properties" ma:root="true" ma:fieldsID="6d27e9bd85c25f08284d025db888e913" ns3:_="">
    <xsd:import namespace="516527b4-7dd5-4105-ab17-a2d12159d1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6527b4-7dd5-4105-ab17-a2d12159d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E4CB7E-EEC0-47D3-8142-856C1314F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37F5BB-6AEB-48E7-A21C-628BEE25FC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6527b4-7dd5-4105-ab17-a2d12159d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EF5C7A-B680-4CAC-8D28-F5AE9A49CAF8}">
  <ds:schemaRefs>
    <ds:schemaRef ds:uri="http://schemas.openxmlformats.org/package/2006/metadata/core-properties"/>
    <ds:schemaRef ds:uri="516527b4-7dd5-4105-ab17-a2d12159d16b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Preference</vt:lpstr>
      <vt:lpstr>Data Set</vt:lpstr>
      <vt:lpstr>Regression of Data Set</vt:lpstr>
      <vt:lpstr>Income Analysis.</vt:lpstr>
      <vt:lpstr>Bank Mortgage Rate</vt:lpstr>
      <vt:lpstr>Monthly Mortgage Payment</vt:lpstr>
      <vt:lpstr>Sheet1</vt:lpstr>
      <vt:lpstr>Repayment Analysis</vt:lpstr>
      <vt:lpstr>Repayment Analysis.</vt:lpstr>
      <vt:lpstr>xx</vt:lpstr>
      <vt:lpstr>Decision Analysis 1</vt:lpstr>
      <vt:lpstr>Decision Analysis 2</vt:lpstr>
      <vt:lpstr>Sheet12</vt:lpstr>
      <vt:lpstr>References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Ndidiamaka Ezeh-Ameh</dc:creator>
  <cp:keywords/>
  <dc:description/>
  <cp:lastModifiedBy>Ndidiamaka Ezeh-Ameh</cp:lastModifiedBy>
  <cp:revision/>
  <dcterms:created xsi:type="dcterms:W3CDTF">2023-02-01T15:09:41Z</dcterms:created>
  <dcterms:modified xsi:type="dcterms:W3CDTF">2023-09-27T23:48:26Z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0x010100D56A1271FAFCC14E80EACDA1E327AA6E</vt:lpwstr>
  </property>
</Properties>
</file>