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chool Work\Winter 2022\Quantitative Studies\Excel Lab\Project 2\Project 1\Portfolio Project\"/>
    </mc:Choice>
  </mc:AlternateContent>
  <xr:revisionPtr revIDLastSave="0" documentId="13_ncr:1_{7B83642A-983E-4460-AB5B-3BEE3DA9D2A6}" xr6:coauthVersionLast="47" xr6:coauthVersionMax="47" xr10:uidLastSave="{00000000-0000-0000-0000-000000000000}"/>
  <bookViews>
    <workbookView xWindow="-108" yWindow="-108" windowWidth="23256" windowHeight="12576" activeTab="3" xr2:uid="{19B3DD00-3542-4E72-B39B-AF503A110B7C}"/>
  </bookViews>
  <sheets>
    <sheet name="Data Set." sheetId="9" r:id="rId1"/>
    <sheet name=" Sales Data" sheetId="10" r:id="rId2"/>
    <sheet name="Sales Forecast" sheetId="14" r:id="rId3"/>
    <sheet name="Correlation" sheetId="15" r:id="rId4"/>
    <sheet name="Scatterplot" sheetId="30" r:id="rId5"/>
    <sheet name="Regression" sheetId="24" r:id="rId6"/>
    <sheet name="All Charts" sheetId="32" r:id="rId7"/>
    <sheet name="Data Set (2)" sheetId="7" state="hidden" r:id="rId8"/>
    <sheet name="1" sheetId="1" state="hidden" r:id="rId9"/>
    <sheet name="2" sheetId="2" state="hidden" r:id="rId10"/>
    <sheet name="x" sheetId="3" r:id="rId11"/>
    <sheet name="Sheet10" sheetId="12" state="hidden" r:id="rId12"/>
    <sheet name="Sheet11" sheetId="13" state="hidden" r:id="rId13"/>
    <sheet name="Data Set" sheetId="4" state="hidden" r:id="rId14"/>
    <sheet name="Sheet4" sheetId="6" state="hidden" r:id="rId15"/>
    <sheet name="Sales Forcast" sheetId="5" state="hidden" r:id="rId16"/>
  </sheets>
  <definedNames>
    <definedName name="_xlnm._FilterDatabase" localSheetId="13" hidden="1">'Data Set'!$A$1:$M$108</definedName>
    <definedName name="_xlnm._FilterDatabase" localSheetId="7" hidden="1">'Data Set (2)'!$A$1:$M$108</definedName>
    <definedName name="_xlnm._FilterDatabase" localSheetId="0" hidden="1">'Data Set.'!$A$1:$M$108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30" l="1"/>
  <c r="E32" i="30"/>
  <c r="E31" i="30"/>
  <c r="E30" i="30"/>
  <c r="E29" i="30"/>
  <c r="E27" i="30"/>
  <c r="E24" i="30"/>
  <c r="E23" i="30"/>
  <c r="E22" i="30"/>
  <c r="E21" i="30"/>
  <c r="E20" i="30"/>
  <c r="E19" i="30"/>
  <c r="E18" i="30"/>
  <c r="E17" i="30"/>
  <c r="E16" i="30"/>
  <c r="E15" i="30"/>
  <c r="E14" i="30"/>
  <c r="E13" i="30"/>
  <c r="E12" i="30"/>
  <c r="E11" i="30"/>
  <c r="E10" i="30"/>
  <c r="E8" i="30"/>
  <c r="E7" i="30"/>
  <c r="E6" i="30"/>
  <c r="E5" i="30"/>
  <c r="E4" i="30"/>
  <c r="E3" i="30"/>
  <c r="E2" i="30"/>
  <c r="E32" i="24" l="1"/>
  <c r="E31" i="24"/>
  <c r="E30" i="24"/>
  <c r="E29" i="24"/>
  <c r="E27" i="24"/>
  <c r="E24" i="24"/>
  <c r="E23" i="24"/>
  <c r="E22" i="24"/>
  <c r="E21" i="24"/>
  <c r="E20" i="24"/>
  <c r="E19" i="24"/>
  <c r="E18" i="24"/>
  <c r="E17" i="24"/>
  <c r="E16" i="24"/>
  <c r="E15" i="24"/>
  <c r="E14" i="24"/>
  <c r="E13" i="24"/>
  <c r="E12" i="24"/>
  <c r="E11" i="24"/>
  <c r="E10" i="24"/>
  <c r="E9" i="24"/>
  <c r="E8" i="24"/>
  <c r="E7" i="24"/>
  <c r="E6" i="24"/>
  <c r="E5" i="24"/>
  <c r="E4" i="24"/>
  <c r="E3" i="24"/>
  <c r="E2" i="24"/>
  <c r="E32" i="15"/>
  <c r="E31" i="15"/>
  <c r="E30" i="15"/>
  <c r="E29" i="15"/>
  <c r="E27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2" i="15"/>
  <c r="K107" i="4" l="1"/>
  <c r="K106" i="4"/>
  <c r="K94" i="4"/>
  <c r="K87" i="4"/>
  <c r="K80" i="4"/>
  <c r="K68" i="4"/>
  <c r="K55" i="4"/>
  <c r="K54" i="4"/>
  <c r="K44" i="4"/>
  <c r="K40" i="4"/>
  <c r="K27" i="4"/>
  <c r="K17" i="4"/>
  <c r="K8" i="4"/>
  <c r="K4" i="4"/>
  <c r="P104" i="9"/>
  <c r="Q99" i="9"/>
  <c r="Q74" i="9"/>
  <c r="P74" i="9"/>
  <c r="Q71" i="9"/>
  <c r="P71" i="9"/>
  <c r="P67" i="9"/>
  <c r="Q67" i="9"/>
  <c r="Q64" i="9"/>
  <c r="Q62" i="9"/>
  <c r="P62" i="9"/>
  <c r="Q55" i="9"/>
  <c r="Q42" i="9"/>
  <c r="P42" i="9"/>
  <c r="Q39" i="9"/>
  <c r="I32" i="9"/>
  <c r="L32" i="9" s="1"/>
  <c r="I31" i="9"/>
  <c r="L31" i="9" s="1"/>
  <c r="I30" i="9"/>
  <c r="L30" i="9" s="1"/>
  <c r="I29" i="9"/>
  <c r="L29" i="9" s="1"/>
  <c r="B30" i="14" s="1"/>
  <c r="L28" i="9"/>
  <c r="B29" i="10" s="1"/>
  <c r="I27" i="9"/>
  <c r="L27" i="9" s="1"/>
  <c r="L26" i="9"/>
  <c r="L25" i="9"/>
  <c r="B26" i="14" s="1"/>
  <c r="I24" i="9"/>
  <c r="L24" i="9" s="1"/>
  <c r="I23" i="9"/>
  <c r="L23" i="9" s="1"/>
  <c r="I22" i="9"/>
  <c r="L22" i="9" s="1"/>
  <c r="I21" i="9"/>
  <c r="L21" i="9" s="1"/>
  <c r="I20" i="9"/>
  <c r="L20" i="9" s="1"/>
  <c r="I19" i="9"/>
  <c r="L19" i="9" s="1"/>
  <c r="I18" i="9"/>
  <c r="L18" i="9" s="1"/>
  <c r="I17" i="9"/>
  <c r="L17" i="9" s="1"/>
  <c r="I16" i="9"/>
  <c r="L16" i="9" s="1"/>
  <c r="I15" i="9"/>
  <c r="L15" i="9" s="1"/>
  <c r="I14" i="9"/>
  <c r="L14" i="9" s="1"/>
  <c r="B15" i="14" s="1"/>
  <c r="I13" i="9"/>
  <c r="L13" i="9" s="1"/>
  <c r="B14" i="10" s="1"/>
  <c r="I12" i="9"/>
  <c r="L12" i="9" s="1"/>
  <c r="B13" i="14" s="1"/>
  <c r="I11" i="9"/>
  <c r="L11" i="9" s="1"/>
  <c r="I10" i="9"/>
  <c r="L10" i="9" s="1"/>
  <c r="I9" i="9"/>
  <c r="L9" i="9" s="1"/>
  <c r="I8" i="9"/>
  <c r="L8" i="9" s="1"/>
  <c r="I7" i="9"/>
  <c r="L7" i="9" s="1"/>
  <c r="B8" i="14" s="1"/>
  <c r="I6" i="9"/>
  <c r="L6" i="9" s="1"/>
  <c r="I5" i="9"/>
  <c r="L5" i="9" s="1"/>
  <c r="I4" i="9"/>
  <c r="L4" i="9" s="1"/>
  <c r="I3" i="9"/>
  <c r="L3" i="9" s="1"/>
  <c r="I2" i="9"/>
  <c r="L2" i="9" s="1"/>
  <c r="I108" i="7"/>
  <c r="L108" i="7" s="1"/>
  <c r="I107" i="7"/>
  <c r="L107" i="7" s="1"/>
  <c r="I106" i="7"/>
  <c r="L106" i="7" s="1"/>
  <c r="I105" i="7"/>
  <c r="L105" i="7" s="1"/>
  <c r="I104" i="7"/>
  <c r="L104" i="7" s="1"/>
  <c r="I103" i="7"/>
  <c r="L103" i="7" s="1"/>
  <c r="I102" i="7"/>
  <c r="L102" i="7" s="1"/>
  <c r="I101" i="7"/>
  <c r="L101" i="7" s="1"/>
  <c r="I100" i="7"/>
  <c r="L100" i="7" s="1"/>
  <c r="L99" i="7"/>
  <c r="K99" i="7"/>
  <c r="I99" i="7"/>
  <c r="I98" i="7"/>
  <c r="L98" i="7" s="1"/>
  <c r="I97" i="7"/>
  <c r="L97" i="7" s="1"/>
  <c r="L96" i="7"/>
  <c r="I96" i="7"/>
  <c r="I95" i="7"/>
  <c r="L95" i="7" s="1"/>
  <c r="I94" i="7"/>
  <c r="L94" i="7" s="1"/>
  <c r="I93" i="7"/>
  <c r="L93" i="7" s="1"/>
  <c r="I92" i="7"/>
  <c r="L92" i="7" s="1"/>
  <c r="I91" i="7"/>
  <c r="L91" i="7" s="1"/>
  <c r="L90" i="7"/>
  <c r="K90" i="7" s="1"/>
  <c r="M90" i="7" s="1"/>
  <c r="I89" i="7"/>
  <c r="L89" i="7" s="1"/>
  <c r="I88" i="7"/>
  <c r="L88" i="7" s="1"/>
  <c r="I87" i="7"/>
  <c r="L87" i="7" s="1"/>
  <c r="I86" i="7"/>
  <c r="L86" i="7" s="1"/>
  <c r="L85" i="7"/>
  <c r="K85" i="7" s="1"/>
  <c r="M85" i="7" s="1"/>
  <c r="L84" i="7"/>
  <c r="K84" i="7" s="1"/>
  <c r="I83" i="7"/>
  <c r="L83" i="7" s="1"/>
  <c r="I82" i="7"/>
  <c r="L82" i="7" s="1"/>
  <c r="I81" i="7"/>
  <c r="L81" i="7" s="1"/>
  <c r="I80" i="7"/>
  <c r="L80" i="7" s="1"/>
  <c r="I79" i="7"/>
  <c r="L79" i="7" s="1"/>
  <c r="I78" i="7"/>
  <c r="L78" i="7" s="1"/>
  <c r="I77" i="7"/>
  <c r="L77" i="7" s="1"/>
  <c r="K77" i="7" s="1"/>
  <c r="I76" i="7"/>
  <c r="L76" i="7" s="1"/>
  <c r="K76" i="7" s="1"/>
  <c r="I75" i="7"/>
  <c r="L75" i="7" s="1"/>
  <c r="K75" i="7" s="1"/>
  <c r="L74" i="7"/>
  <c r="L73" i="7"/>
  <c r="K73" i="7" s="1"/>
  <c r="M73" i="7" s="1"/>
  <c r="I73" i="7"/>
  <c r="I72" i="7"/>
  <c r="L72" i="7" s="1"/>
  <c r="L71" i="7"/>
  <c r="K71" i="7" s="1"/>
  <c r="I70" i="7"/>
  <c r="L70" i="7" s="1"/>
  <c r="L69" i="7"/>
  <c r="Q69" i="7" s="1"/>
  <c r="I68" i="7"/>
  <c r="L68" i="7" s="1"/>
  <c r="L67" i="7"/>
  <c r="I66" i="7"/>
  <c r="L66" i="7" s="1"/>
  <c r="K66" i="7" s="1"/>
  <c r="L65" i="7"/>
  <c r="K65" i="7" s="1"/>
  <c r="I65" i="7"/>
  <c r="I64" i="7"/>
  <c r="L64" i="7" s="1"/>
  <c r="L63" i="7"/>
  <c r="K63" i="7" s="1"/>
  <c r="M63" i="7" s="1"/>
  <c r="I62" i="7"/>
  <c r="L62" i="7" s="1"/>
  <c r="I61" i="7"/>
  <c r="L61" i="7" s="1"/>
  <c r="L60" i="7"/>
  <c r="K60" i="7"/>
  <c r="M60" i="7" s="1"/>
  <c r="L59" i="7"/>
  <c r="Q59" i="7" s="1"/>
  <c r="I59" i="7"/>
  <c r="I58" i="7"/>
  <c r="L58" i="7" s="1"/>
  <c r="K58" i="7" s="1"/>
  <c r="L57" i="7"/>
  <c r="K57" i="7" s="1"/>
  <c r="I57" i="7"/>
  <c r="I56" i="7"/>
  <c r="L56" i="7" s="1"/>
  <c r="K56" i="7" s="1"/>
  <c r="I55" i="7"/>
  <c r="L55" i="7" s="1"/>
  <c r="I54" i="7"/>
  <c r="L54" i="7" s="1"/>
  <c r="I53" i="7"/>
  <c r="L53" i="7" s="1"/>
  <c r="L52" i="7"/>
  <c r="Q52" i="7" s="1"/>
  <c r="I51" i="7"/>
  <c r="L51" i="7" s="1"/>
  <c r="I50" i="7"/>
  <c r="L50" i="7" s="1"/>
  <c r="L49" i="7"/>
  <c r="K49" i="7" s="1"/>
  <c r="M49" i="7" s="1"/>
  <c r="I48" i="7"/>
  <c r="L48" i="7" s="1"/>
  <c r="I47" i="7"/>
  <c r="L47" i="7" s="1"/>
  <c r="L46" i="7"/>
  <c r="K46" i="7" s="1"/>
  <c r="M46" i="7" s="1"/>
  <c r="L45" i="7"/>
  <c r="I44" i="7"/>
  <c r="L44" i="7" s="1"/>
  <c r="L43" i="7"/>
  <c r="K43" i="7" s="1"/>
  <c r="M43" i="7" s="1"/>
  <c r="I42" i="7"/>
  <c r="L42" i="7" s="1"/>
  <c r="I41" i="7"/>
  <c r="L41" i="7" s="1"/>
  <c r="I40" i="7"/>
  <c r="L40" i="7" s="1"/>
  <c r="L39" i="7"/>
  <c r="L38" i="7"/>
  <c r="K38" i="7" s="1"/>
  <c r="I38" i="7"/>
  <c r="I37" i="7"/>
  <c r="L37" i="7" s="1"/>
  <c r="K37" i="7" s="1"/>
  <c r="L36" i="7"/>
  <c r="K36" i="7" s="1"/>
  <c r="I36" i="7"/>
  <c r="L35" i="7"/>
  <c r="I34" i="7"/>
  <c r="L34" i="7" s="1"/>
  <c r="M33" i="7"/>
  <c r="L33" i="7"/>
  <c r="K33" i="7" s="1"/>
  <c r="I33" i="7"/>
  <c r="K32" i="7"/>
  <c r="I32" i="7"/>
  <c r="L32" i="7" s="1"/>
  <c r="I31" i="7"/>
  <c r="L31" i="7" s="1"/>
  <c r="K31" i="7" s="1"/>
  <c r="K30" i="7"/>
  <c r="I30" i="7"/>
  <c r="L30" i="7" s="1"/>
  <c r="I29" i="7"/>
  <c r="L29" i="7" s="1"/>
  <c r="Q29" i="7" s="1"/>
  <c r="L28" i="7"/>
  <c r="K28" i="7" s="1"/>
  <c r="M28" i="7" s="1"/>
  <c r="L27" i="7"/>
  <c r="I27" i="7"/>
  <c r="L26" i="7"/>
  <c r="L25" i="7"/>
  <c r="K25" i="7" s="1"/>
  <c r="I24" i="7"/>
  <c r="L24" i="7" s="1"/>
  <c r="L23" i="7"/>
  <c r="I23" i="7"/>
  <c r="I22" i="7"/>
  <c r="L22" i="7" s="1"/>
  <c r="L21" i="7"/>
  <c r="I21" i="7"/>
  <c r="I20" i="7"/>
  <c r="L20" i="7" s="1"/>
  <c r="L19" i="7"/>
  <c r="I19" i="7"/>
  <c r="I18" i="7"/>
  <c r="L18" i="7" s="1"/>
  <c r="L17" i="7"/>
  <c r="I17" i="7"/>
  <c r="I16" i="7"/>
  <c r="L16" i="7" s="1"/>
  <c r="L15" i="7"/>
  <c r="I15" i="7"/>
  <c r="I14" i="7"/>
  <c r="L14" i="7" s="1"/>
  <c r="I13" i="7"/>
  <c r="L13" i="7" s="1"/>
  <c r="I12" i="7"/>
  <c r="L12" i="7" s="1"/>
  <c r="K12" i="7" s="1"/>
  <c r="I11" i="7"/>
  <c r="L11" i="7" s="1"/>
  <c r="I10" i="7"/>
  <c r="L10" i="7" s="1"/>
  <c r="I9" i="7"/>
  <c r="L9" i="7" s="1"/>
  <c r="L8" i="7"/>
  <c r="I8" i="7"/>
  <c r="I7" i="7"/>
  <c r="L7" i="7" s="1"/>
  <c r="I6" i="7"/>
  <c r="L6" i="7" s="1"/>
  <c r="I5" i="7"/>
  <c r="L5" i="7" s="1"/>
  <c r="I4" i="7"/>
  <c r="L4" i="7" s="1"/>
  <c r="I3" i="7"/>
  <c r="L3" i="7" s="1"/>
  <c r="I2" i="7"/>
  <c r="L2" i="7" s="1"/>
  <c r="I2" i="4"/>
  <c r="I24" i="4"/>
  <c r="I23" i="4"/>
  <c r="L23" i="4" s="1"/>
  <c r="K23" i="4" s="1"/>
  <c r="I21" i="4"/>
  <c r="L21" i="4" s="1"/>
  <c r="K21" i="4" s="1"/>
  <c r="I16" i="4"/>
  <c r="I13" i="4"/>
  <c r="I12" i="4"/>
  <c r="L12" i="4" s="1"/>
  <c r="K12" i="4" s="1"/>
  <c r="I11" i="4"/>
  <c r="L11" i="4" s="1"/>
  <c r="K11" i="4" s="1"/>
  <c r="B107" i="6"/>
  <c r="C104" i="6"/>
  <c r="B104" i="6"/>
  <c r="C102" i="6"/>
  <c r="B102" i="6"/>
  <c r="C99" i="6"/>
  <c r="B99" i="6"/>
  <c r="C94" i="6"/>
  <c r="B94" i="6"/>
  <c r="C89" i="6"/>
  <c r="B89" i="6"/>
  <c r="C84" i="6"/>
  <c r="B84" i="6"/>
  <c r="C78" i="6"/>
  <c r="B78" i="6"/>
  <c r="C74" i="6"/>
  <c r="B74" i="6"/>
  <c r="C71" i="6"/>
  <c r="B71" i="6"/>
  <c r="C69" i="6"/>
  <c r="B69" i="6"/>
  <c r="C67" i="6"/>
  <c r="B67" i="6"/>
  <c r="C64" i="6"/>
  <c r="B64" i="6"/>
  <c r="C62" i="6"/>
  <c r="B62" i="6"/>
  <c r="C59" i="6"/>
  <c r="B59" i="6"/>
  <c r="C55" i="6"/>
  <c r="B55" i="6"/>
  <c r="C52" i="6"/>
  <c r="B52" i="6"/>
  <c r="C50" i="6"/>
  <c r="B50" i="6"/>
  <c r="C48" i="6"/>
  <c r="B48" i="6"/>
  <c r="C45" i="6"/>
  <c r="B45" i="6"/>
  <c r="C42" i="6"/>
  <c r="B42" i="6"/>
  <c r="C39" i="6"/>
  <c r="B39" i="6"/>
  <c r="C35" i="6"/>
  <c r="B35" i="6"/>
  <c r="C32" i="6"/>
  <c r="B32" i="6"/>
  <c r="C29" i="6"/>
  <c r="B29" i="6"/>
  <c r="C24" i="6"/>
  <c r="B24" i="6"/>
  <c r="C14" i="6"/>
  <c r="B14" i="6"/>
  <c r="C10" i="6"/>
  <c r="B10" i="6"/>
  <c r="C7" i="6"/>
  <c r="B7" i="6"/>
  <c r="C6" i="6"/>
  <c r="B6" i="6"/>
  <c r="C2" i="6"/>
  <c r="B2" i="6"/>
  <c r="I108" i="4"/>
  <c r="L108" i="4" s="1"/>
  <c r="I107" i="4"/>
  <c r="L107" i="4" s="1"/>
  <c r="I106" i="4"/>
  <c r="L106" i="4" s="1"/>
  <c r="I105" i="4"/>
  <c r="L105" i="4" s="1"/>
  <c r="K105" i="4" s="1"/>
  <c r="I104" i="4"/>
  <c r="L104" i="4" s="1"/>
  <c r="I103" i="4"/>
  <c r="L103" i="4" s="1"/>
  <c r="I102" i="4"/>
  <c r="L102" i="4" s="1"/>
  <c r="K102" i="4" s="1"/>
  <c r="I101" i="4"/>
  <c r="L101" i="4" s="1"/>
  <c r="I100" i="4"/>
  <c r="L100" i="4" s="1"/>
  <c r="I99" i="4"/>
  <c r="L99" i="4" s="1"/>
  <c r="I98" i="4"/>
  <c r="L98" i="4" s="1"/>
  <c r="K98" i="4" s="1"/>
  <c r="I97" i="4"/>
  <c r="L97" i="4" s="1"/>
  <c r="K97" i="4" s="1"/>
  <c r="I96" i="4"/>
  <c r="L96" i="4" s="1"/>
  <c r="I95" i="4"/>
  <c r="L95" i="4" s="1"/>
  <c r="I94" i="4"/>
  <c r="L94" i="4" s="1"/>
  <c r="I93" i="4"/>
  <c r="L93" i="4" s="1"/>
  <c r="K93" i="4" s="1"/>
  <c r="I92" i="4"/>
  <c r="L92" i="4" s="1"/>
  <c r="I91" i="4"/>
  <c r="L91" i="4" s="1"/>
  <c r="L90" i="4"/>
  <c r="K90" i="4" s="1"/>
  <c r="I89" i="4"/>
  <c r="L89" i="4" s="1"/>
  <c r="K89" i="4" s="1"/>
  <c r="I88" i="4"/>
  <c r="L88" i="4" s="1"/>
  <c r="I87" i="4"/>
  <c r="L87" i="4" s="1"/>
  <c r="I86" i="4"/>
  <c r="L86" i="4" s="1"/>
  <c r="K86" i="4" s="1"/>
  <c r="L85" i="4"/>
  <c r="L84" i="4"/>
  <c r="I83" i="4"/>
  <c r="L83" i="4" s="1"/>
  <c r="I82" i="4"/>
  <c r="L82" i="4" s="1"/>
  <c r="K82" i="4" s="1"/>
  <c r="I81" i="4"/>
  <c r="L81" i="4" s="1"/>
  <c r="I80" i="4"/>
  <c r="L80" i="4" s="1"/>
  <c r="I79" i="4"/>
  <c r="L79" i="4" s="1"/>
  <c r="I78" i="4"/>
  <c r="L78" i="4" s="1"/>
  <c r="K78" i="4" s="1"/>
  <c r="I77" i="4"/>
  <c r="L77" i="4" s="1"/>
  <c r="K77" i="4" s="1"/>
  <c r="I76" i="4"/>
  <c r="L76" i="4" s="1"/>
  <c r="K76" i="4" s="1"/>
  <c r="I75" i="4"/>
  <c r="L75" i="4" s="1"/>
  <c r="L74" i="4"/>
  <c r="K74" i="4" s="1"/>
  <c r="I73" i="4"/>
  <c r="L73" i="4" s="1"/>
  <c r="K73" i="4" s="1"/>
  <c r="I72" i="4"/>
  <c r="L72" i="4" s="1"/>
  <c r="L71" i="4"/>
  <c r="I70" i="4"/>
  <c r="L70" i="4" s="1"/>
  <c r="K70" i="4" s="1"/>
  <c r="L69" i="4"/>
  <c r="I68" i="4"/>
  <c r="L68" i="4" s="1"/>
  <c r="L67" i="4"/>
  <c r="I66" i="4"/>
  <c r="L66" i="4" s="1"/>
  <c r="K66" i="4" s="1"/>
  <c r="I65" i="4"/>
  <c r="L65" i="4" s="1"/>
  <c r="I64" i="4"/>
  <c r="L64" i="4" s="1"/>
  <c r="L63" i="4"/>
  <c r="I62" i="4"/>
  <c r="L62" i="4" s="1"/>
  <c r="K62" i="4" s="1"/>
  <c r="I61" i="4"/>
  <c r="L61" i="4" s="1"/>
  <c r="L60" i="4"/>
  <c r="I59" i="4"/>
  <c r="L59" i="4" s="1"/>
  <c r="K59" i="4" s="1"/>
  <c r="I58" i="4"/>
  <c r="L58" i="4" s="1"/>
  <c r="K58" i="4" s="1"/>
  <c r="I57" i="4"/>
  <c r="L57" i="4" s="1"/>
  <c r="I56" i="4"/>
  <c r="L56" i="4" s="1"/>
  <c r="K56" i="4" s="1"/>
  <c r="I55" i="4"/>
  <c r="L55" i="4" s="1"/>
  <c r="I54" i="4"/>
  <c r="L54" i="4" s="1"/>
  <c r="I53" i="4"/>
  <c r="L53" i="4" s="1"/>
  <c r="K53" i="4" s="1"/>
  <c r="L52" i="4"/>
  <c r="I51" i="4"/>
  <c r="L51" i="4" s="1"/>
  <c r="I50" i="4"/>
  <c r="L50" i="4" s="1"/>
  <c r="K50" i="4" s="1"/>
  <c r="L49" i="4"/>
  <c r="I48" i="4"/>
  <c r="L48" i="4" s="1"/>
  <c r="I47" i="4"/>
  <c r="L47" i="4" s="1"/>
  <c r="L46" i="4"/>
  <c r="K46" i="4" s="1"/>
  <c r="L45" i="4"/>
  <c r="I44" i="4"/>
  <c r="L44" i="4" s="1"/>
  <c r="L43" i="4"/>
  <c r="I42" i="4"/>
  <c r="L42" i="4" s="1"/>
  <c r="K42" i="4" s="1"/>
  <c r="I41" i="4"/>
  <c r="L41" i="4" s="1"/>
  <c r="I40" i="4"/>
  <c r="L40" i="4" s="1"/>
  <c r="L39" i="4"/>
  <c r="I38" i="4"/>
  <c r="L38" i="4" s="1"/>
  <c r="K38" i="4" s="1"/>
  <c r="I37" i="4"/>
  <c r="L37" i="4" s="1"/>
  <c r="I36" i="4"/>
  <c r="L36" i="4" s="1"/>
  <c r="L35" i="4"/>
  <c r="I34" i="4"/>
  <c r="L34" i="4" s="1"/>
  <c r="K34" i="4" s="1"/>
  <c r="I33" i="4"/>
  <c r="L33" i="4" s="1"/>
  <c r="K33" i="4" s="1"/>
  <c r="I32" i="4"/>
  <c r="L32" i="4" s="1"/>
  <c r="I31" i="4"/>
  <c r="L31" i="4" s="1"/>
  <c r="I30" i="4"/>
  <c r="L30" i="4" s="1"/>
  <c r="K30" i="4" s="1"/>
  <c r="I29" i="4"/>
  <c r="L29" i="4" s="1"/>
  <c r="K29" i="4" s="1"/>
  <c r="L28" i="4"/>
  <c r="I27" i="4"/>
  <c r="L27" i="4" s="1"/>
  <c r="L26" i="4"/>
  <c r="L25" i="4"/>
  <c r="L24" i="4"/>
  <c r="I22" i="4"/>
  <c r="L22" i="4" s="1"/>
  <c r="K22" i="4" s="1"/>
  <c r="I20" i="4"/>
  <c r="L20" i="4" s="1"/>
  <c r="K20" i="4" s="1"/>
  <c r="I19" i="4"/>
  <c r="L19" i="4" s="1"/>
  <c r="K19" i="4" s="1"/>
  <c r="I18" i="4"/>
  <c r="L18" i="4" s="1"/>
  <c r="K18" i="4" s="1"/>
  <c r="I17" i="4"/>
  <c r="L17" i="4" s="1"/>
  <c r="L16" i="4"/>
  <c r="K16" i="4" s="1"/>
  <c r="I15" i="4"/>
  <c r="L15" i="4" s="1"/>
  <c r="K15" i="4" s="1"/>
  <c r="I14" i="4"/>
  <c r="L14" i="4" s="1"/>
  <c r="K14" i="4" s="1"/>
  <c r="L13" i="4"/>
  <c r="K13" i="4" s="1"/>
  <c r="I10" i="4"/>
  <c r="L10" i="4" s="1"/>
  <c r="K10" i="4" s="1"/>
  <c r="I9" i="4"/>
  <c r="L9" i="4" s="1"/>
  <c r="K9" i="4" s="1"/>
  <c r="I8" i="4"/>
  <c r="L8" i="4" s="1"/>
  <c r="I7" i="4"/>
  <c r="L7" i="4" s="1"/>
  <c r="K7" i="4" s="1"/>
  <c r="I6" i="4"/>
  <c r="L6" i="4" s="1"/>
  <c r="K6" i="4" s="1"/>
  <c r="I5" i="4"/>
  <c r="L5" i="4" s="1"/>
  <c r="K5" i="4" s="1"/>
  <c r="I4" i="4"/>
  <c r="L4" i="4" s="1"/>
  <c r="I3" i="4"/>
  <c r="L3" i="4" s="1"/>
  <c r="K3" i="4" s="1"/>
  <c r="L2" i="4"/>
  <c r="K2" i="4" s="1"/>
  <c r="D3" i="1"/>
  <c r="D4" i="1"/>
  <c r="D5" i="1"/>
  <c r="D2" i="1"/>
  <c r="B20" i="32" l="1"/>
  <c r="B19" i="32"/>
  <c r="B18" i="32"/>
  <c r="B31" i="14"/>
  <c r="B14" i="32"/>
  <c r="B13" i="32"/>
  <c r="B11" i="14"/>
  <c r="B12" i="32"/>
  <c r="B3" i="14"/>
  <c r="B5" i="32"/>
  <c r="B3" i="10"/>
  <c r="B12" i="14"/>
  <c r="B4" i="32"/>
  <c r="B3" i="32"/>
  <c r="K12" i="9"/>
  <c r="M12" i="9" s="1"/>
  <c r="B10" i="14"/>
  <c r="K9" i="9"/>
  <c r="M9" i="9" s="1"/>
  <c r="B10" i="10"/>
  <c r="B4" i="10"/>
  <c r="K3" i="9"/>
  <c r="M3" i="9" s="1"/>
  <c r="B5" i="14"/>
  <c r="B2" i="32"/>
  <c r="K25" i="9"/>
  <c r="M25" i="9" s="1"/>
  <c r="B30" i="10"/>
  <c r="B26" i="10"/>
  <c r="B9" i="14"/>
  <c r="K8" i="9"/>
  <c r="M8" i="9" s="1"/>
  <c r="B9" i="10"/>
  <c r="K16" i="9"/>
  <c r="M16" i="9" s="1"/>
  <c r="B17" i="14"/>
  <c r="B17" i="10"/>
  <c r="B20" i="14"/>
  <c r="B20" i="10"/>
  <c r="K22" i="9"/>
  <c r="M22" i="9" s="1"/>
  <c r="B23" i="14"/>
  <c r="B23" i="10"/>
  <c r="Q32" i="9"/>
  <c r="B33" i="14"/>
  <c r="B33" i="10"/>
  <c r="K32" i="9"/>
  <c r="P32" i="9" s="1"/>
  <c r="B6" i="14"/>
  <c r="B6" i="10"/>
  <c r="K5" i="9"/>
  <c r="M5" i="9" s="1"/>
  <c r="K17" i="9"/>
  <c r="M17" i="9" s="1"/>
  <c r="B18" i="14"/>
  <c r="B18" i="10"/>
  <c r="B24" i="14"/>
  <c r="B24" i="10"/>
  <c r="B7" i="14"/>
  <c r="B7" i="10"/>
  <c r="K6" i="9"/>
  <c r="B25" i="14"/>
  <c r="B25" i="10"/>
  <c r="K27" i="9"/>
  <c r="M27" i="9" s="1"/>
  <c r="B28" i="14"/>
  <c r="B28" i="10"/>
  <c r="B16" i="14"/>
  <c r="K21" i="9"/>
  <c r="M21" i="9" s="1"/>
  <c r="B22" i="14"/>
  <c r="B22" i="10"/>
  <c r="B32" i="14"/>
  <c r="B32" i="10"/>
  <c r="K31" i="9"/>
  <c r="M31" i="9" s="1"/>
  <c r="K18" i="9"/>
  <c r="M18" i="9" s="1"/>
  <c r="B19" i="14"/>
  <c r="K20" i="9"/>
  <c r="M20" i="9" s="1"/>
  <c r="B21" i="14"/>
  <c r="K26" i="9"/>
  <c r="M26" i="9" s="1"/>
  <c r="B27" i="14"/>
  <c r="B21" i="10"/>
  <c r="B13" i="10"/>
  <c r="B5" i="10"/>
  <c r="B12" i="10"/>
  <c r="B8" i="10"/>
  <c r="K28" i="9"/>
  <c r="M28" i="9" s="1"/>
  <c r="B29" i="14"/>
  <c r="B4" i="14"/>
  <c r="Q10" i="9"/>
  <c r="K13" i="9"/>
  <c r="M13" i="9" s="1"/>
  <c r="B14" i="14"/>
  <c r="K4" i="9"/>
  <c r="M4" i="9" s="1"/>
  <c r="K10" i="9"/>
  <c r="M10" i="9" s="1"/>
  <c r="K14" i="9"/>
  <c r="M14" i="9" s="1"/>
  <c r="K30" i="9"/>
  <c r="M30" i="9" s="1"/>
  <c r="B31" i="10"/>
  <c r="B27" i="10"/>
  <c r="B19" i="10"/>
  <c r="B15" i="10"/>
  <c r="B11" i="10"/>
  <c r="Q2" i="9"/>
  <c r="K2" i="9"/>
  <c r="M2" i="9" s="1"/>
  <c r="K23" i="9"/>
  <c r="M23" i="9" s="1"/>
  <c r="P35" i="9"/>
  <c r="Q35" i="9"/>
  <c r="Q48" i="9"/>
  <c r="P48" i="9"/>
  <c r="Q6" i="9"/>
  <c r="K15" i="9"/>
  <c r="Q7" i="9"/>
  <c r="K7" i="9"/>
  <c r="M7" i="9" s="1"/>
  <c r="Q14" i="9"/>
  <c r="K19" i="9"/>
  <c r="M19" i="9" s="1"/>
  <c r="Q59" i="9"/>
  <c r="P59" i="9"/>
  <c r="Q89" i="9"/>
  <c r="K11" i="9"/>
  <c r="M11" i="9" s="1"/>
  <c r="Q29" i="9"/>
  <c r="K29" i="9"/>
  <c r="Q50" i="9"/>
  <c r="P50" i="9"/>
  <c r="P64" i="9"/>
  <c r="Q69" i="9"/>
  <c r="Q94" i="9"/>
  <c r="P99" i="9"/>
  <c r="Q104" i="9"/>
  <c r="Q52" i="9"/>
  <c r="P52" i="9"/>
  <c r="Q84" i="9"/>
  <c r="Q102" i="9"/>
  <c r="P102" i="9"/>
  <c r="Q24" i="9"/>
  <c r="K24" i="9"/>
  <c r="Q45" i="9"/>
  <c r="P45" i="9"/>
  <c r="P55" i="9"/>
  <c r="Q78" i="9"/>
  <c r="P89" i="9"/>
  <c r="Q107" i="9" a="1"/>
  <c r="Q107" i="9" s="1"/>
  <c r="K97" i="7"/>
  <c r="M97" i="7" s="1"/>
  <c r="K34" i="7"/>
  <c r="M34" i="7" s="1"/>
  <c r="Q32" i="7"/>
  <c r="K72" i="7"/>
  <c r="M72" i="7" s="1"/>
  <c r="Q71" i="7"/>
  <c r="K95" i="7"/>
  <c r="M95" i="7" s="1"/>
  <c r="K98" i="7"/>
  <c r="M98" i="7" s="1"/>
  <c r="K104" i="7"/>
  <c r="M104" i="7" s="1"/>
  <c r="K103" i="7"/>
  <c r="M103" i="7" s="1"/>
  <c r="K2" i="7"/>
  <c r="M2" i="7" s="1"/>
  <c r="Q74" i="7"/>
  <c r="M99" i="7"/>
  <c r="Q35" i="7"/>
  <c r="K45" i="7"/>
  <c r="M45" i="7" s="1"/>
  <c r="K96" i="7"/>
  <c r="M96" i="7" s="1"/>
  <c r="K11" i="7"/>
  <c r="M11" i="7" s="1"/>
  <c r="K5" i="7"/>
  <c r="M5" i="7" s="1"/>
  <c r="Q6" i="7"/>
  <c r="K6" i="7"/>
  <c r="K9" i="7"/>
  <c r="M9" i="7" s="1"/>
  <c r="K4" i="7"/>
  <c r="P2" i="7" s="1"/>
  <c r="Q2" i="7"/>
  <c r="K3" i="7"/>
  <c r="M3" i="7"/>
  <c r="Q7" i="7"/>
  <c r="K7" i="7"/>
  <c r="M7" i="7" s="1"/>
  <c r="K10" i="7"/>
  <c r="P10" i="7" s="1"/>
  <c r="Q10" i="7"/>
  <c r="K18" i="7"/>
  <c r="M18" i="7" s="1"/>
  <c r="K22" i="7"/>
  <c r="M22" i="7"/>
  <c r="Q24" i="7"/>
  <c r="K24" i="7"/>
  <c r="M48" i="7"/>
  <c r="Q48" i="7"/>
  <c r="K48" i="7"/>
  <c r="P48" i="7" s="1"/>
  <c r="Q55" i="7"/>
  <c r="K55" i="7"/>
  <c r="P55" i="7" s="1"/>
  <c r="K80" i="7"/>
  <c r="M80" i="7" s="1"/>
  <c r="K91" i="7"/>
  <c r="M91" i="7" s="1"/>
  <c r="K101" i="7"/>
  <c r="M101" i="7"/>
  <c r="K105" i="7"/>
  <c r="M105" i="7" s="1"/>
  <c r="Q104" i="7"/>
  <c r="M12" i="7"/>
  <c r="Q42" i="7"/>
  <c r="K42" i="7"/>
  <c r="M81" i="7"/>
  <c r="K81" i="7"/>
  <c r="K88" i="7"/>
  <c r="M88" i="7" s="1"/>
  <c r="P99" i="7"/>
  <c r="Q102" i="7"/>
  <c r="K102" i="7"/>
  <c r="P102" i="7" s="1"/>
  <c r="M102" i="7"/>
  <c r="K106" i="7"/>
  <c r="M106" i="7" s="1"/>
  <c r="K13" i="7"/>
  <c r="M13" i="7" s="1"/>
  <c r="K15" i="7"/>
  <c r="M15" i="7" s="1"/>
  <c r="K17" i="7"/>
  <c r="M17" i="7"/>
  <c r="K19" i="7"/>
  <c r="M19" i="7" s="1"/>
  <c r="K21" i="7"/>
  <c r="M21" i="7"/>
  <c r="K23" i="7"/>
  <c r="M23" i="7" s="1"/>
  <c r="M25" i="7"/>
  <c r="Q39" i="7"/>
  <c r="K53" i="7"/>
  <c r="M53" i="7" s="1"/>
  <c r="Q64" i="7"/>
  <c r="K64" i="7"/>
  <c r="P64" i="7" s="1"/>
  <c r="K70" i="7"/>
  <c r="M70" i="7" s="1"/>
  <c r="Q78" i="7"/>
  <c r="K82" i="7"/>
  <c r="M82" i="7" s="1"/>
  <c r="Q89" i="7"/>
  <c r="K89" i="7"/>
  <c r="P89" i="7" s="1"/>
  <c r="K93" i="7"/>
  <c r="M93" i="7" s="1"/>
  <c r="Q107" i="7" a="1"/>
  <c r="Q107" i="7" s="1"/>
  <c r="K107" i="7"/>
  <c r="M107" i="7" s="1"/>
  <c r="K16" i="7"/>
  <c r="M16" i="7"/>
  <c r="K20" i="7"/>
  <c r="M20" i="7" s="1"/>
  <c r="K41" i="7"/>
  <c r="M41" i="7" s="1"/>
  <c r="K51" i="7"/>
  <c r="M51" i="7" s="1"/>
  <c r="M62" i="7"/>
  <c r="Q62" i="7"/>
  <c r="K62" i="7"/>
  <c r="P62" i="7" s="1"/>
  <c r="K68" i="7"/>
  <c r="M68" i="7" s="1"/>
  <c r="M87" i="7"/>
  <c r="K87" i="7"/>
  <c r="K27" i="7"/>
  <c r="M27" i="7"/>
  <c r="M31" i="7"/>
  <c r="K92" i="7"/>
  <c r="M92" i="7"/>
  <c r="K8" i="7"/>
  <c r="M8" i="7" s="1"/>
  <c r="M14" i="7"/>
  <c r="Q14" i="7"/>
  <c r="K14" i="7"/>
  <c r="K26" i="7"/>
  <c r="M26" i="7"/>
  <c r="M30" i="7"/>
  <c r="M32" i="7"/>
  <c r="K40" i="7"/>
  <c r="M40" i="7" s="1"/>
  <c r="K44" i="7"/>
  <c r="M44" i="7" s="1"/>
  <c r="K47" i="7"/>
  <c r="Q45" i="7"/>
  <c r="Q50" i="7"/>
  <c r="K54" i="7"/>
  <c r="M54" i="7" s="1"/>
  <c r="K61" i="7"/>
  <c r="M61" i="7" s="1"/>
  <c r="Q67" i="7"/>
  <c r="P71" i="7"/>
  <c r="K79" i="7"/>
  <c r="M79" i="7" s="1"/>
  <c r="K83" i="7"/>
  <c r="M83" i="7" s="1"/>
  <c r="K86" i="7"/>
  <c r="M86" i="7" s="1"/>
  <c r="Q84" i="7"/>
  <c r="Q94" i="7"/>
  <c r="K94" i="7"/>
  <c r="M94" i="7" s="1"/>
  <c r="K100" i="7"/>
  <c r="M100" i="7"/>
  <c r="Q99" i="7"/>
  <c r="K108" i="7"/>
  <c r="M108" i="7" s="1"/>
  <c r="K35" i="7"/>
  <c r="M36" i="7"/>
  <c r="M37" i="7"/>
  <c r="M38" i="7"/>
  <c r="M52" i="7"/>
  <c r="M56" i="7"/>
  <c r="M57" i="7"/>
  <c r="M58" i="7"/>
  <c r="M65" i="7"/>
  <c r="M66" i="7"/>
  <c r="K74" i="7"/>
  <c r="M75" i="7"/>
  <c r="M76" i="7"/>
  <c r="M77" i="7"/>
  <c r="K29" i="7"/>
  <c r="K39" i="7"/>
  <c r="K50" i="7"/>
  <c r="K67" i="7"/>
  <c r="M71" i="7"/>
  <c r="M84" i="7"/>
  <c r="K52" i="7"/>
  <c r="K59" i="7"/>
  <c r="P59" i="7" s="1"/>
  <c r="K69" i="7"/>
  <c r="P69" i="7" s="1"/>
  <c r="K78" i="7"/>
  <c r="M78" i="7" s="1"/>
  <c r="Q48" i="4"/>
  <c r="Q32" i="4"/>
  <c r="Q69" i="4"/>
  <c r="C23" i="5" s="1"/>
  <c r="Q35" i="4"/>
  <c r="C11" i="5" s="1"/>
  <c r="Q39" i="4"/>
  <c r="C12" i="5" s="1"/>
  <c r="Q55" i="4"/>
  <c r="C18" i="5" s="1"/>
  <c r="Q67" i="4"/>
  <c r="C22" i="5" s="1"/>
  <c r="Q71" i="4"/>
  <c r="C24" i="5" s="1"/>
  <c r="Q99" i="4"/>
  <c r="C30" i="5" s="1"/>
  <c r="Q107" i="4" a="1"/>
  <c r="Q107" i="4" s="1"/>
  <c r="B33" i="5" s="1"/>
  <c r="Q59" i="4"/>
  <c r="C19" i="5" s="1"/>
  <c r="Q52" i="4"/>
  <c r="C17" i="5" s="1"/>
  <c r="Q64" i="4"/>
  <c r="C21" i="5" s="1"/>
  <c r="Q104" i="4"/>
  <c r="C32" i="5" s="1"/>
  <c r="P10" i="4"/>
  <c r="B6" i="5" s="1"/>
  <c r="P6" i="4"/>
  <c r="B4" i="5" s="1"/>
  <c r="Q29" i="4"/>
  <c r="C9" i="5" s="1"/>
  <c r="Q45" i="4"/>
  <c r="C14" i="5" s="1"/>
  <c r="Q89" i="4"/>
  <c r="C28" i="5" s="1"/>
  <c r="Q24" i="4"/>
  <c r="C8" i="5" s="1"/>
  <c r="Q84" i="4"/>
  <c r="C27" i="5" s="1"/>
  <c r="P2" i="4"/>
  <c r="B3" i="5" s="1"/>
  <c r="P14" i="4"/>
  <c r="B7" i="5" s="1"/>
  <c r="Q102" i="4"/>
  <c r="C31" i="5" s="1"/>
  <c r="Q94" i="4"/>
  <c r="C29" i="5" s="1"/>
  <c r="Q74" i="4"/>
  <c r="C25" i="5" s="1"/>
  <c r="Q42" i="4"/>
  <c r="C13" i="5" s="1"/>
  <c r="Q14" i="4"/>
  <c r="C7" i="5" s="1"/>
  <c r="D7" i="5" s="1"/>
  <c r="Q7" i="4"/>
  <c r="C5" i="5" s="1"/>
  <c r="Q2" i="4"/>
  <c r="C3" i="5" s="1"/>
  <c r="P7" i="4"/>
  <c r="B5" i="5" s="1"/>
  <c r="Q78" i="4"/>
  <c r="C26" i="5" s="1"/>
  <c r="Q62" i="4"/>
  <c r="C20" i="5" s="1"/>
  <c r="Q50" i="4"/>
  <c r="C16" i="5" s="1"/>
  <c r="Q10" i="4"/>
  <c r="C6" i="5" s="1"/>
  <c r="D6" i="5" s="1"/>
  <c r="Q6" i="4"/>
  <c r="C4" i="5" s="1"/>
  <c r="D4" i="5" s="1"/>
  <c r="C15" i="5"/>
  <c r="C10" i="5"/>
  <c r="M12" i="4"/>
  <c r="M4" i="4"/>
  <c r="M20" i="4"/>
  <c r="M10" i="4"/>
  <c r="M18" i="4"/>
  <c r="M8" i="4"/>
  <c r="M16" i="4"/>
  <c r="M2" i="4"/>
  <c r="M6" i="4"/>
  <c r="M14" i="4"/>
  <c r="M22" i="4"/>
  <c r="K35" i="4"/>
  <c r="M40" i="4"/>
  <c r="K45" i="4"/>
  <c r="K51" i="4"/>
  <c r="M56" i="4"/>
  <c r="K61" i="4"/>
  <c r="M61" i="4" s="1"/>
  <c r="K67" i="4"/>
  <c r="K72" i="4"/>
  <c r="M72" i="4" s="1"/>
  <c r="M77" i="4"/>
  <c r="K83" i="4"/>
  <c r="M83" i="4" s="1"/>
  <c r="K88" i="4"/>
  <c r="M88" i="4" s="1"/>
  <c r="M93" i="4"/>
  <c r="K99" i="4"/>
  <c r="K104" i="4"/>
  <c r="K25" i="4"/>
  <c r="M25" i="4" s="1"/>
  <c r="K31" i="4"/>
  <c r="M31" i="4" s="1"/>
  <c r="K36" i="4"/>
  <c r="M36" i="4" s="1"/>
  <c r="K41" i="4"/>
  <c r="M41" i="4" s="1"/>
  <c r="K47" i="4"/>
  <c r="M47" i="4" s="1"/>
  <c r="K52" i="4"/>
  <c r="K57" i="4"/>
  <c r="M57" i="4" s="1"/>
  <c r="K63" i="4"/>
  <c r="M68" i="4"/>
  <c r="M73" i="4"/>
  <c r="K79" i="4"/>
  <c r="K84" i="4"/>
  <c r="K95" i="4"/>
  <c r="K100" i="4"/>
  <c r="M100" i="4" s="1"/>
  <c r="M105" i="4"/>
  <c r="M3" i="4"/>
  <c r="M5" i="4"/>
  <c r="M7" i="4"/>
  <c r="M9" i="4"/>
  <c r="M11" i="4"/>
  <c r="M13" i="4"/>
  <c r="M15" i="4"/>
  <c r="M17" i="4"/>
  <c r="M19" i="4"/>
  <c r="M21" i="4"/>
  <c r="M23" i="4"/>
  <c r="M27" i="4"/>
  <c r="K32" i="4"/>
  <c r="K37" i="4"/>
  <c r="M37" i="4" s="1"/>
  <c r="K43" i="4"/>
  <c r="M43" i="4" s="1"/>
  <c r="K48" i="4"/>
  <c r="M53" i="4"/>
  <c r="K64" i="4"/>
  <c r="K69" i="4"/>
  <c r="P69" i="4" s="1"/>
  <c r="K75" i="4"/>
  <c r="M75" i="4" s="1"/>
  <c r="M80" i="4"/>
  <c r="K85" i="4"/>
  <c r="M85" i="4" s="1"/>
  <c r="K91" i="4"/>
  <c r="M91" i="4" s="1"/>
  <c r="K96" i="4"/>
  <c r="M96" i="4" s="1"/>
  <c r="K101" i="4"/>
  <c r="M101" i="4" s="1"/>
  <c r="K24" i="4"/>
  <c r="K26" i="4"/>
  <c r="M26" i="4" s="1"/>
  <c r="K28" i="4"/>
  <c r="M28" i="4" s="1"/>
  <c r="M33" i="4"/>
  <c r="K39" i="4"/>
  <c r="P39" i="4" s="1"/>
  <c r="M44" i="4"/>
  <c r="K49" i="4"/>
  <c r="M49" i="4" s="1"/>
  <c r="K60" i="4"/>
  <c r="M60" i="4" s="1"/>
  <c r="K65" i="4"/>
  <c r="M65" i="4" s="1"/>
  <c r="K71" i="4"/>
  <c r="P71" i="4" s="1"/>
  <c r="M76" i="4"/>
  <c r="K81" i="4"/>
  <c r="M81" i="4" s="1"/>
  <c r="M87" i="4"/>
  <c r="K92" i="4"/>
  <c r="M92" i="4" s="1"/>
  <c r="M97" i="4"/>
  <c r="K103" i="4"/>
  <c r="M103" i="4" s="1"/>
  <c r="K108" i="4"/>
  <c r="M108" i="4" s="1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D19" i="10" l="1"/>
  <c r="E19" i="10" s="1"/>
  <c r="D27" i="10"/>
  <c r="E27" i="10" s="1"/>
  <c r="P6" i="9"/>
  <c r="P14" i="9"/>
  <c r="D26" i="10"/>
  <c r="E26" i="10" s="1"/>
  <c r="D7" i="10"/>
  <c r="E7" i="10" s="1"/>
  <c r="D11" i="10"/>
  <c r="E11" i="10" s="1"/>
  <c r="D29" i="10"/>
  <c r="E29" i="10" s="1"/>
  <c r="D15" i="10"/>
  <c r="E15" i="10" s="1"/>
  <c r="D23" i="10"/>
  <c r="E23" i="10" s="1"/>
  <c r="D10" i="10"/>
  <c r="E10" i="10" s="1"/>
  <c r="D8" i="10"/>
  <c r="E8" i="10" s="1"/>
  <c r="D21" i="10"/>
  <c r="E21" i="10" s="1"/>
  <c r="D24" i="10"/>
  <c r="E24" i="10" s="1"/>
  <c r="M6" i="9"/>
  <c r="P10" i="9"/>
  <c r="D31" i="10"/>
  <c r="E31" i="10" s="1"/>
  <c r="D30" i="10"/>
  <c r="E30" i="10" s="1"/>
  <c r="D12" i="10"/>
  <c r="E12" i="10" s="1"/>
  <c r="D3" i="10"/>
  <c r="D16" i="10"/>
  <c r="E16" i="10" s="1"/>
  <c r="D9" i="10"/>
  <c r="E9" i="10" s="1"/>
  <c r="D5" i="10"/>
  <c r="E5" i="10" s="1"/>
  <c r="D14" i="10"/>
  <c r="E14" i="10" s="1"/>
  <c r="D22" i="10"/>
  <c r="E22" i="10" s="1"/>
  <c r="D25" i="10"/>
  <c r="E25" i="10" s="1"/>
  <c r="D18" i="10"/>
  <c r="E18" i="10" s="1"/>
  <c r="D6" i="10"/>
  <c r="E6" i="10" s="1"/>
  <c r="D17" i="10"/>
  <c r="E17" i="10" s="1"/>
  <c r="M32" i="9"/>
  <c r="P29" i="9"/>
  <c r="M15" i="9"/>
  <c r="P2" i="9"/>
  <c r="D13" i="10"/>
  <c r="E13" i="10" s="1"/>
  <c r="D32" i="10"/>
  <c r="E32" i="10" s="1"/>
  <c r="D28" i="10"/>
  <c r="E28" i="10" s="1"/>
  <c r="D4" i="10"/>
  <c r="E4" i="10" s="1"/>
  <c r="D20" i="10"/>
  <c r="E20" i="10" s="1"/>
  <c r="D3" i="5"/>
  <c r="D5" i="5"/>
  <c r="P107" i="9"/>
  <c r="P24" i="9"/>
  <c r="M24" i="9"/>
  <c r="P94" i="9"/>
  <c r="P78" i="9"/>
  <c r="P69" i="9"/>
  <c r="P7" i="9"/>
  <c r="P39" i="9"/>
  <c r="P84" i="9"/>
  <c r="M29" i="9"/>
  <c r="P24" i="7"/>
  <c r="P32" i="7"/>
  <c r="M69" i="7"/>
  <c r="P94" i="7"/>
  <c r="P45" i="7"/>
  <c r="P67" i="7"/>
  <c r="M67" i="7"/>
  <c r="M59" i="7"/>
  <c r="M35" i="7"/>
  <c r="P35" i="7"/>
  <c r="P52" i="7"/>
  <c r="P50" i="7"/>
  <c r="M50" i="7"/>
  <c r="M47" i="7"/>
  <c r="P104" i="7"/>
  <c r="P42" i="7"/>
  <c r="P7" i="7"/>
  <c r="P84" i="7"/>
  <c r="M10" i="7"/>
  <c r="M4" i="7"/>
  <c r="P6" i="7"/>
  <c r="P78" i="7"/>
  <c r="P39" i="7"/>
  <c r="M39" i="7"/>
  <c r="P14" i="7"/>
  <c r="M89" i="7"/>
  <c r="M64" i="7"/>
  <c r="M55" i="7"/>
  <c r="M6" i="7"/>
  <c r="M74" i="7"/>
  <c r="P74" i="7"/>
  <c r="P29" i="7"/>
  <c r="M29" i="7"/>
  <c r="P107" i="7"/>
  <c r="M42" i="7"/>
  <c r="M24" i="7"/>
  <c r="P55" i="4"/>
  <c r="B18" i="5" s="1"/>
  <c r="D18" i="5" s="1"/>
  <c r="P52" i="4"/>
  <c r="B17" i="5" s="1"/>
  <c r="D17" i="5" s="1"/>
  <c r="C33" i="5"/>
  <c r="D33" i="5" s="1"/>
  <c r="P59" i="4"/>
  <c r="B19" i="5" s="1"/>
  <c r="D19" i="5" s="1"/>
  <c r="P94" i="4"/>
  <c r="B29" i="5" s="1"/>
  <c r="D29" i="5" s="1"/>
  <c r="P102" i="4"/>
  <c r="P32" i="4"/>
  <c r="B10" i="5" s="1"/>
  <c r="D10" i="5" s="1"/>
  <c r="P89" i="4"/>
  <c r="B28" i="5" s="1"/>
  <c r="D28" i="5" s="1"/>
  <c r="P67" i="4"/>
  <c r="B22" i="5" s="1"/>
  <c r="D22" i="5" s="1"/>
  <c r="P45" i="4"/>
  <c r="B14" i="5" s="1"/>
  <c r="D14" i="5" s="1"/>
  <c r="M51" i="4"/>
  <c r="P50" i="4"/>
  <c r="B16" i="5" s="1"/>
  <c r="D16" i="5" s="1"/>
  <c r="P24" i="4"/>
  <c r="B8" i="5" s="1"/>
  <c r="D8" i="5" s="1"/>
  <c r="P48" i="4"/>
  <c r="B15" i="5" s="1"/>
  <c r="D15" i="5" s="1"/>
  <c r="P84" i="4"/>
  <c r="B27" i="5" s="1"/>
  <c r="D27" i="5" s="1"/>
  <c r="M63" i="4"/>
  <c r="P62" i="4"/>
  <c r="B20" i="5" s="1"/>
  <c r="D20" i="5" s="1"/>
  <c r="P104" i="4"/>
  <c r="B32" i="5" s="1"/>
  <c r="D32" i="5" s="1"/>
  <c r="P74" i="4"/>
  <c r="B25" i="5" s="1"/>
  <c r="D25" i="5" s="1"/>
  <c r="P29" i="4"/>
  <c r="B9" i="5" s="1"/>
  <c r="D9" i="5" s="1"/>
  <c r="P107" i="4"/>
  <c r="P64" i="4"/>
  <c r="B21" i="5" s="1"/>
  <c r="D21" i="5" s="1"/>
  <c r="M79" i="4"/>
  <c r="P78" i="4"/>
  <c r="B26" i="5" s="1"/>
  <c r="D26" i="5" s="1"/>
  <c r="P99" i="4"/>
  <c r="B30" i="5" s="1"/>
  <c r="D30" i="5" s="1"/>
  <c r="P35" i="4"/>
  <c r="B11" i="5" s="1"/>
  <c r="D11" i="5" s="1"/>
  <c r="P42" i="4"/>
  <c r="B13" i="5" s="1"/>
  <c r="D13" i="5" s="1"/>
  <c r="M107" i="4"/>
  <c r="M104" i="4"/>
  <c r="B31" i="5"/>
  <c r="D31" i="5" s="1"/>
  <c r="M99" i="4"/>
  <c r="M95" i="4"/>
  <c r="M89" i="4"/>
  <c r="M84" i="4"/>
  <c r="M71" i="4"/>
  <c r="B24" i="5"/>
  <c r="D24" i="5" s="1"/>
  <c r="M69" i="4"/>
  <c r="B23" i="5"/>
  <c r="D23" i="5" s="1"/>
  <c r="M67" i="4"/>
  <c r="M64" i="4"/>
  <c r="M59" i="4"/>
  <c r="M55" i="4"/>
  <c r="M52" i="4"/>
  <c r="M48" i="4"/>
  <c r="M45" i="4"/>
  <c r="M39" i="4"/>
  <c r="B12" i="5"/>
  <c r="D12" i="5" s="1"/>
  <c r="M35" i="4"/>
  <c r="M32" i="4"/>
  <c r="M29" i="4"/>
  <c r="M24" i="4"/>
  <c r="E3" i="10" l="1"/>
  <c r="D47" i="2"/>
  <c r="D48" i="2"/>
  <c r="D49" i="2"/>
  <c r="D50" i="2"/>
  <c r="D51" i="2"/>
  <c r="D52" i="2"/>
  <c r="D53" i="2"/>
  <c r="D54" i="2"/>
  <c r="D55" i="2"/>
  <c r="D56" i="2"/>
  <c r="D46" i="2"/>
  <c r="C46" i="2"/>
  <c r="C47" i="2"/>
  <c r="C48" i="2"/>
  <c r="C49" i="2"/>
  <c r="C50" i="2"/>
  <c r="C51" i="2"/>
  <c r="C52" i="2"/>
  <c r="C53" i="2"/>
  <c r="C54" i="2"/>
  <c r="C55" i="2"/>
  <c r="C56" i="2"/>
  <c r="C45" i="2"/>
  <c r="C39" i="2" l="1"/>
  <c r="B39" i="2"/>
  <c r="C38" i="2"/>
  <c r="B38" i="2"/>
  <c r="B1" i="2"/>
  <c r="B1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<sst xmlns="http://schemas.openxmlformats.org/spreadsheetml/2006/main" count="1769" uniqueCount="117">
  <si>
    <t>Year</t>
  </si>
  <si>
    <t>Sales (in millions)</t>
  </si>
  <si>
    <t>Sales Forecast (in millions)</t>
  </si>
  <si>
    <t>Manufacturing expense</t>
  </si>
  <si>
    <t>Sales Growth (in millions)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</si>
  <si>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</si>
  <si>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</si>
  <si>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</si>
  <si>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</si>
  <si>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</si>
  <si>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</si>
  <si>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</si>
  <si>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</si>
  <si>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</si>
  <si>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</si>
  <si>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</si>
  <si>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</si>
  <si>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</si>
  <si>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</si>
  <si>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</si>
  <si>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</si>
  <si>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</si>
  <si>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</si>
  <si>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</si>
  <si>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</si>
  <si>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</si>
  <si>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</si>
  <si>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</si>
  <si>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</si>
  <si>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The Sales and manufacturing expenses have a high positive correlation (0.90) which indicates that an increase in manufacturing expenses would also lead to an increase in sales</t>
  </si>
  <si>
    <t>Mean</t>
  </si>
  <si>
    <t>Standard Deviation</t>
  </si>
  <si>
    <t>Regression Analysis</t>
  </si>
  <si>
    <t>Correlation Table</t>
  </si>
  <si>
    <t>This indicates a strong positive relationship between the variables 'Manufacturing expenses' and 'Sales'</t>
  </si>
  <si>
    <t>Months</t>
  </si>
  <si>
    <t>Manufacturing Expense</t>
  </si>
  <si>
    <t>Regression Equation Y = 37.09 + 1.42x</t>
  </si>
  <si>
    <t>Sales Growth (%)</t>
  </si>
  <si>
    <t>R² = 0.82</t>
  </si>
  <si>
    <t>Unit Price</t>
  </si>
  <si>
    <t>Cost</t>
  </si>
  <si>
    <t>Country</t>
  </si>
  <si>
    <t>Product Code</t>
  </si>
  <si>
    <t xml:space="preserve">Product </t>
  </si>
  <si>
    <t>Sales Channel</t>
  </si>
  <si>
    <t>Date Sold</t>
  </si>
  <si>
    <t>Revenue</t>
  </si>
  <si>
    <t>SUPA105</t>
  </si>
  <si>
    <t>Super Soft Bulk - 2 Litres</t>
  </si>
  <si>
    <t>Online</t>
  </si>
  <si>
    <t>Direct</t>
  </si>
  <si>
    <t>Retail</t>
  </si>
  <si>
    <t>Canada</t>
  </si>
  <si>
    <t>SUPA104</t>
  </si>
  <si>
    <t>Super Soft - 1 Litre</t>
  </si>
  <si>
    <t>DETA800</t>
  </si>
  <si>
    <t>Detafast Stain Remover - 800ml</t>
  </si>
  <si>
    <t>SUPA103</t>
  </si>
  <si>
    <t>Super Soft - 500ml</t>
  </si>
  <si>
    <t>DETA200</t>
  </si>
  <si>
    <t>Detafast Stain Remover - 200ml</t>
  </si>
  <si>
    <t>DETA100</t>
  </si>
  <si>
    <t>Detafast Stain Remover - 100ml</t>
  </si>
  <si>
    <t>PURA250</t>
  </si>
  <si>
    <t>Pure Soft Detergent - 250ml</t>
  </si>
  <si>
    <t>PURA200</t>
  </si>
  <si>
    <t>Pure Soft Detergent - 200ml</t>
  </si>
  <si>
    <t>SUPA102</t>
  </si>
  <si>
    <t>Super Soft - 250ml</t>
  </si>
  <si>
    <t>PURA500</t>
  </si>
  <si>
    <t>Pure Soft Detergent - 500ml</t>
  </si>
  <si>
    <t>PURA100</t>
  </si>
  <si>
    <t>Pure Soft Detergent - 100ml</t>
  </si>
  <si>
    <t>Expense</t>
  </si>
  <si>
    <t>Quantity Produced</t>
  </si>
  <si>
    <t>Quantity Sold</t>
  </si>
  <si>
    <t>60% of quantity produced was sold</t>
  </si>
  <si>
    <t>Net Profit</t>
  </si>
  <si>
    <t>Outlet</t>
  </si>
  <si>
    <t>Toronto</t>
  </si>
  <si>
    <t>Calgary</t>
  </si>
  <si>
    <t>BC</t>
  </si>
  <si>
    <t>Ottawa</t>
  </si>
  <si>
    <t>Month Sold</t>
  </si>
  <si>
    <t>Expense is 10% of revenue and inclusive of marketing cost and unit cost</t>
  </si>
  <si>
    <t>Quantity sold is 60% of quantity produced</t>
  </si>
  <si>
    <t>Product Category</t>
  </si>
  <si>
    <t>Bleach</t>
  </si>
  <si>
    <t>Washing Powder</t>
  </si>
  <si>
    <t>Liquid Soap</t>
  </si>
  <si>
    <t>Date</t>
  </si>
  <si>
    <t>Total Revenue Per Day</t>
  </si>
  <si>
    <t>Total Product Cost Per Day</t>
  </si>
  <si>
    <t>Seasonalit</t>
  </si>
  <si>
    <t>F. ETS Seasonality</t>
  </si>
  <si>
    <t>Forecast Date</t>
  </si>
  <si>
    <t>Projected Sales</t>
  </si>
  <si>
    <t>% Sales Growth</t>
  </si>
  <si>
    <t>Correlation Analysis</t>
  </si>
  <si>
    <t>Positive perfect correlation between expense and revenue</t>
  </si>
  <si>
    <t>Table 1</t>
  </si>
  <si>
    <t>Table 2</t>
  </si>
  <si>
    <t>Current Sales</t>
  </si>
  <si>
    <t>Table 3</t>
  </si>
  <si>
    <t>Negative very weak correlation between current sales and projected sales</t>
  </si>
  <si>
    <t xml:space="preserve">Date </t>
  </si>
  <si>
    <t>Regression Analysis of Expense and Current Sales</t>
  </si>
  <si>
    <t>Table 4</t>
  </si>
  <si>
    <t>Regression Analysis of Current Sales and Projected Sales</t>
  </si>
  <si>
    <t>Regression Analysis of Quantity Sold and Quantity Produced</t>
  </si>
  <si>
    <t xml:space="preserve">Regression Analysis of Projected Sales and Sales Growth </t>
  </si>
  <si>
    <t>Outlet Location</t>
  </si>
  <si>
    <t>Total Sales</t>
  </si>
  <si>
    <t>Sales/Revenue</t>
  </si>
  <si>
    <t>Table 5</t>
  </si>
  <si>
    <t>Dip in sales is due to slow sales due stronger competitor in the market, inflation and lay-off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</si>
</sst>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Calibri"/>
    </font>
    <font>
      <sz val="11"/>
      <color theme="1"/>
      <name val="Calibri"/>
    </font>
    <font>
      <b/>
      <sz val="10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0"/>
      <color theme="0"/>
      <name val="Calibri"/>
      <family val="2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theme="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theme="9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rgb="FFA8D08D"/>
      </top>
      <bottom/>
      <diagonal/>
    </border>
    <border>
      <left/>
      <right style="thin">
        <color theme="9"/>
      </right>
      <top style="thin">
        <color rgb="FFA8D08D"/>
      </top>
      <bottom/>
      <diagonal/>
    </border>
    <border>
      <left/>
      <right/>
      <top style="thin">
        <color rgb="FFA8D08D"/>
      </top>
      <bottom style="thin">
        <color rgb="FFA8D08D"/>
      </bottom>
      <diagonal/>
    </border>
    <border>
      <left/>
      <right style="thin">
        <color theme="9"/>
      </right>
      <top style="thin">
        <color rgb="FFA8D08D"/>
      </top>
      <bottom style="thin">
        <color rgb="FFA8D08D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9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44" fontId="0" fillId="0" borderId="0" xfId="1" applyFont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43" fontId="0" fillId="2" borderId="0" xfId="2" applyFont="1" applyFill="1"/>
    <xf numFmtId="44" fontId="0" fillId="0" borderId="0" xfId="1" applyFont="1" applyAlignment="1">
      <alignment horizontal="left" wrapText="1"/>
    </xf>
    <xf numFmtId="44" fontId="0" fillId="0" borderId="0" xfId="1" applyFont="1" applyAlignment="1">
      <alignment horizontal="left"/>
    </xf>
    <xf numFmtId="43" fontId="0" fillId="2" borderId="0" xfId="2" applyFont="1" applyFill="1" applyAlignment="1">
      <alignment horizontal="left"/>
    </xf>
    <xf numFmtId="17" fontId="0" fillId="2" borderId="0" xfId="0" applyNumberFormat="1" applyFill="1" applyAlignment="1">
      <alignment horizontal="left"/>
    </xf>
    <xf numFmtId="17" fontId="0" fillId="2" borderId="0" xfId="0" applyNumberFormat="1" applyFill="1" applyAlignment="1">
      <alignment horizontal="left" wrapText="1"/>
    </xf>
    <xf numFmtId="0" fontId="3" fillId="0" borderId="0" xfId="0" applyFont="1"/>
    <xf numFmtId="17" fontId="0" fillId="0" borderId="3" xfId="0" applyNumberFormat="1" applyBorder="1" applyAlignment="1">
      <alignment horizontal="left"/>
    </xf>
    <xf numFmtId="44" fontId="0" fillId="0" borderId="3" xfId="1" applyFont="1" applyBorder="1" applyAlignment="1">
      <alignment horizontal="left"/>
    </xf>
    <xf numFmtId="43" fontId="0" fillId="0" borderId="3" xfId="2" applyFont="1" applyBorder="1"/>
    <xf numFmtId="17" fontId="0" fillId="0" borderId="3" xfId="0" applyNumberFormat="1" applyBorder="1" applyAlignment="1">
      <alignment horizontal="left" wrapText="1"/>
    </xf>
    <xf numFmtId="44" fontId="0" fillId="0" borderId="3" xfId="1" applyFont="1" applyBorder="1" applyAlignment="1">
      <alignment horizontal="left" wrapText="1"/>
    </xf>
    <xf numFmtId="43" fontId="0" fillId="0" borderId="3" xfId="2" applyFont="1" applyBorder="1" applyAlignment="1">
      <alignment wrapText="1"/>
    </xf>
    <xf numFmtId="0" fontId="7" fillId="0" borderId="7" xfId="0" applyFont="1" applyBorder="1"/>
    <xf numFmtId="0" fontId="7" fillId="0" borderId="5" xfId="0" applyFont="1" applyBorder="1"/>
    <xf numFmtId="0" fontId="7" fillId="0" borderId="9" xfId="0" applyFont="1" applyBorder="1"/>
    <xf numFmtId="2" fontId="7" fillId="0" borderId="7" xfId="0" applyNumberFormat="1" applyFont="1" applyBorder="1"/>
    <xf numFmtId="44" fontId="7" fillId="0" borderId="8" xfId="1" applyFont="1" applyBorder="1"/>
    <xf numFmtId="44" fontId="7" fillId="0" borderId="6" xfId="1" applyFont="1" applyBorder="1"/>
    <xf numFmtId="44" fontId="7" fillId="0" borderId="10" xfId="1" applyFont="1" applyBorder="1"/>
    <xf numFmtId="44" fontId="0" fillId="0" borderId="0" xfId="0" applyNumberFormat="1"/>
    <xf numFmtId="0" fontId="6" fillId="3" borderId="4" xfId="0" applyFont="1" applyFill="1" applyBorder="1" applyAlignment="1">
      <alignment horizontal="left" wrapText="1"/>
    </xf>
    <xf numFmtId="0" fontId="6" fillId="3" borderId="5" xfId="0" applyFont="1" applyFill="1" applyBorder="1" applyAlignment="1">
      <alignment horizontal="left" wrapText="1"/>
    </xf>
    <xf numFmtId="3" fontId="6" fillId="3" borderId="5" xfId="0" applyNumberFormat="1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4" fillId="4" borderId="0" xfId="0" applyFont="1" applyFill="1"/>
    <xf numFmtId="0" fontId="8" fillId="3" borderId="5" xfId="0" applyFont="1" applyFill="1" applyBorder="1" applyAlignment="1">
      <alignment horizontal="left" wrapText="1"/>
    </xf>
    <xf numFmtId="0" fontId="9" fillId="0" borderId="7" xfId="0" applyFont="1" applyBorder="1"/>
    <xf numFmtId="0" fontId="9" fillId="0" borderId="5" xfId="0" applyFont="1" applyBorder="1"/>
    <xf numFmtId="14" fontId="0" fillId="0" borderId="0" xfId="0" applyNumberFormat="1"/>
    <xf numFmtId="164" fontId="0" fillId="0" borderId="0" xfId="0" applyNumberFormat="1"/>
    <xf numFmtId="0" fontId="4" fillId="6" borderId="0" xfId="0" applyFont="1" applyFill="1"/>
    <xf numFmtId="0" fontId="4" fillId="6" borderId="3" xfId="0" applyFont="1" applyFill="1" applyBorder="1"/>
    <xf numFmtId="164" fontId="0" fillId="0" borderId="3" xfId="0" applyNumberFormat="1" applyBorder="1"/>
    <xf numFmtId="0" fontId="0" fillId="0" borderId="3" xfId="0" applyBorder="1"/>
    <xf numFmtId="44" fontId="0" fillId="0" borderId="3" xfId="0" applyNumberFormat="1" applyBorder="1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44" fontId="5" fillId="0" borderId="0" xfId="0" applyNumberFormat="1" applyFont="1"/>
    <xf numFmtId="0" fontId="4" fillId="6" borderId="11" xfId="0" applyFont="1" applyFill="1" applyBorder="1"/>
    <xf numFmtId="0" fontId="10" fillId="0" borderId="0" xfId="0" applyFont="1"/>
    <xf numFmtId="44" fontId="0" fillId="0" borderId="3" xfId="1" applyFont="1" applyBorder="1"/>
    <xf numFmtId="0" fontId="11" fillId="5" borderId="11" xfId="0" applyFont="1" applyFill="1" applyBorder="1"/>
    <xf numFmtId="0" fontId="11" fillId="5" borderId="12" xfId="0" applyFont="1" applyFill="1" applyBorder="1"/>
    <xf numFmtId="164" fontId="0" fillId="0" borderId="3" xfId="0" applyNumberFormat="1" applyBorder="1" applyAlignment="1">
      <alignment horizontal="left"/>
    </xf>
    <xf numFmtId="44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44" fontId="0" fillId="0" borderId="3" xfId="1" applyFont="1" applyBorder="1" applyAlignment="1"/>
    <xf numFmtId="0" fontId="12" fillId="0" borderId="0" xfId="0" applyFont="1"/>
    <xf numFmtId="0" fontId="6" fillId="7" borderId="5" xfId="0" applyFont="1" applyFill="1" applyBorder="1" applyAlignment="1">
      <alignment horizontal="left" wrapText="1"/>
    </xf>
    <xf numFmtId="3" fontId="6" fillId="7" borderId="5" xfId="0" applyNumberFormat="1" applyFont="1" applyFill="1" applyBorder="1" applyAlignment="1">
      <alignment wrapText="1"/>
    </xf>
    <xf numFmtId="2" fontId="0" fillId="0" borderId="1" xfId="0" applyNumberFormat="1" applyBorder="1"/>
    <xf numFmtId="0" fontId="13" fillId="6" borderId="2" xfId="0" applyFont="1" applyFill="1" applyBorder="1" applyAlignment="1">
      <alignment horizontal="center"/>
    </xf>
    <xf numFmtId="0" fontId="13" fillId="6" borderId="3" xfId="0" applyFont="1" applyFill="1" applyBorder="1" applyAlignment="1">
      <alignment horizontal="center"/>
    </xf>
    <xf numFmtId="44" fontId="0" fillId="0" borderId="0" xfId="1" applyFont="1" applyBorder="1" applyAlignment="1"/>
    <xf numFmtId="0" fontId="11" fillId="6" borderId="0" xfId="0" applyFont="1" applyFill="1"/>
    <xf numFmtId="0" fontId="14" fillId="7" borderId="5" xfId="0" applyFont="1" applyFill="1" applyBorder="1" applyAlignment="1">
      <alignment wrapText="1"/>
    </xf>
    <xf numFmtId="1" fontId="0" fillId="0" borderId="0" xfId="1" applyNumberFormat="1" applyFont="1"/>
    <xf numFmtId="0" fontId="11" fillId="6" borderId="3" xfId="0" applyFont="1" applyFill="1" applyBorder="1"/>
    <xf numFmtId="0" fontId="8" fillId="3" borderId="6" xfId="0" applyFont="1" applyFill="1" applyBorder="1" applyAlignment="1">
      <alignment wrapText="1"/>
    </xf>
    <xf numFmtId="2" fontId="0" fillId="0" borderId="0" xfId="0" applyNumberFormat="1"/>
    <xf numFmtId="0" fontId="13" fillId="0" borderId="0" xfId="0" applyFont="1" applyAlignment="1">
      <alignment horizontal="center"/>
    </xf>
    <xf numFmtId="44" fontId="10" fillId="0" borderId="0" xfId="0" applyNumberFormat="1" applyFont="1"/>
    <xf numFmtId="0" fontId="16" fillId="0" borderId="0" xfId="0" applyFont="1"/>
    <xf numFmtId="0" fontId="10" fillId="0" borderId="1" xfId="0" applyFont="1" applyBorder="1"/>
    <xf numFmtId="0" fontId="17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</a:t>
            </a:r>
            <a:r>
              <a:rPr lang="en-US" b="1" baseline="0"/>
              <a:t> Forecast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'Sales Forecast'!$B$2</c:f>
              <c:strCache>
                <c:ptCount val="1"/>
                <c:pt idx="0">
                  <c:v>Current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'Sales Forecast'!$A$3:$A$63</c:f>
              <c:numCache>
                <c:formatCode>[$-409]d\-mmm\-yy;@</c:formatCode>
                <c:ptCount val="6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  <c:pt idx="31">
                  <c:v>45017</c:v>
                </c:pt>
                <c:pt idx="32">
                  <c:v>45018</c:v>
                </c:pt>
                <c:pt idx="33">
                  <c:v>45019</c:v>
                </c:pt>
                <c:pt idx="34">
                  <c:v>45020</c:v>
                </c:pt>
                <c:pt idx="35">
                  <c:v>45021</c:v>
                </c:pt>
                <c:pt idx="36">
                  <c:v>45022</c:v>
                </c:pt>
                <c:pt idx="37">
                  <c:v>45023</c:v>
                </c:pt>
                <c:pt idx="38">
                  <c:v>45024</c:v>
                </c:pt>
                <c:pt idx="39">
                  <c:v>45025</c:v>
                </c:pt>
                <c:pt idx="40">
                  <c:v>45026</c:v>
                </c:pt>
                <c:pt idx="41">
                  <c:v>45027</c:v>
                </c:pt>
                <c:pt idx="42">
                  <c:v>45028</c:v>
                </c:pt>
                <c:pt idx="43">
                  <c:v>45029</c:v>
                </c:pt>
                <c:pt idx="44">
                  <c:v>45030</c:v>
                </c:pt>
                <c:pt idx="45">
                  <c:v>45031</c:v>
                </c:pt>
                <c:pt idx="46">
                  <c:v>45032</c:v>
                </c:pt>
                <c:pt idx="47">
                  <c:v>45033</c:v>
                </c:pt>
                <c:pt idx="48">
                  <c:v>45034</c:v>
                </c:pt>
                <c:pt idx="49">
                  <c:v>45035</c:v>
                </c:pt>
                <c:pt idx="50">
                  <c:v>45036</c:v>
                </c:pt>
                <c:pt idx="51">
                  <c:v>45037</c:v>
                </c:pt>
                <c:pt idx="52">
                  <c:v>45038</c:v>
                </c:pt>
                <c:pt idx="53">
                  <c:v>45039</c:v>
                </c:pt>
                <c:pt idx="54">
                  <c:v>45040</c:v>
                </c:pt>
                <c:pt idx="55">
                  <c:v>45041</c:v>
                </c:pt>
                <c:pt idx="56">
                  <c:v>45042</c:v>
                </c:pt>
                <c:pt idx="57">
                  <c:v>45043</c:v>
                </c:pt>
                <c:pt idx="58">
                  <c:v>45044</c:v>
                </c:pt>
                <c:pt idx="59">
                  <c:v>45045</c:v>
                </c:pt>
                <c:pt idx="60">
                  <c:v>45046</c:v>
                </c:pt>
              </c:numCache>
            </c:numRef>
          </c:cat>
          <c:val>
            <c:numRef>
              <c:f>'Sales Forecast'!$B$3:$B$63</c:f>
              <c:numCache>
                <c:formatCode>_("$"* #,##0.00_);_("$"* \(#,##0.00\);_("$"* "-"??_);_(@_)</c:formatCode>
                <c:ptCount val="61"/>
                <c:pt idx="0">
                  <c:v>2496</c:v>
                </c:pt>
                <c:pt idx="1">
                  <c:v>2364</c:v>
                </c:pt>
                <c:pt idx="2">
                  <c:v>2112</c:v>
                </c:pt>
                <c:pt idx="3">
                  <c:v>2016</c:v>
                </c:pt>
                <c:pt idx="4">
                  <c:v>1992</c:v>
                </c:pt>
                <c:pt idx="5">
                  <c:v>1884</c:v>
                </c:pt>
                <c:pt idx="6">
                  <c:v>1704</c:v>
                </c:pt>
                <c:pt idx="7">
                  <c:v>2316</c:v>
                </c:pt>
                <c:pt idx="8">
                  <c:v>24600</c:v>
                </c:pt>
                <c:pt idx="9">
                  <c:v>23880</c:v>
                </c:pt>
                <c:pt idx="10">
                  <c:v>22560</c:v>
                </c:pt>
                <c:pt idx="11">
                  <c:v>22560</c:v>
                </c:pt>
                <c:pt idx="12">
                  <c:v>1000.998</c:v>
                </c:pt>
                <c:pt idx="13">
                  <c:v>977.02200000000005</c:v>
                </c:pt>
                <c:pt idx="14">
                  <c:v>20400</c:v>
                </c:pt>
                <c:pt idx="15">
                  <c:v>887.4</c:v>
                </c:pt>
                <c:pt idx="16">
                  <c:v>19200</c:v>
                </c:pt>
                <c:pt idx="17">
                  <c:v>855.57600000000002</c:v>
                </c:pt>
                <c:pt idx="18">
                  <c:v>845.154</c:v>
                </c:pt>
                <c:pt idx="19">
                  <c:v>17640</c:v>
                </c:pt>
                <c:pt idx="20">
                  <c:v>771.69599999999991</c:v>
                </c:pt>
                <c:pt idx="21">
                  <c:v>16920</c:v>
                </c:pt>
                <c:pt idx="22">
                  <c:v>16200</c:v>
                </c:pt>
                <c:pt idx="23">
                  <c:v>22000</c:v>
                </c:pt>
                <c:pt idx="24">
                  <c:v>22000</c:v>
                </c:pt>
                <c:pt idx="25">
                  <c:v>635.09999999999991</c:v>
                </c:pt>
                <c:pt idx="26">
                  <c:v>22000</c:v>
                </c:pt>
                <c:pt idx="27">
                  <c:v>569.43000000000006</c:v>
                </c:pt>
                <c:pt idx="28">
                  <c:v>974.4</c:v>
                </c:pt>
                <c:pt idx="29">
                  <c:v>974.4</c:v>
                </c:pt>
                <c:pt idx="30">
                  <c:v>940.8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DB-46DD-A568-3DB5D7088D21}"/>
            </c:ext>
          </c:extLst>
        </c:ser>
        <c:ser>
          <c:idx val="1"/>
          <c:order val="1"/>
          <c:tx>
            <c:strRef>
              <c:f>'Sales Forecast'!$C$2</c:f>
              <c:strCache>
                <c:ptCount val="1"/>
                <c:pt idx="0">
                  <c:v>Projected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'Sales Forecast'!$A$3:$A$63</c:f>
              <c:numCache>
                <c:formatCode>[$-409]d\-mmm\-yy;@</c:formatCode>
                <c:ptCount val="61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  <c:pt idx="30">
                  <c:v>45016</c:v>
                </c:pt>
                <c:pt idx="31">
                  <c:v>45017</c:v>
                </c:pt>
                <c:pt idx="32">
                  <c:v>45018</c:v>
                </c:pt>
                <c:pt idx="33">
                  <c:v>45019</c:v>
                </c:pt>
                <c:pt idx="34">
                  <c:v>45020</c:v>
                </c:pt>
                <c:pt idx="35">
                  <c:v>45021</c:v>
                </c:pt>
                <c:pt idx="36">
                  <c:v>45022</c:v>
                </c:pt>
                <c:pt idx="37">
                  <c:v>45023</c:v>
                </c:pt>
                <c:pt idx="38">
                  <c:v>45024</c:v>
                </c:pt>
                <c:pt idx="39">
                  <c:v>45025</c:v>
                </c:pt>
                <c:pt idx="40">
                  <c:v>45026</c:v>
                </c:pt>
                <c:pt idx="41">
                  <c:v>45027</c:v>
                </c:pt>
                <c:pt idx="42">
                  <c:v>45028</c:v>
                </c:pt>
                <c:pt idx="43">
                  <c:v>45029</c:v>
                </c:pt>
                <c:pt idx="44">
                  <c:v>45030</c:v>
                </c:pt>
                <c:pt idx="45">
                  <c:v>45031</c:v>
                </c:pt>
                <c:pt idx="46">
                  <c:v>45032</c:v>
                </c:pt>
                <c:pt idx="47">
                  <c:v>45033</c:v>
                </c:pt>
                <c:pt idx="48">
                  <c:v>45034</c:v>
                </c:pt>
                <c:pt idx="49">
                  <c:v>45035</c:v>
                </c:pt>
                <c:pt idx="50">
                  <c:v>45036</c:v>
                </c:pt>
                <c:pt idx="51">
                  <c:v>45037</c:v>
                </c:pt>
                <c:pt idx="52">
                  <c:v>45038</c:v>
                </c:pt>
                <c:pt idx="53">
                  <c:v>45039</c:v>
                </c:pt>
                <c:pt idx="54">
                  <c:v>45040</c:v>
                </c:pt>
                <c:pt idx="55">
                  <c:v>45041</c:v>
                </c:pt>
                <c:pt idx="56">
                  <c:v>45042</c:v>
                </c:pt>
                <c:pt idx="57">
                  <c:v>45043</c:v>
                </c:pt>
                <c:pt idx="58">
                  <c:v>45044</c:v>
                </c:pt>
                <c:pt idx="59">
                  <c:v>45045</c:v>
                </c:pt>
                <c:pt idx="60">
                  <c:v>45046</c:v>
                </c:pt>
              </c:numCache>
            </c:numRef>
          </c:cat>
          <c:val>
            <c:numRef>
              <c:f>'Sales Forecast'!$C$3:$C$63</c:f>
              <c:numCache>
                <c:formatCode>_("$"* #,##0.00_);_("$"* \(#,##0.00\);_("$"* "-"??_);_(@_)</c:formatCode>
                <c:ptCount val="61"/>
                <c:pt idx="31">
                  <c:v>10471.567070967518</c:v>
                </c:pt>
                <c:pt idx="32">
                  <c:v>10170.42187497206</c:v>
                </c:pt>
                <c:pt idx="33">
                  <c:v>9701.1231527093332</c:v>
                </c:pt>
                <c:pt idx="34">
                  <c:v>9002.5686064586043</c:v>
                </c:pt>
                <c:pt idx="35">
                  <c:v>8023.9619633695111</c:v>
                </c:pt>
                <c:pt idx="36">
                  <c:v>6694.3087562397122</c:v>
                </c:pt>
                <c:pt idx="37">
                  <c:v>4900.9780184607953</c:v>
                </c:pt>
                <c:pt idx="38">
                  <c:v>2494.1846086978912</c:v>
                </c:pt>
                <c:pt idx="39">
                  <c:v>-561.11740711331367</c:v>
                </c:pt>
                <c:pt idx="40">
                  <c:v>350.57490231469274</c:v>
                </c:pt>
                <c:pt idx="41">
                  <c:v>1846.1493194773793</c:v>
                </c:pt>
                <c:pt idx="42">
                  <c:v>3949.0705022569746</c:v>
                </c:pt>
                <c:pt idx="43">
                  <c:v>7270.0785964913666</c:v>
                </c:pt>
                <c:pt idx="44">
                  <c:v>3995.3632961809635</c:v>
                </c:pt>
                <c:pt idx="45">
                  <c:v>-776.32531862705946</c:v>
                </c:pt>
                <c:pt idx="46">
                  <c:v>2520.5973205883056</c:v>
                </c:pt>
                <c:pt idx="47">
                  <c:v>-4025.8633714281023</c:v>
                </c:pt>
                <c:pt idx="48">
                  <c:v>-354.03265494294465</c:v>
                </c:pt>
                <c:pt idx="49">
                  <c:v>-9914.3089560419321</c:v>
                </c:pt>
                <c:pt idx="50">
                  <c:v>-24905.064349651337</c:v>
                </c:pt>
                <c:pt idx="51">
                  <c:v>-26349.882363639772</c:v>
                </c:pt>
                <c:pt idx="52">
                  <c:v>-53671.559515148401</c:v>
                </c:pt>
                <c:pt idx="53">
                  <c:v>-65215.474833339453</c:v>
                </c:pt>
                <c:pt idx="54">
                  <c:v>-80598.524523794651</c:v>
                </c:pt>
                <c:pt idx="55">
                  <c:v>-76654.010000005364</c:v>
                </c:pt>
                <c:pt idx="56">
                  <c:v>-45439.118476197124</c:v>
                </c:pt>
                <c:pt idx="57">
                  <c:v>-115877.14100000262</c:v>
                </c:pt>
                <c:pt idx="58">
                  <c:v>4151.3820000002161</c:v>
                </c:pt>
                <c:pt idx="59">
                  <c:v>459.19999999995343</c:v>
                </c:pt>
                <c:pt idx="60">
                  <c:v>-67.199999999953434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DB-46DD-A568-3DB5D7088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1878752"/>
        <c:axId val="1216562720"/>
      </c:lineChart>
      <c:dateAx>
        <c:axId val="147187875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562720"/>
        <c:crosses val="autoZero"/>
        <c:auto val="1"/>
        <c:lblOffset val="100"/>
        <c:baseTimeUnit val="days"/>
      </c:dateAx>
      <c:valAx>
        <c:axId val="12165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87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Scatter</a:t>
            </a:r>
            <a:r>
              <a:rPr lang="en-US" b="1" baseline="0"/>
              <a:t>plot of Expense and Current Sales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Scatterplot!$B$1</c:f>
              <c:strCache>
                <c:ptCount val="1"/>
                <c:pt idx="0">
                  <c:v>Current 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8307321799828784E-2"/>
                  <c:y val="-3.428025031648695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1" baseline="0"/>
                      <a:t>y = 10x + 2E-12</a:t>
                    </a:r>
                    <a:br>
                      <a:rPr lang="en-US" sz="1050" b="1" baseline="0"/>
                    </a:br>
                    <a:r>
                      <a:rPr lang="en-US" sz="1050" b="1" baseline="0"/>
                      <a:t>R² = 1</a:t>
                    </a:r>
                    <a:endParaRPr lang="en-US" sz="105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Scatterplot!$A$2:$A$32</c:f>
              <c:numCache>
                <c:formatCode>_("$"* #,##0.00_);_("$"* \(#,##0.00\);_("$"* "-"??_);_(@_)</c:formatCode>
                <c:ptCount val="31"/>
                <c:pt idx="0">
                  <c:v>249.6</c:v>
                </c:pt>
                <c:pt idx="1">
                  <c:v>236.4</c:v>
                </c:pt>
                <c:pt idx="2">
                  <c:v>211.2</c:v>
                </c:pt>
                <c:pt idx="3">
                  <c:v>201.6</c:v>
                </c:pt>
                <c:pt idx="4">
                  <c:v>199.2</c:v>
                </c:pt>
                <c:pt idx="5">
                  <c:v>188.4</c:v>
                </c:pt>
                <c:pt idx="6">
                  <c:v>170.4</c:v>
                </c:pt>
                <c:pt idx="7">
                  <c:v>231.6</c:v>
                </c:pt>
                <c:pt idx="8">
                  <c:v>2460</c:v>
                </c:pt>
                <c:pt idx="9">
                  <c:v>2388</c:v>
                </c:pt>
                <c:pt idx="10">
                  <c:v>2256</c:v>
                </c:pt>
                <c:pt idx="11">
                  <c:v>2256</c:v>
                </c:pt>
                <c:pt idx="12">
                  <c:v>100.0998</c:v>
                </c:pt>
                <c:pt idx="13">
                  <c:v>97.702200000000005</c:v>
                </c:pt>
                <c:pt idx="14">
                  <c:v>2040</c:v>
                </c:pt>
                <c:pt idx="15">
                  <c:v>88.74</c:v>
                </c:pt>
                <c:pt idx="16">
                  <c:v>1920</c:v>
                </c:pt>
                <c:pt idx="17">
                  <c:v>85.557600000000008</c:v>
                </c:pt>
                <c:pt idx="18">
                  <c:v>84.515400000000014</c:v>
                </c:pt>
                <c:pt idx="19">
                  <c:v>1764</c:v>
                </c:pt>
                <c:pt idx="20">
                  <c:v>77.169599999999988</c:v>
                </c:pt>
                <c:pt idx="21">
                  <c:v>1692</c:v>
                </c:pt>
                <c:pt idx="22">
                  <c:v>1620</c:v>
                </c:pt>
                <c:pt idx="23">
                  <c:v>2200</c:v>
                </c:pt>
                <c:pt idx="24">
                  <c:v>2200</c:v>
                </c:pt>
                <c:pt idx="25">
                  <c:v>63.509999999999991</c:v>
                </c:pt>
                <c:pt idx="26">
                  <c:v>2200</c:v>
                </c:pt>
                <c:pt idx="27">
                  <c:v>56.943000000000012</c:v>
                </c:pt>
                <c:pt idx="28">
                  <c:v>97.44</c:v>
                </c:pt>
                <c:pt idx="29">
                  <c:v>97.44</c:v>
                </c:pt>
                <c:pt idx="30">
                  <c:v>94.08</c:v>
                </c:pt>
              </c:numCache>
            </c:numRef>
          </c:xVal>
          <c:yVal>
            <c:numRef>
              <c:f>Scatterplot!$B$2:$B$32</c:f>
              <c:numCache>
                <c:formatCode>_("$"* #,##0.00_);_("$"* \(#,##0.00\);_("$"* "-"??_);_(@_)</c:formatCode>
                <c:ptCount val="31"/>
                <c:pt idx="0">
                  <c:v>2496</c:v>
                </c:pt>
                <c:pt idx="1">
                  <c:v>2364</c:v>
                </c:pt>
                <c:pt idx="2">
                  <c:v>2112</c:v>
                </c:pt>
                <c:pt idx="3">
                  <c:v>2016</c:v>
                </c:pt>
                <c:pt idx="4">
                  <c:v>1992</c:v>
                </c:pt>
                <c:pt idx="5">
                  <c:v>1884</c:v>
                </c:pt>
                <c:pt idx="6">
                  <c:v>1704</c:v>
                </c:pt>
                <c:pt idx="7">
                  <c:v>2316</c:v>
                </c:pt>
                <c:pt idx="8">
                  <c:v>24600</c:v>
                </c:pt>
                <c:pt idx="9">
                  <c:v>23880</c:v>
                </c:pt>
                <c:pt idx="10">
                  <c:v>22560</c:v>
                </c:pt>
                <c:pt idx="11">
                  <c:v>22560</c:v>
                </c:pt>
                <c:pt idx="12">
                  <c:v>1000.998</c:v>
                </c:pt>
                <c:pt idx="13">
                  <c:v>977.02200000000005</c:v>
                </c:pt>
                <c:pt idx="14">
                  <c:v>20400</c:v>
                </c:pt>
                <c:pt idx="15">
                  <c:v>887.4</c:v>
                </c:pt>
                <c:pt idx="16">
                  <c:v>19200</c:v>
                </c:pt>
                <c:pt idx="17">
                  <c:v>855.57600000000002</c:v>
                </c:pt>
                <c:pt idx="18">
                  <c:v>845.154</c:v>
                </c:pt>
                <c:pt idx="19">
                  <c:v>17640</c:v>
                </c:pt>
                <c:pt idx="20">
                  <c:v>771.69599999999991</c:v>
                </c:pt>
                <c:pt idx="21">
                  <c:v>16920</c:v>
                </c:pt>
                <c:pt idx="22">
                  <c:v>16200</c:v>
                </c:pt>
                <c:pt idx="23">
                  <c:v>22000</c:v>
                </c:pt>
                <c:pt idx="24">
                  <c:v>22000</c:v>
                </c:pt>
                <c:pt idx="25">
                  <c:v>635.09999999999991</c:v>
                </c:pt>
                <c:pt idx="26">
                  <c:v>22000</c:v>
                </c:pt>
                <c:pt idx="27">
                  <c:v>569.43000000000006</c:v>
                </c:pt>
                <c:pt idx="28">
                  <c:v>974.4</c:v>
                </c:pt>
                <c:pt idx="29">
                  <c:v>974.4</c:v>
                </c:pt>
                <c:pt idx="30">
                  <c:v>940.8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ED-4F0D-B155-9DFF30E62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053360"/>
        <c:axId val="838866528"/>
      </c:scatterChart>
      <c:valAx>
        <c:axId val="103705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Expense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866528"/>
        <c:crosses val="autoZero"/>
        <c:crossBetween val="midCat"/>
      </c:valAx>
      <c:valAx>
        <c:axId val="8388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05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Scatterplot of Quantity Produced Vs Quantity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Scatterplot!$E$1</c:f>
              <c:strCache>
                <c:ptCount val="1"/>
                <c:pt idx="0">
                  <c:v>Quantity Sold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482609932379143"/>
                  <c:y val="-2.8194444444444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Scatterplot!$D$2:$D$31</c:f>
              <c:numCache>
                <c:formatCode>General</c:formatCode>
                <c:ptCount val="30"/>
                <c:pt idx="0">
                  <c:v>208</c:v>
                </c:pt>
                <c:pt idx="1">
                  <c:v>197</c:v>
                </c:pt>
                <c:pt idx="2">
                  <c:v>176</c:v>
                </c:pt>
                <c:pt idx="3">
                  <c:v>168</c:v>
                </c:pt>
                <c:pt idx="4">
                  <c:v>166</c:v>
                </c:pt>
                <c:pt idx="5">
                  <c:v>157</c:v>
                </c:pt>
                <c:pt idx="6">
                  <c:v>142</c:v>
                </c:pt>
                <c:pt idx="7">
                  <c:v>193</c:v>
                </c:pt>
                <c:pt idx="8">
                  <c:v>205</c:v>
                </c:pt>
                <c:pt idx="9">
                  <c:v>199</c:v>
                </c:pt>
                <c:pt idx="10">
                  <c:v>188</c:v>
                </c:pt>
                <c:pt idx="11">
                  <c:v>188</c:v>
                </c:pt>
                <c:pt idx="12">
                  <c:v>167</c:v>
                </c:pt>
                <c:pt idx="13">
                  <c:v>163</c:v>
                </c:pt>
                <c:pt idx="14">
                  <c:v>170</c:v>
                </c:pt>
                <c:pt idx="15">
                  <c:v>102</c:v>
                </c:pt>
                <c:pt idx="16">
                  <c:v>160</c:v>
                </c:pt>
                <c:pt idx="17">
                  <c:v>204</c:v>
                </c:pt>
                <c:pt idx="18">
                  <c:v>141</c:v>
                </c:pt>
                <c:pt idx="19">
                  <c:v>147</c:v>
                </c:pt>
                <c:pt idx="20">
                  <c:v>184</c:v>
                </c:pt>
                <c:pt idx="21">
                  <c:v>141</c:v>
                </c:pt>
                <c:pt idx="22">
                  <c:v>135</c:v>
                </c:pt>
                <c:pt idx="23">
                  <c:v>176</c:v>
                </c:pt>
                <c:pt idx="24">
                  <c:v>184</c:v>
                </c:pt>
                <c:pt idx="25">
                  <c:v>73</c:v>
                </c:pt>
                <c:pt idx="26">
                  <c:v>116</c:v>
                </c:pt>
                <c:pt idx="27">
                  <c:v>95</c:v>
                </c:pt>
                <c:pt idx="28">
                  <c:v>203</c:v>
                </c:pt>
                <c:pt idx="29">
                  <c:v>203</c:v>
                </c:pt>
              </c:numCache>
            </c:numRef>
          </c:xVal>
          <c:yVal>
            <c:numRef>
              <c:f>Scatterplot!$E$2:$E$31</c:f>
              <c:numCache>
                <c:formatCode>0.00</c:formatCode>
                <c:ptCount val="30"/>
                <c:pt idx="0">
                  <c:v>124.8</c:v>
                </c:pt>
                <c:pt idx="1">
                  <c:v>118.19999999999999</c:v>
                </c:pt>
                <c:pt idx="2">
                  <c:v>105.6</c:v>
                </c:pt>
                <c:pt idx="3">
                  <c:v>100.8</c:v>
                </c:pt>
                <c:pt idx="4">
                  <c:v>99.6</c:v>
                </c:pt>
                <c:pt idx="5">
                  <c:v>94.2</c:v>
                </c:pt>
                <c:pt idx="6">
                  <c:v>85.2</c:v>
                </c:pt>
                <c:pt idx="7">
                  <c:v>115.8</c:v>
                </c:pt>
                <c:pt idx="8">
                  <c:v>123</c:v>
                </c:pt>
                <c:pt idx="9">
                  <c:v>119.39999999999999</c:v>
                </c:pt>
                <c:pt idx="10">
                  <c:v>112.8</c:v>
                </c:pt>
                <c:pt idx="11">
                  <c:v>112.8</c:v>
                </c:pt>
                <c:pt idx="12">
                  <c:v>100.2</c:v>
                </c:pt>
                <c:pt idx="13">
                  <c:v>97.8</c:v>
                </c:pt>
                <c:pt idx="14">
                  <c:v>102</c:v>
                </c:pt>
                <c:pt idx="15">
                  <c:v>61.199999999999996</c:v>
                </c:pt>
                <c:pt idx="16">
                  <c:v>96</c:v>
                </c:pt>
                <c:pt idx="17">
                  <c:v>122.39999999999999</c:v>
                </c:pt>
                <c:pt idx="18">
                  <c:v>84.6</c:v>
                </c:pt>
                <c:pt idx="19">
                  <c:v>88.2</c:v>
                </c:pt>
                <c:pt idx="20">
                  <c:v>110.39999999999999</c:v>
                </c:pt>
                <c:pt idx="21">
                  <c:v>84.6</c:v>
                </c:pt>
                <c:pt idx="22">
                  <c:v>81</c:v>
                </c:pt>
                <c:pt idx="23">
                  <c:v>110</c:v>
                </c:pt>
                <c:pt idx="24">
                  <c:v>110</c:v>
                </c:pt>
                <c:pt idx="25">
                  <c:v>43.8</c:v>
                </c:pt>
                <c:pt idx="26">
                  <c:v>110</c:v>
                </c:pt>
                <c:pt idx="27">
                  <c:v>57</c:v>
                </c:pt>
                <c:pt idx="28">
                  <c:v>121.8</c:v>
                </c:pt>
                <c:pt idx="29">
                  <c:v>121.8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B2-47E8-AB6B-7E176D606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840816"/>
        <c:axId val="838633536"/>
      </c:scatterChart>
      <c:valAx>
        <c:axId val="147984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Quantity Produced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633536"/>
        <c:crosses val="autoZero"/>
        <c:crossBetween val="midCat"/>
      </c:valAx>
      <c:valAx>
        <c:axId val="83863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Quantuty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840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Total Sales by Outlet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'All Charts'!$B$1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'All Charts'!$A$2:$A$5</c:f>
              <c:strCache>
                <c:ptCount val="4"/>
                <c:pt idx="0">
                  <c:v>BC</c:v>
                </c:pt>
                <c:pt idx="1">
                  <c:v>Calgary</c:v>
                </c:pt>
                <c:pt idx="2">
                  <c:v>Ottawa</c:v>
                </c:pt>
                <c:pt idx="3">
                  <c:v>Toronto</c:v>
                </c:pt>
              </c:strCache>
            </c:strRef>
          </c:cat>
          <c:val>
            <c:numRef>
              <c:f>'All Charts'!$B$2:$B$5</c:f>
              <c:numCache>
                <c:formatCode>_("$"* #,##0.00_);_("$"* \(#,##0.00\);_("$"* "-"??_);_(@_)</c:formatCode>
                <c:ptCount val="4"/>
                <c:pt idx="0">
                  <c:v>185121.84599999999</c:v>
                </c:pt>
                <c:pt idx="1">
                  <c:v>271864.77600000001</c:v>
                </c:pt>
                <c:pt idx="2">
                  <c:v>234791.97599999997</c:v>
                </c:pt>
                <c:pt idx="3">
                  <c:v>250181.84600000002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A-4D84-B3B4-A29524F4D6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470549648"/>
        <c:axId val="1023849376"/>
        <c:axId val="0"/>
      </c:bar3DChart>
      <c:catAx>
        <c:axId val="147054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849376"/>
        <c:crosses val="autoZero"/>
        <c:auto val="1"/>
        <c:lblAlgn val="ctr"/>
        <c:lblOffset val="100"/>
        <c:noMultiLvlLbl val="0"/>
      </c:catAx>
      <c:valAx>
        <c:axId val="102384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54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Total Sales by Product</a:t>
            </a:r>
            <a:r>
              <a:rPr lang="en-US" sz="1200" b="1" baseline="0"/>
              <a:t> Category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'All Charts'!$B$11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3.0218503021850304E-2"/>
                  <c:y val="-4.62962962962963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47A-4952-8409-D492CCD8EA57}"/>
                </c:ext>
              </c:extLst>
            </c:dLbl>
            <c:dLbl>
              <c:idx val="1"/>
              <c:layout>
                <c:manualLayout>
                  <c:x val="-2.5569502556950254E-2"/>
                  <c:y val="-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7A-4952-8409-D492CCD8EA57}"/>
                </c:ext>
              </c:extLst>
            </c:dLbl>
            <c:dLbl>
              <c:idx val="2"/>
              <c:layout>
                <c:manualLayout>
                  <c:x val="-9.2980009298001785E-3"/>
                  <c:y val="-5.55555555555554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47A-4952-8409-D492CCD8EA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'All Charts'!$A$12:$A$14</c:f>
              <c:strCache>
                <c:ptCount val="3"/>
                <c:pt idx="0">
                  <c:v>Bleach</c:v>
                </c:pt>
                <c:pt idx="1">
                  <c:v>Liquid Soap</c:v>
                </c:pt>
                <c:pt idx="2">
                  <c:v>Washing Powder</c:v>
                </c:pt>
              </c:strCache>
            </c:strRef>
          </c:cat>
          <c:val>
            <c:numRef>
              <c:f>'All Charts'!$B$12:$B$14</c:f>
              <c:numCache>
                <c:formatCode>_("$"* #,##0.00_);_("$"* \(#,##0.00\);_("$"* "-"??_);_(@_)</c:formatCode>
                <c:ptCount val="3"/>
                <c:pt idx="0">
                  <c:v>255932.946</c:v>
                </c:pt>
                <c:pt idx="1">
                  <c:v>273386.37599999999</c:v>
                </c:pt>
                <c:pt idx="2">
                  <c:v>2889.6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7A-4952-8409-D492CCD8EA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037068208"/>
        <c:axId val="843660720"/>
        <c:axId val="0"/>
      </c:bar3DChart>
      <c:catAx>
        <c:axId val="103706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660720"/>
        <c:crosses val="autoZero"/>
        <c:auto val="1"/>
        <c:lblAlgn val="ctr"/>
        <c:lblOffset val="100"/>
        <c:noMultiLvlLbl val="0"/>
      </c:catAx>
      <c:valAx>
        <c:axId val="84366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06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Sales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'All Charts'!$B$17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2.2341376228775734E-2"/>
                  <c:y val="-3.1488978857399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1F5-4A05-BDEC-6DD735E086C1}"/>
                </c:ext>
              </c:extLst>
            </c:dLbl>
            <c:dLbl>
              <c:idx val="1"/>
              <c:layout>
                <c:manualLayout>
                  <c:x val="-3.351206434316354E-2"/>
                  <c:y val="-7.19748088169140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1F5-4A05-BDEC-6DD735E086C1}"/>
                </c:ext>
              </c:extLst>
            </c:dLbl>
            <c:dLbl>
              <c:idx val="2"/>
              <c:layout>
                <c:manualLayout>
                  <c:x val="-2.2341376228775776E-2"/>
                  <c:y val="-9.89653621232568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1F5-4A05-BDEC-6DD735E086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'All Charts'!$A$18:$A$20</c:f>
              <c:strCache>
                <c:ptCount val="3"/>
                <c:pt idx="0">
                  <c:v>Direct</c:v>
                </c:pt>
                <c:pt idx="1">
                  <c:v>Online</c:v>
                </c:pt>
                <c:pt idx="2">
                  <c:v>Retail</c:v>
                </c:pt>
              </c:strCache>
            </c:strRef>
          </c:cat>
          <c:val>
            <c:numRef>
              <c:f>'All Charts'!$B$18:$B$20</c:f>
              <c:numCache>
                <c:formatCode>_("$"* #,##0.00_);_("$"* \(#,##0.00\);_("$"* "-"??_);_(@_)</c:formatCode>
                <c:ptCount val="3"/>
                <c:pt idx="0">
                  <c:v>273779.97600000002</c:v>
                </c:pt>
                <c:pt idx="1">
                  <c:v>272816.946</c:v>
                </c:pt>
                <c:pt idx="2">
                  <c:v>269500.77600000001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5-4A05-BDEC-6DD735E086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014658624"/>
        <c:axId val="904938144"/>
        <c:axId val="0"/>
      </c:bar3DChart>
      <c:catAx>
        <c:axId val="101465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38144"/>
        <c:crosses val="autoZero"/>
        <c:auto val="1"/>
        <c:lblAlgn val="ctr"/>
        <c:lblOffset val="100"/>
        <c:noMultiLvlLbl val="0"/>
      </c:catAx>
      <c:valAx>
        <c:axId val="90493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5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'1'!$C$1</c:f>
              <c:strCache>
                <c:ptCount val="1"/>
                <c:pt idx="0">
                  <c:v> Sales (in millions)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'1'!$B$2:$B$37</c:f>
              <c:numCache>
                <c:formatCode>_("$"* #,##0.00_);_("$"* \(#,##0.00\);_("$"* "-"??_);_(@_)</c:formatCode>
                <c:ptCount val="36"/>
                <c:pt idx="0">
                  <c:v>12</c:v>
                </c:pt>
                <c:pt idx="1">
                  <c:v>13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27</c:v>
                </c:pt>
                <c:pt idx="8">
                  <c:v>29</c:v>
                </c:pt>
                <c:pt idx="9">
                  <c:v>31</c:v>
                </c:pt>
                <c:pt idx="10">
                  <c:v>33</c:v>
                </c:pt>
                <c:pt idx="11">
                  <c:v>35</c:v>
                </c:pt>
                <c:pt idx="12">
                  <c:v>40</c:v>
                </c:pt>
                <c:pt idx="13">
                  <c:v>42</c:v>
                </c:pt>
                <c:pt idx="14">
                  <c:v>45</c:v>
                </c:pt>
                <c:pt idx="15">
                  <c:v>46</c:v>
                </c:pt>
                <c:pt idx="16">
                  <c:v>48</c:v>
                </c:pt>
                <c:pt idx="17">
                  <c:v>50</c:v>
                </c:pt>
                <c:pt idx="18">
                  <c:v>63</c:v>
                </c:pt>
                <c:pt idx="19">
                  <c:v>55</c:v>
                </c:pt>
                <c:pt idx="20">
                  <c:v>57</c:v>
                </c:pt>
                <c:pt idx="21">
                  <c:v>61</c:v>
                </c:pt>
                <c:pt idx="22">
                  <c:v>64</c:v>
                </c:pt>
                <c:pt idx="23">
                  <c:v>67</c:v>
                </c:pt>
                <c:pt idx="24">
                  <c:v>71</c:v>
                </c:pt>
                <c:pt idx="25">
                  <c:v>74</c:v>
                </c:pt>
                <c:pt idx="26">
                  <c:v>76</c:v>
                </c:pt>
                <c:pt idx="27">
                  <c:v>77</c:v>
                </c:pt>
                <c:pt idx="28">
                  <c:v>79</c:v>
                </c:pt>
                <c:pt idx="29">
                  <c:v>82</c:v>
                </c:pt>
                <c:pt idx="30">
                  <c:v>83</c:v>
                </c:pt>
                <c:pt idx="31">
                  <c:v>85</c:v>
                </c:pt>
                <c:pt idx="32">
                  <c:v>87</c:v>
                </c:pt>
                <c:pt idx="33">
                  <c:v>88</c:v>
                </c:pt>
                <c:pt idx="34">
                  <c:v>90</c:v>
                </c:pt>
                <c:pt idx="35">
                  <c:v>91</c:v>
                </c:pt>
              </c:numCache>
            </c:numRef>
          </c:xVal>
          <c:yVal>
            <c:numRef>
              <c:f>'1'!$C$2:$C$37</c:f>
              <c:numCache>
                <c:formatCode>_("$"* #,##0.00_);_("$"* \(#,##0.00\);_("$"* "-"??_);_(@_)</c:formatCode>
                <c:ptCount val="36"/>
                <c:pt idx="0">
                  <c:v>64</c:v>
                </c:pt>
                <c:pt idx="1">
                  <c:v>65</c:v>
                </c:pt>
                <c:pt idx="2">
                  <c:v>67</c:v>
                </c:pt>
                <c:pt idx="3">
                  <c:v>70</c:v>
                </c:pt>
                <c:pt idx="4">
                  <c:v>71</c:v>
                </c:pt>
                <c:pt idx="5">
                  <c:v>74</c:v>
                </c:pt>
                <c:pt idx="6">
                  <c:v>76</c:v>
                </c:pt>
                <c:pt idx="7">
                  <c:v>79</c:v>
                </c:pt>
                <c:pt idx="8">
                  <c:v>81</c:v>
                </c:pt>
                <c:pt idx="9">
                  <c:v>83</c:v>
                </c:pt>
                <c:pt idx="10">
                  <c:v>85</c:v>
                </c:pt>
                <c:pt idx="11">
                  <c:v>86</c:v>
                </c:pt>
                <c:pt idx="12">
                  <c:v>91</c:v>
                </c:pt>
                <c:pt idx="13">
                  <c:v>93</c:v>
                </c:pt>
                <c:pt idx="14">
                  <c:v>96</c:v>
                </c:pt>
                <c:pt idx="15">
                  <c:v>98</c:v>
                </c:pt>
                <c:pt idx="16">
                  <c:v>101</c:v>
                </c:pt>
                <c:pt idx="17">
                  <c:v>103</c:v>
                </c:pt>
                <c:pt idx="18">
                  <c:v>36</c:v>
                </c:pt>
                <c:pt idx="19">
                  <c:v>110</c:v>
                </c:pt>
                <c:pt idx="20">
                  <c:v>112</c:v>
                </c:pt>
                <c:pt idx="21">
                  <c:v>116</c:v>
                </c:pt>
                <c:pt idx="22">
                  <c:v>121</c:v>
                </c:pt>
                <c:pt idx="23">
                  <c:v>126</c:v>
                </c:pt>
                <c:pt idx="24">
                  <c:v>136</c:v>
                </c:pt>
                <c:pt idx="25">
                  <c:v>140</c:v>
                </c:pt>
                <c:pt idx="26">
                  <c:v>145</c:v>
                </c:pt>
                <c:pt idx="27">
                  <c:v>150</c:v>
                </c:pt>
                <c:pt idx="28">
                  <c:v>155</c:v>
                </c:pt>
                <c:pt idx="29">
                  <c:v>158</c:v>
                </c:pt>
                <c:pt idx="30">
                  <c:v>163</c:v>
                </c:pt>
                <c:pt idx="31">
                  <c:v>170</c:v>
                </c:pt>
                <c:pt idx="32">
                  <c:v>173</c:v>
                </c:pt>
                <c:pt idx="33">
                  <c:v>175</c:v>
                </c:pt>
                <c:pt idx="34">
                  <c:v>180</c:v>
                </c:pt>
                <c:pt idx="35">
                  <c:v>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9E-4414-87C6-8CA0DB7EA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805087"/>
        <c:axId val="1394956031"/>
      </c:scatterChart>
      <c:valAx>
        <c:axId val="139280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956031"/>
        <c:crosses val="autoZero"/>
        <c:crossBetween val="midCat"/>
      </c:valAx>
      <c:valAx>
        <c:axId val="139495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80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449580</xdr:colOff>
      <xdr:row>5</xdr:row>
      <xdr:rowOff>99060</xdr:rowOff>
    </xdr:from>
    <xdr:to>
      <xdr:col>17</xdr:col>
      <xdr:colOff>68580</xdr:colOff>
      <xdr:row>24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FCF28F-2C42-0E76-CC0D-D4DBF851C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670560</xdr:colOff>
      <xdr:row>0</xdr:row>
      <xdr:rowOff>190500</xdr:rowOff>
    </xdr:from>
    <xdr:to>
      <xdr:col>15</xdr:col>
      <xdr:colOff>99060</xdr:colOff>
      <xdr:row>18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732E0-0770-FB3C-7EA3-943F533BD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693420</xdr:colOff>
      <xdr:row>21</xdr:row>
      <xdr:rowOff>80010</xdr:rowOff>
    </xdr:from>
    <xdr:to>
      <xdr:col>14</xdr:col>
      <xdr:colOff>541020</xdr:colOff>
      <xdr:row>36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9E8A7A-E559-CF53-4B25-C200AC810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2</xdr:row>
      <xdr:rowOff>11430</xdr:rowOff>
    </xdr:from>
    <xdr:to>
      <xdr:col>12</xdr:col>
      <xdr:colOff>129540</xdr:colOff>
      <xdr:row>17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018CCC-C773-D8C4-4049-217844A47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213360</xdr:colOff>
      <xdr:row>1</xdr:row>
      <xdr:rowOff>179070</xdr:rowOff>
    </xdr:from>
    <xdr:to>
      <xdr:col>21</xdr:col>
      <xdr:colOff>190500</xdr:colOff>
      <xdr:row>16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00FCFB-17AE-2699-A586-3C5154221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327660</xdr:colOff>
      <xdr:row>19</xdr:row>
      <xdr:rowOff>95250</xdr:rowOff>
    </xdr:from>
    <xdr:to>
      <xdr:col>12</xdr:col>
      <xdr:colOff>525780</xdr:colOff>
      <xdr:row>34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EF24A3-2506-A310-BCAF-412D75ADE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412115</xdr:colOff>
      <xdr:row>1</xdr:row>
      <xdr:rowOff>48266</xdr:rowOff>
    </xdr:from>
    <xdr:to>
      <xdr:col>18</xdr:col>
      <xdr:colOff>107315</xdr:colOff>
      <xdr:row>16</xdr:row>
      <xdr:rowOff>29216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F204A0-2467-E4A0-DA15-6326D6C6E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6A61-1E3E-4A85-9B76-BA4C5DC48330}">
  <dimension ref="A1:S121"/>
  <sheetViews>
    <sheetView workbookViewId="0">
      <selection activeCell="J40" sqref="J40"/>
    </sheetView>
  </sheetViews>
  <sheetFormatPr defaultRowHeight="14.4" x14ac:dyDescent="0.3"/>
  <cols>
    <col min="1" max="1" width="12.44140625" customWidth="1"/>
    <col min="2" max="2" width="13.88671875" customWidth="1"/>
    <col min="3" max="3" width="10.6640625" customWidth="1"/>
    <col min="4" max="4" width="14.77734375" customWidth="1"/>
    <col min="5" max="5" width="28.21875" customWidth="1"/>
    <col min="6" max="6" width="21.77734375" customWidth="1"/>
    <col min="8" max="8" width="10.44140625" customWidth="1"/>
    <col min="9" max="9" width="13.33203125" customWidth="1"/>
    <col min="10" max="11" width="10.77734375" customWidth="1"/>
    <col min="12" max="12" width="14" customWidth="1"/>
    <col min="13" max="13" width="13.88671875" customWidth="1"/>
    <col min="14" max="14" width="11.21875" customWidth="1"/>
    <col min="15" max="15" width="12" customWidth="1"/>
    <col min="16" max="16" width="23.77734375" customWidth="1"/>
    <col min="17" max="17" width="20.77734375" customWidth="1"/>
  </cols>
  <sheetData>
    <row r="1" spans="1:18" ht="27.6" x14ac:dyDescent="0.3">
      <c r="A1" s="33" t="s">
        <v>84</v>
      </c>
      <c r="B1" s="39" t="s">
        <v>112</v>
      </c>
      <c r="C1" s="34" t="s">
        <v>42</v>
      </c>
      <c r="D1" s="34" t="s">
        <v>43</v>
      </c>
      <c r="E1" s="34" t="s">
        <v>44</v>
      </c>
      <c r="F1" s="39" t="s">
        <v>87</v>
      </c>
      <c r="G1" s="34" t="s">
        <v>45</v>
      </c>
      <c r="H1" s="34" t="s">
        <v>75</v>
      </c>
      <c r="I1" s="35" t="s">
        <v>76</v>
      </c>
      <c r="J1" s="36" t="s">
        <v>40</v>
      </c>
      <c r="K1" s="38" t="s">
        <v>74</v>
      </c>
      <c r="L1" s="74" t="s">
        <v>114</v>
      </c>
      <c r="M1" s="38" t="s">
        <v>78</v>
      </c>
      <c r="O1" s="49" t="s">
        <v>91</v>
      </c>
      <c r="P1" s="49" t="s">
        <v>93</v>
      </c>
      <c r="Q1" s="49" t="s">
        <v>92</v>
      </c>
      <c r="R1" s="50"/>
    </row>
    <row r="2" spans="1:18" x14ac:dyDescent="0.3">
      <c r="A2" s="43">
        <v>44986</v>
      </c>
      <c r="B2" s="25" t="s">
        <v>80</v>
      </c>
      <c r="C2" s="25" t="s">
        <v>53</v>
      </c>
      <c r="D2" s="25" t="s">
        <v>48</v>
      </c>
      <c r="E2" s="25" t="s">
        <v>49</v>
      </c>
      <c r="F2" s="40" t="s">
        <v>90</v>
      </c>
      <c r="G2" s="25" t="s">
        <v>50</v>
      </c>
      <c r="H2" s="25">
        <v>208</v>
      </c>
      <c r="I2" s="28">
        <f>H2*0.6</f>
        <v>124.8</v>
      </c>
      <c r="J2" s="25">
        <v>20</v>
      </c>
      <c r="K2" s="1">
        <f>L2*10/100</f>
        <v>249.6</v>
      </c>
      <c r="L2" s="29">
        <f t="shared" ref="L2:L32" si="0">J2*I2</f>
        <v>2496</v>
      </c>
      <c r="M2" s="1">
        <f>L2-K2</f>
        <v>2246.4</v>
      </c>
      <c r="N2" s="32"/>
      <c r="O2" s="51">
        <v>44256</v>
      </c>
      <c r="P2" s="52">
        <f>SUM(K2:K5)</f>
        <v>898.80000000000007</v>
      </c>
      <c r="Q2" s="52">
        <f>SUM(L2:L5)</f>
        <v>8988</v>
      </c>
      <c r="R2" s="50"/>
    </row>
    <row r="3" spans="1:18" x14ac:dyDescent="0.3">
      <c r="A3" s="43">
        <v>44987</v>
      </c>
      <c r="B3" s="26" t="s">
        <v>81</v>
      </c>
      <c r="C3" s="25" t="s">
        <v>53</v>
      </c>
      <c r="D3" s="26" t="s">
        <v>48</v>
      </c>
      <c r="E3" s="26" t="s">
        <v>49</v>
      </c>
      <c r="F3" s="40" t="s">
        <v>90</v>
      </c>
      <c r="G3" s="26" t="s">
        <v>51</v>
      </c>
      <c r="H3" s="26">
        <v>197</v>
      </c>
      <c r="I3" s="28">
        <f t="shared" ref="I3:I32" si="1">H3*0.6</f>
        <v>118.19999999999999</v>
      </c>
      <c r="J3" s="25">
        <v>20</v>
      </c>
      <c r="K3" s="1">
        <f t="shared" ref="K3:K32" si="2">L3*10/100</f>
        <v>236.4</v>
      </c>
      <c r="L3" s="30">
        <f t="shared" si="0"/>
        <v>2364</v>
      </c>
      <c r="M3" s="1">
        <f t="shared" ref="M3:M32" si="3">L3-K3</f>
        <v>2127.6</v>
      </c>
      <c r="O3" s="51"/>
      <c r="P3" s="52"/>
      <c r="Q3" s="52"/>
      <c r="R3" s="50"/>
    </row>
    <row r="4" spans="1:18" x14ac:dyDescent="0.3">
      <c r="A4" s="43">
        <v>44988</v>
      </c>
      <c r="B4" s="26" t="s">
        <v>82</v>
      </c>
      <c r="C4" s="25" t="s">
        <v>53</v>
      </c>
      <c r="D4" s="26" t="s">
        <v>48</v>
      </c>
      <c r="E4" s="26" t="s">
        <v>49</v>
      </c>
      <c r="F4" s="40" t="s">
        <v>90</v>
      </c>
      <c r="G4" s="26" t="s">
        <v>52</v>
      </c>
      <c r="H4" s="26">
        <v>176</v>
      </c>
      <c r="I4" s="28">
        <f t="shared" si="1"/>
        <v>105.6</v>
      </c>
      <c r="J4" s="25">
        <v>20</v>
      </c>
      <c r="K4" s="1">
        <f t="shared" si="2"/>
        <v>211.2</v>
      </c>
      <c r="L4" s="30">
        <f t="shared" si="0"/>
        <v>2112</v>
      </c>
      <c r="M4" s="1">
        <f t="shared" si="3"/>
        <v>1900.8</v>
      </c>
      <c r="O4" s="51"/>
      <c r="P4" s="52"/>
      <c r="Q4" s="52"/>
      <c r="R4" s="50"/>
    </row>
    <row r="5" spans="1:18" x14ac:dyDescent="0.3">
      <c r="A5" s="43">
        <v>44989</v>
      </c>
      <c r="B5" s="26" t="s">
        <v>82</v>
      </c>
      <c r="C5" s="25" t="s">
        <v>53</v>
      </c>
      <c r="D5" s="26" t="s">
        <v>48</v>
      </c>
      <c r="E5" s="26" t="s">
        <v>49</v>
      </c>
      <c r="F5" s="40" t="s">
        <v>90</v>
      </c>
      <c r="G5" s="26" t="s">
        <v>51</v>
      </c>
      <c r="H5" s="26">
        <v>168</v>
      </c>
      <c r="I5" s="28">
        <f t="shared" si="1"/>
        <v>100.8</v>
      </c>
      <c r="J5" s="25">
        <v>20</v>
      </c>
      <c r="K5" s="1">
        <f t="shared" si="2"/>
        <v>201.6</v>
      </c>
      <c r="L5" s="30">
        <f t="shared" si="0"/>
        <v>2016</v>
      </c>
      <c r="M5" s="1">
        <f t="shared" si="3"/>
        <v>1814.4</v>
      </c>
      <c r="N5" s="32"/>
      <c r="O5" s="51"/>
      <c r="P5" s="52"/>
      <c r="Q5" s="52"/>
      <c r="R5" s="50"/>
    </row>
    <row r="6" spans="1:18" x14ac:dyDescent="0.3">
      <c r="A6" s="43">
        <v>44990</v>
      </c>
      <c r="B6" s="26" t="s">
        <v>81</v>
      </c>
      <c r="C6" s="25" t="s">
        <v>53</v>
      </c>
      <c r="D6" s="26" t="s">
        <v>48</v>
      </c>
      <c r="E6" s="26" t="s">
        <v>49</v>
      </c>
      <c r="F6" s="40" t="s">
        <v>90</v>
      </c>
      <c r="G6" s="26" t="s">
        <v>52</v>
      </c>
      <c r="H6" s="26">
        <v>166</v>
      </c>
      <c r="I6" s="28">
        <f t="shared" si="1"/>
        <v>99.6</v>
      </c>
      <c r="J6" s="25">
        <v>20</v>
      </c>
      <c r="K6" s="1">
        <f t="shared" si="2"/>
        <v>199.2</v>
      </c>
      <c r="L6" s="30">
        <f t="shared" si="0"/>
        <v>1992</v>
      </c>
      <c r="M6" s="1">
        <f t="shared" si="3"/>
        <v>1792.8</v>
      </c>
      <c r="O6" s="51">
        <v>44257</v>
      </c>
      <c r="P6" s="52">
        <f>SUM(K6:K23)</f>
        <v>18099.384600000001</v>
      </c>
      <c r="Q6" s="52">
        <f>SUM(L6:L23)</f>
        <v>180993.84599999999</v>
      </c>
      <c r="R6" s="50"/>
    </row>
    <row r="7" spans="1:18" x14ac:dyDescent="0.3">
      <c r="A7" s="43">
        <v>44991</v>
      </c>
      <c r="B7" s="26" t="s">
        <v>81</v>
      </c>
      <c r="C7" s="25" t="s">
        <v>53</v>
      </c>
      <c r="D7" s="26" t="s">
        <v>48</v>
      </c>
      <c r="E7" s="26" t="s">
        <v>49</v>
      </c>
      <c r="F7" s="40" t="s">
        <v>90</v>
      </c>
      <c r="G7" s="26" t="s">
        <v>50</v>
      </c>
      <c r="H7" s="26">
        <v>157</v>
      </c>
      <c r="I7" s="28">
        <f t="shared" si="1"/>
        <v>94.2</v>
      </c>
      <c r="J7" s="25">
        <v>20</v>
      </c>
      <c r="K7" s="1">
        <f t="shared" si="2"/>
        <v>188.4</v>
      </c>
      <c r="L7" s="30">
        <f t="shared" si="0"/>
        <v>1884</v>
      </c>
      <c r="M7" s="1">
        <f t="shared" si="3"/>
        <v>1695.6</v>
      </c>
      <c r="O7" s="51">
        <v>44258</v>
      </c>
      <c r="P7" s="52">
        <f>SUM(K1:K7)</f>
        <v>1286.4000000000001</v>
      </c>
      <c r="Q7" s="52">
        <f>SUM(L7:L13)</f>
        <v>99504</v>
      </c>
      <c r="R7" s="50"/>
    </row>
    <row r="8" spans="1:18" x14ac:dyDescent="0.3">
      <c r="A8" s="43">
        <v>44992</v>
      </c>
      <c r="B8" s="26" t="s">
        <v>82</v>
      </c>
      <c r="C8" s="25" t="s">
        <v>53</v>
      </c>
      <c r="D8" s="26" t="s">
        <v>48</v>
      </c>
      <c r="E8" s="26" t="s">
        <v>49</v>
      </c>
      <c r="F8" s="40" t="s">
        <v>90</v>
      </c>
      <c r="G8" s="26" t="s">
        <v>50</v>
      </c>
      <c r="H8" s="26">
        <v>142</v>
      </c>
      <c r="I8" s="28">
        <f t="shared" si="1"/>
        <v>85.2</v>
      </c>
      <c r="J8" s="25">
        <v>20</v>
      </c>
      <c r="K8" s="1">
        <f t="shared" si="2"/>
        <v>170.4</v>
      </c>
      <c r="L8" s="30">
        <f t="shared" si="0"/>
        <v>1704</v>
      </c>
      <c r="M8" s="1">
        <f t="shared" si="3"/>
        <v>1533.6</v>
      </c>
      <c r="O8" s="51"/>
      <c r="P8" s="52"/>
      <c r="Q8" s="52"/>
      <c r="R8" s="50"/>
    </row>
    <row r="9" spans="1:18" x14ac:dyDescent="0.3">
      <c r="A9" s="43">
        <v>44993</v>
      </c>
      <c r="B9" s="26" t="s">
        <v>82</v>
      </c>
      <c r="C9" s="25" t="s">
        <v>53</v>
      </c>
      <c r="D9" s="26" t="s">
        <v>54</v>
      </c>
      <c r="E9" s="26" t="s">
        <v>55</v>
      </c>
      <c r="F9" s="40" t="s">
        <v>90</v>
      </c>
      <c r="G9" s="26" t="s">
        <v>52</v>
      </c>
      <c r="H9" s="26">
        <v>193</v>
      </c>
      <c r="I9" s="28">
        <f t="shared" si="1"/>
        <v>115.8</v>
      </c>
      <c r="J9" s="25">
        <v>20</v>
      </c>
      <c r="K9" s="1">
        <f t="shared" si="2"/>
        <v>231.6</v>
      </c>
      <c r="L9" s="30">
        <f t="shared" si="0"/>
        <v>2316</v>
      </c>
      <c r="M9" s="1">
        <f t="shared" si="3"/>
        <v>2084.4</v>
      </c>
      <c r="O9" s="51"/>
      <c r="P9" s="52"/>
      <c r="Q9" s="52"/>
      <c r="R9" s="50"/>
    </row>
    <row r="10" spans="1:18" x14ac:dyDescent="0.3">
      <c r="A10" s="43">
        <v>44994</v>
      </c>
      <c r="B10" s="26" t="s">
        <v>80</v>
      </c>
      <c r="C10" s="25" t="s">
        <v>53</v>
      </c>
      <c r="D10" s="26" t="s">
        <v>56</v>
      </c>
      <c r="E10" s="26" t="s">
        <v>57</v>
      </c>
      <c r="F10" s="41" t="s">
        <v>88</v>
      </c>
      <c r="G10" s="26" t="s">
        <v>50</v>
      </c>
      <c r="H10" s="26">
        <v>205</v>
      </c>
      <c r="I10" s="28">
        <f t="shared" si="1"/>
        <v>123</v>
      </c>
      <c r="J10" s="26">
        <v>200</v>
      </c>
      <c r="K10" s="1">
        <f t="shared" si="2"/>
        <v>2460</v>
      </c>
      <c r="L10" s="30">
        <f t="shared" si="0"/>
        <v>24600</v>
      </c>
      <c r="M10" s="1">
        <f t="shared" si="3"/>
        <v>22140</v>
      </c>
      <c r="O10" s="51">
        <v>44259</v>
      </c>
      <c r="P10" s="52">
        <f>SUM(K10:K11)</f>
        <v>4848</v>
      </c>
      <c r="Q10" s="52">
        <f>SUM(L10:L11)</f>
        <v>48480</v>
      </c>
      <c r="R10" s="50"/>
    </row>
    <row r="11" spans="1:18" x14ac:dyDescent="0.3">
      <c r="A11" s="43">
        <v>44995</v>
      </c>
      <c r="B11" s="26" t="s">
        <v>83</v>
      </c>
      <c r="C11" s="25" t="s">
        <v>53</v>
      </c>
      <c r="D11" s="26" t="s">
        <v>56</v>
      </c>
      <c r="E11" s="26" t="s">
        <v>57</v>
      </c>
      <c r="F11" s="41" t="s">
        <v>88</v>
      </c>
      <c r="G11" s="26" t="s">
        <v>52</v>
      </c>
      <c r="H11" s="26">
        <v>199</v>
      </c>
      <c r="I11" s="28">
        <f t="shared" si="1"/>
        <v>119.39999999999999</v>
      </c>
      <c r="J11" s="26">
        <v>200</v>
      </c>
      <c r="K11" s="1">
        <f t="shared" si="2"/>
        <v>2388</v>
      </c>
      <c r="L11" s="30">
        <f t="shared" si="0"/>
        <v>23880</v>
      </c>
      <c r="M11" s="1">
        <f t="shared" si="3"/>
        <v>21492</v>
      </c>
      <c r="O11" s="51"/>
      <c r="P11" s="52"/>
      <c r="Q11" s="52"/>
      <c r="R11" s="50"/>
    </row>
    <row r="12" spans="1:18" x14ac:dyDescent="0.3">
      <c r="A12" s="43">
        <v>44996</v>
      </c>
      <c r="B12" s="26" t="s">
        <v>80</v>
      </c>
      <c r="C12" s="25" t="s">
        <v>53</v>
      </c>
      <c r="D12" s="26" t="s">
        <v>56</v>
      </c>
      <c r="E12" s="26" t="s">
        <v>57</v>
      </c>
      <c r="F12" s="41" t="s">
        <v>88</v>
      </c>
      <c r="G12" s="26" t="s">
        <v>50</v>
      </c>
      <c r="H12" s="26">
        <v>188</v>
      </c>
      <c r="I12" s="28">
        <f t="shared" si="1"/>
        <v>112.8</v>
      </c>
      <c r="J12" s="26">
        <v>200</v>
      </c>
      <c r="K12" s="1">
        <f t="shared" si="2"/>
        <v>2256</v>
      </c>
      <c r="L12" s="30">
        <f t="shared" si="0"/>
        <v>22560</v>
      </c>
      <c r="M12" s="1">
        <f t="shared" si="3"/>
        <v>20304</v>
      </c>
      <c r="O12" s="51"/>
      <c r="P12" s="52"/>
      <c r="Q12" s="52"/>
      <c r="R12" s="50"/>
    </row>
    <row r="13" spans="1:18" x14ac:dyDescent="0.3">
      <c r="A13" s="43">
        <v>44997</v>
      </c>
      <c r="B13" s="26" t="s">
        <v>82</v>
      </c>
      <c r="C13" s="25" t="s">
        <v>53</v>
      </c>
      <c r="D13" s="26" t="s">
        <v>56</v>
      </c>
      <c r="E13" s="26" t="s">
        <v>57</v>
      </c>
      <c r="F13" s="41" t="s">
        <v>88</v>
      </c>
      <c r="G13" s="26" t="s">
        <v>50</v>
      </c>
      <c r="H13" s="26">
        <v>188</v>
      </c>
      <c r="I13" s="28">
        <f t="shared" si="1"/>
        <v>112.8</v>
      </c>
      <c r="J13" s="26">
        <v>200</v>
      </c>
      <c r="K13" s="1">
        <f t="shared" si="2"/>
        <v>2256</v>
      </c>
      <c r="L13" s="30">
        <f t="shared" si="0"/>
        <v>22560</v>
      </c>
      <c r="M13" s="1">
        <f t="shared" si="3"/>
        <v>20304</v>
      </c>
      <c r="O13" s="51"/>
      <c r="P13" s="52"/>
      <c r="Q13" s="52"/>
      <c r="R13" s="50"/>
    </row>
    <row r="14" spans="1:18" x14ac:dyDescent="0.3">
      <c r="A14" s="43">
        <v>44998</v>
      </c>
      <c r="B14" s="26" t="s">
        <v>80</v>
      </c>
      <c r="C14" s="25" t="s">
        <v>53</v>
      </c>
      <c r="D14" s="26" t="s">
        <v>54</v>
      </c>
      <c r="E14" s="26" t="s">
        <v>55</v>
      </c>
      <c r="F14" s="40" t="s">
        <v>90</v>
      </c>
      <c r="G14" s="26" t="s">
        <v>50</v>
      </c>
      <c r="H14" s="26">
        <v>167</v>
      </c>
      <c r="I14" s="28">
        <f t="shared" si="1"/>
        <v>100.2</v>
      </c>
      <c r="J14" s="26">
        <v>9.99</v>
      </c>
      <c r="K14" s="1">
        <f t="shared" si="2"/>
        <v>100.0998</v>
      </c>
      <c r="L14" s="30">
        <f t="shared" si="0"/>
        <v>1000.998</v>
      </c>
      <c r="M14" s="1">
        <f t="shared" si="3"/>
        <v>900.89820000000009</v>
      </c>
      <c r="O14" s="51">
        <v>44260</v>
      </c>
      <c r="P14" s="52">
        <f>SUM(K14:K19)</f>
        <v>4332.0995999999996</v>
      </c>
      <c r="Q14" s="52">
        <f>SUM(L14:L19)</f>
        <v>43320.995999999999</v>
      </c>
      <c r="R14" s="50"/>
    </row>
    <row r="15" spans="1:18" x14ac:dyDescent="0.3">
      <c r="A15" s="43">
        <v>44999</v>
      </c>
      <c r="B15" s="26" t="s">
        <v>80</v>
      </c>
      <c r="C15" s="25" t="s">
        <v>53</v>
      </c>
      <c r="D15" s="26" t="s">
        <v>54</v>
      </c>
      <c r="E15" s="26" t="s">
        <v>55</v>
      </c>
      <c r="F15" s="40" t="s">
        <v>90</v>
      </c>
      <c r="G15" s="26" t="s">
        <v>52</v>
      </c>
      <c r="H15" s="26">
        <v>163</v>
      </c>
      <c r="I15" s="28">
        <f t="shared" si="1"/>
        <v>97.8</v>
      </c>
      <c r="J15" s="26">
        <v>9.99</v>
      </c>
      <c r="K15" s="1">
        <f t="shared" si="2"/>
        <v>97.702200000000005</v>
      </c>
      <c r="L15" s="30">
        <f t="shared" si="0"/>
        <v>977.02200000000005</v>
      </c>
      <c r="M15" s="1">
        <f t="shared" si="3"/>
        <v>879.31979999999999</v>
      </c>
      <c r="O15" s="50"/>
      <c r="P15" s="50"/>
      <c r="Q15" s="50"/>
      <c r="R15" s="50"/>
    </row>
    <row r="16" spans="1:18" x14ac:dyDescent="0.3">
      <c r="A16" s="43">
        <v>45000</v>
      </c>
      <c r="B16" s="26" t="s">
        <v>83</v>
      </c>
      <c r="C16" s="25" t="s">
        <v>53</v>
      </c>
      <c r="D16" s="26" t="s">
        <v>56</v>
      </c>
      <c r="E16" s="26" t="s">
        <v>57</v>
      </c>
      <c r="F16" s="41" t="s">
        <v>88</v>
      </c>
      <c r="G16" s="26" t="s">
        <v>50</v>
      </c>
      <c r="H16" s="26">
        <v>170</v>
      </c>
      <c r="I16" s="28">
        <f t="shared" si="1"/>
        <v>102</v>
      </c>
      <c r="J16" s="26">
        <v>200</v>
      </c>
      <c r="K16" s="1">
        <f t="shared" si="2"/>
        <v>2040</v>
      </c>
      <c r="L16" s="30">
        <f t="shared" si="0"/>
        <v>20400</v>
      </c>
      <c r="M16" s="1">
        <f t="shared" si="3"/>
        <v>18360</v>
      </c>
      <c r="O16" s="50"/>
      <c r="P16" s="50"/>
      <c r="Q16" s="50"/>
      <c r="R16" s="50"/>
    </row>
    <row r="17" spans="1:18" x14ac:dyDescent="0.3">
      <c r="A17" s="43">
        <v>45001</v>
      </c>
      <c r="B17" s="26" t="s">
        <v>81</v>
      </c>
      <c r="C17" s="25" t="s">
        <v>53</v>
      </c>
      <c r="D17" s="26" t="s">
        <v>48</v>
      </c>
      <c r="E17" s="26" t="s">
        <v>49</v>
      </c>
      <c r="F17" s="40" t="s">
        <v>90</v>
      </c>
      <c r="G17" s="26" t="s">
        <v>52</v>
      </c>
      <c r="H17" s="26">
        <v>102</v>
      </c>
      <c r="I17" s="28">
        <f t="shared" si="1"/>
        <v>61.199999999999996</v>
      </c>
      <c r="J17" s="26">
        <v>14.5</v>
      </c>
      <c r="K17" s="1">
        <f t="shared" si="2"/>
        <v>88.74</v>
      </c>
      <c r="L17" s="30">
        <f t="shared" si="0"/>
        <v>887.4</v>
      </c>
      <c r="M17" s="1">
        <f t="shared" si="3"/>
        <v>798.66</v>
      </c>
      <c r="O17" s="50"/>
      <c r="P17" s="50"/>
      <c r="Q17" s="50"/>
      <c r="R17" s="50"/>
    </row>
    <row r="18" spans="1:18" x14ac:dyDescent="0.3">
      <c r="A18" s="43">
        <v>45002</v>
      </c>
      <c r="B18" s="26" t="s">
        <v>82</v>
      </c>
      <c r="C18" s="25" t="s">
        <v>53</v>
      </c>
      <c r="D18" s="26" t="s">
        <v>56</v>
      </c>
      <c r="E18" s="26" t="s">
        <v>57</v>
      </c>
      <c r="F18" s="41" t="s">
        <v>88</v>
      </c>
      <c r="G18" s="26" t="s">
        <v>52</v>
      </c>
      <c r="H18" s="26">
        <v>160</v>
      </c>
      <c r="I18" s="28">
        <f t="shared" si="1"/>
        <v>96</v>
      </c>
      <c r="J18" s="26">
        <v>200</v>
      </c>
      <c r="K18" s="1">
        <f t="shared" si="2"/>
        <v>1920</v>
      </c>
      <c r="L18" s="30">
        <f t="shared" si="0"/>
        <v>19200</v>
      </c>
      <c r="M18" s="1">
        <f t="shared" si="3"/>
        <v>17280</v>
      </c>
      <c r="O18" s="50"/>
      <c r="P18" s="50"/>
      <c r="Q18" s="50"/>
      <c r="R18" s="50"/>
    </row>
    <row r="19" spans="1:18" x14ac:dyDescent="0.3">
      <c r="A19" s="43">
        <v>45003</v>
      </c>
      <c r="B19" s="26" t="s">
        <v>83</v>
      </c>
      <c r="C19" s="25" t="s">
        <v>53</v>
      </c>
      <c r="D19" s="26" t="s">
        <v>58</v>
      </c>
      <c r="E19" s="26" t="s">
        <v>59</v>
      </c>
      <c r="F19" s="40" t="s">
        <v>90</v>
      </c>
      <c r="G19" s="26" t="s">
        <v>50</v>
      </c>
      <c r="H19" s="26">
        <v>204</v>
      </c>
      <c r="I19" s="28">
        <f t="shared" si="1"/>
        <v>122.39999999999999</v>
      </c>
      <c r="J19" s="26">
        <v>6.99</v>
      </c>
      <c r="K19" s="1">
        <f t="shared" si="2"/>
        <v>85.557600000000008</v>
      </c>
      <c r="L19" s="30">
        <f t="shared" si="0"/>
        <v>855.57600000000002</v>
      </c>
      <c r="M19" s="1">
        <f t="shared" si="3"/>
        <v>770.01840000000004</v>
      </c>
      <c r="O19" s="50"/>
      <c r="P19" s="50"/>
      <c r="Q19" s="50"/>
      <c r="R19" s="50"/>
    </row>
    <row r="20" spans="1:18" x14ac:dyDescent="0.3">
      <c r="A20" s="43">
        <v>45004</v>
      </c>
      <c r="B20" s="26" t="s">
        <v>81</v>
      </c>
      <c r="C20" s="25" t="s">
        <v>53</v>
      </c>
      <c r="D20" s="26" t="s">
        <v>54</v>
      </c>
      <c r="E20" s="26" t="s">
        <v>55</v>
      </c>
      <c r="F20" s="40" t="s">
        <v>90</v>
      </c>
      <c r="G20" s="26" t="s">
        <v>51</v>
      </c>
      <c r="H20" s="26">
        <v>141</v>
      </c>
      <c r="I20" s="28">
        <f t="shared" si="1"/>
        <v>84.6</v>
      </c>
      <c r="J20" s="26">
        <v>9.99</v>
      </c>
      <c r="K20" s="1">
        <f t="shared" si="2"/>
        <v>84.515400000000014</v>
      </c>
      <c r="L20" s="30">
        <f t="shared" si="0"/>
        <v>845.154</v>
      </c>
      <c r="M20" s="1">
        <f t="shared" si="3"/>
        <v>760.6386</v>
      </c>
      <c r="O20" s="51"/>
      <c r="P20" s="52"/>
      <c r="Q20" s="52"/>
      <c r="R20" s="50"/>
    </row>
    <row r="21" spans="1:18" x14ac:dyDescent="0.3">
      <c r="A21" s="43">
        <v>45005</v>
      </c>
      <c r="B21" s="26" t="s">
        <v>80</v>
      </c>
      <c r="C21" s="25" t="s">
        <v>53</v>
      </c>
      <c r="D21" s="26" t="s">
        <v>56</v>
      </c>
      <c r="E21" s="26" t="s">
        <v>57</v>
      </c>
      <c r="F21" s="41" t="s">
        <v>88</v>
      </c>
      <c r="G21" s="26" t="s">
        <v>50</v>
      </c>
      <c r="H21" s="26">
        <v>147</v>
      </c>
      <c r="I21" s="28">
        <f t="shared" si="1"/>
        <v>88.2</v>
      </c>
      <c r="J21" s="26">
        <v>200</v>
      </c>
      <c r="K21" s="1">
        <f t="shared" si="2"/>
        <v>1764</v>
      </c>
      <c r="L21" s="30">
        <f t="shared" si="0"/>
        <v>17640</v>
      </c>
      <c r="M21" s="1">
        <f t="shared" si="3"/>
        <v>15876</v>
      </c>
      <c r="O21" s="51"/>
      <c r="P21" s="52"/>
      <c r="Q21" s="52"/>
      <c r="R21" s="50"/>
    </row>
    <row r="22" spans="1:18" x14ac:dyDescent="0.3">
      <c r="A22" s="43">
        <v>45006</v>
      </c>
      <c r="B22" s="26" t="s">
        <v>80</v>
      </c>
      <c r="C22" s="25" t="s">
        <v>53</v>
      </c>
      <c r="D22" s="26" t="s">
        <v>58</v>
      </c>
      <c r="E22" s="26" t="s">
        <v>59</v>
      </c>
      <c r="F22" s="40" t="s">
        <v>90</v>
      </c>
      <c r="G22" s="26" t="s">
        <v>50</v>
      </c>
      <c r="H22" s="26">
        <v>184</v>
      </c>
      <c r="I22" s="28">
        <f t="shared" si="1"/>
        <v>110.39999999999999</v>
      </c>
      <c r="J22" s="26">
        <v>6.99</v>
      </c>
      <c r="K22" s="1">
        <f t="shared" si="2"/>
        <v>77.169599999999988</v>
      </c>
      <c r="L22" s="30">
        <f t="shared" si="0"/>
        <v>771.69599999999991</v>
      </c>
      <c r="M22" s="1">
        <f t="shared" si="3"/>
        <v>694.52639999999997</v>
      </c>
      <c r="O22" s="51"/>
      <c r="P22" s="52"/>
      <c r="Q22" s="52"/>
      <c r="R22" s="50"/>
    </row>
    <row r="23" spans="1:18" x14ac:dyDescent="0.3">
      <c r="A23" s="43">
        <v>45007</v>
      </c>
      <c r="B23" s="26" t="s">
        <v>82</v>
      </c>
      <c r="C23" s="25" t="s">
        <v>53</v>
      </c>
      <c r="D23" s="26" t="s">
        <v>56</v>
      </c>
      <c r="E23" s="26" t="s">
        <v>57</v>
      </c>
      <c r="F23" s="41" t="s">
        <v>88</v>
      </c>
      <c r="G23" s="26" t="s">
        <v>52</v>
      </c>
      <c r="H23" s="26">
        <v>141</v>
      </c>
      <c r="I23" s="28">
        <f t="shared" si="1"/>
        <v>84.6</v>
      </c>
      <c r="J23" s="26">
        <v>200</v>
      </c>
      <c r="K23" s="1">
        <f t="shared" si="2"/>
        <v>1692</v>
      </c>
      <c r="L23" s="30">
        <f t="shared" si="0"/>
        <v>16920</v>
      </c>
      <c r="M23" s="1">
        <f t="shared" si="3"/>
        <v>15228</v>
      </c>
      <c r="O23" s="51"/>
      <c r="P23" s="52"/>
      <c r="Q23" s="52"/>
      <c r="R23" s="50"/>
    </row>
    <row r="24" spans="1:18" x14ac:dyDescent="0.3">
      <c r="A24" s="43">
        <v>45008</v>
      </c>
      <c r="B24" s="26" t="s">
        <v>80</v>
      </c>
      <c r="C24" s="25" t="s">
        <v>53</v>
      </c>
      <c r="D24" s="26" t="s">
        <v>56</v>
      </c>
      <c r="E24" s="26" t="s">
        <v>57</v>
      </c>
      <c r="F24" s="41" t="s">
        <v>88</v>
      </c>
      <c r="G24" s="26" t="s">
        <v>50</v>
      </c>
      <c r="H24" s="26">
        <v>135</v>
      </c>
      <c r="I24" s="28">
        <f t="shared" si="1"/>
        <v>81</v>
      </c>
      <c r="J24" s="26">
        <v>200</v>
      </c>
      <c r="K24" s="1">
        <f t="shared" si="2"/>
        <v>1620</v>
      </c>
      <c r="L24" s="30">
        <f t="shared" si="0"/>
        <v>16200</v>
      </c>
      <c r="M24" s="1">
        <f t="shared" si="3"/>
        <v>14580</v>
      </c>
      <c r="O24" s="51">
        <v>44261</v>
      </c>
      <c r="P24" s="52">
        <f>SUM(K24:K28)</f>
        <v>8283.51</v>
      </c>
      <c r="Q24" s="52">
        <f>SUM(L24:L28)</f>
        <v>82835.100000000006</v>
      </c>
      <c r="R24" s="50"/>
    </row>
    <row r="25" spans="1:18" x14ac:dyDescent="0.3">
      <c r="A25" s="43">
        <v>45009</v>
      </c>
      <c r="B25" s="26" t="s">
        <v>80</v>
      </c>
      <c r="C25" s="25" t="s">
        <v>53</v>
      </c>
      <c r="D25" s="26" t="s">
        <v>60</v>
      </c>
      <c r="E25" s="26" t="s">
        <v>61</v>
      </c>
      <c r="F25" s="41" t="s">
        <v>88</v>
      </c>
      <c r="G25" s="26" t="s">
        <v>52</v>
      </c>
      <c r="H25" s="26">
        <v>176</v>
      </c>
      <c r="I25" s="28">
        <v>110</v>
      </c>
      <c r="J25" s="26">
        <v>200</v>
      </c>
      <c r="K25" s="1">
        <f t="shared" si="2"/>
        <v>2200</v>
      </c>
      <c r="L25" s="30">
        <f t="shared" si="0"/>
        <v>22000</v>
      </c>
      <c r="M25" s="1">
        <f t="shared" si="3"/>
        <v>19800</v>
      </c>
      <c r="O25" s="50"/>
      <c r="P25" s="50"/>
      <c r="Q25" s="50"/>
      <c r="R25" s="50"/>
    </row>
    <row r="26" spans="1:18" x14ac:dyDescent="0.3">
      <c r="A26" s="43">
        <v>45010</v>
      </c>
      <c r="B26" s="26" t="s">
        <v>80</v>
      </c>
      <c r="C26" s="25" t="s">
        <v>53</v>
      </c>
      <c r="D26" s="26" t="s">
        <v>62</v>
      </c>
      <c r="E26" s="26" t="s">
        <v>63</v>
      </c>
      <c r="F26" s="41" t="s">
        <v>88</v>
      </c>
      <c r="G26" s="26" t="s">
        <v>52</v>
      </c>
      <c r="H26" s="26">
        <v>184</v>
      </c>
      <c r="I26" s="28">
        <v>110</v>
      </c>
      <c r="J26" s="26">
        <v>200</v>
      </c>
      <c r="K26" s="1">
        <f t="shared" si="2"/>
        <v>2200</v>
      </c>
      <c r="L26" s="30">
        <f t="shared" si="0"/>
        <v>22000</v>
      </c>
      <c r="M26" s="1">
        <f t="shared" si="3"/>
        <v>19800</v>
      </c>
      <c r="O26" s="50"/>
      <c r="P26" s="50"/>
      <c r="Q26" s="50"/>
      <c r="R26" s="50"/>
    </row>
    <row r="27" spans="1:18" x14ac:dyDescent="0.3">
      <c r="A27" s="43">
        <v>45011</v>
      </c>
      <c r="B27" s="26" t="s">
        <v>83</v>
      </c>
      <c r="C27" s="25" t="s">
        <v>53</v>
      </c>
      <c r="D27" s="26" t="s">
        <v>48</v>
      </c>
      <c r="E27" s="26" t="s">
        <v>49</v>
      </c>
      <c r="F27" s="40" t="s">
        <v>90</v>
      </c>
      <c r="G27" s="26" t="s">
        <v>50</v>
      </c>
      <c r="H27" s="26">
        <v>73</v>
      </c>
      <c r="I27" s="28">
        <f t="shared" si="1"/>
        <v>43.8</v>
      </c>
      <c r="J27" s="26">
        <v>14.5</v>
      </c>
      <c r="K27" s="1">
        <f t="shared" si="2"/>
        <v>63.509999999999991</v>
      </c>
      <c r="L27" s="30">
        <f t="shared" si="0"/>
        <v>635.09999999999991</v>
      </c>
      <c r="M27" s="1">
        <f t="shared" si="3"/>
        <v>571.58999999999992</v>
      </c>
      <c r="O27" s="50"/>
      <c r="P27" s="50"/>
      <c r="Q27" s="50"/>
      <c r="R27" s="50"/>
    </row>
    <row r="28" spans="1:18" x14ac:dyDescent="0.3">
      <c r="A28" s="43">
        <v>45012</v>
      </c>
      <c r="B28" s="26" t="s">
        <v>81</v>
      </c>
      <c r="C28" s="25" t="s">
        <v>53</v>
      </c>
      <c r="D28" s="26" t="s">
        <v>56</v>
      </c>
      <c r="E28" s="26" t="s">
        <v>57</v>
      </c>
      <c r="F28" s="41" t="s">
        <v>88</v>
      </c>
      <c r="G28" s="26" t="s">
        <v>50</v>
      </c>
      <c r="H28" s="26">
        <v>116</v>
      </c>
      <c r="I28" s="28">
        <v>110</v>
      </c>
      <c r="J28" s="26">
        <v>200</v>
      </c>
      <c r="K28" s="1">
        <f t="shared" si="2"/>
        <v>2200</v>
      </c>
      <c r="L28" s="30">
        <f t="shared" si="0"/>
        <v>22000</v>
      </c>
      <c r="M28" s="1">
        <f t="shared" si="3"/>
        <v>19800</v>
      </c>
      <c r="O28" s="50"/>
      <c r="P28" s="50"/>
      <c r="Q28" s="50"/>
      <c r="R28" s="50"/>
    </row>
    <row r="29" spans="1:18" x14ac:dyDescent="0.3">
      <c r="A29" s="43">
        <v>45013</v>
      </c>
      <c r="B29" s="26" t="s">
        <v>83</v>
      </c>
      <c r="C29" s="25" t="s">
        <v>53</v>
      </c>
      <c r="D29" s="26" t="s">
        <v>54</v>
      </c>
      <c r="E29" s="26" t="s">
        <v>55</v>
      </c>
      <c r="F29" s="40" t="s">
        <v>90</v>
      </c>
      <c r="G29" s="26" t="s">
        <v>52</v>
      </c>
      <c r="H29" s="26">
        <v>95</v>
      </c>
      <c r="I29" s="28">
        <f t="shared" si="1"/>
        <v>57</v>
      </c>
      <c r="J29" s="26">
        <v>9.99</v>
      </c>
      <c r="K29" s="1">
        <f t="shared" si="2"/>
        <v>56.943000000000012</v>
      </c>
      <c r="L29" s="30">
        <f t="shared" si="0"/>
        <v>569.43000000000006</v>
      </c>
      <c r="M29" s="1">
        <f t="shared" si="3"/>
        <v>512.48700000000008</v>
      </c>
      <c r="O29" s="51">
        <v>44262</v>
      </c>
      <c r="P29" s="52">
        <f>SUM(K29:K31)</f>
        <v>251.82300000000001</v>
      </c>
      <c r="Q29" s="52">
        <f>SUM(L29:L31)</f>
        <v>2518.23</v>
      </c>
      <c r="R29" s="50"/>
    </row>
    <row r="30" spans="1:18" x14ac:dyDescent="0.3">
      <c r="A30" s="43">
        <v>45014</v>
      </c>
      <c r="B30" s="26" t="s">
        <v>81</v>
      </c>
      <c r="C30" s="25" t="s">
        <v>53</v>
      </c>
      <c r="D30" s="26" t="s">
        <v>64</v>
      </c>
      <c r="E30" s="26" t="s">
        <v>65</v>
      </c>
      <c r="F30" s="40" t="s">
        <v>89</v>
      </c>
      <c r="G30" s="26" t="s">
        <v>52</v>
      </c>
      <c r="H30" s="26">
        <v>203</v>
      </c>
      <c r="I30" s="28">
        <f t="shared" si="1"/>
        <v>121.8</v>
      </c>
      <c r="J30" s="26">
        <v>8</v>
      </c>
      <c r="K30" s="1">
        <f t="shared" si="2"/>
        <v>97.44</v>
      </c>
      <c r="L30" s="30">
        <f t="shared" si="0"/>
        <v>974.4</v>
      </c>
      <c r="M30" s="1">
        <f t="shared" si="3"/>
        <v>876.96</v>
      </c>
      <c r="O30" s="50"/>
      <c r="P30" s="50"/>
      <c r="Q30" s="50"/>
      <c r="R30" s="50"/>
    </row>
    <row r="31" spans="1:18" x14ac:dyDescent="0.3">
      <c r="A31" s="43">
        <v>45015</v>
      </c>
      <c r="B31" s="26" t="s">
        <v>83</v>
      </c>
      <c r="C31" s="25" t="s">
        <v>53</v>
      </c>
      <c r="D31" s="26" t="s">
        <v>64</v>
      </c>
      <c r="E31" s="26" t="s">
        <v>65</v>
      </c>
      <c r="F31" s="40" t="s">
        <v>89</v>
      </c>
      <c r="G31" s="26" t="s">
        <v>51</v>
      </c>
      <c r="H31" s="26">
        <v>203</v>
      </c>
      <c r="I31" s="28">
        <f t="shared" si="1"/>
        <v>121.8</v>
      </c>
      <c r="J31" s="26">
        <v>8</v>
      </c>
      <c r="K31" s="1">
        <f t="shared" si="2"/>
        <v>97.44</v>
      </c>
      <c r="L31" s="30">
        <f t="shared" si="0"/>
        <v>974.4</v>
      </c>
      <c r="M31" s="1">
        <f t="shared" si="3"/>
        <v>876.96</v>
      </c>
      <c r="O31" s="50"/>
      <c r="P31" s="50"/>
      <c r="Q31" s="50"/>
      <c r="R31" s="50"/>
    </row>
    <row r="32" spans="1:18" x14ac:dyDescent="0.3">
      <c r="A32" s="43">
        <v>45016</v>
      </c>
      <c r="B32" s="26" t="s">
        <v>83</v>
      </c>
      <c r="C32" s="25" t="s">
        <v>53</v>
      </c>
      <c r="D32" s="26" t="s">
        <v>64</v>
      </c>
      <c r="E32" s="26" t="s">
        <v>65</v>
      </c>
      <c r="F32" s="40" t="s">
        <v>89</v>
      </c>
      <c r="G32" s="26" t="s">
        <v>51</v>
      </c>
      <c r="H32" s="26">
        <v>196</v>
      </c>
      <c r="I32" s="28">
        <f t="shared" si="1"/>
        <v>117.6</v>
      </c>
      <c r="J32" s="26">
        <v>8</v>
      </c>
      <c r="K32" s="1">
        <f t="shared" si="2"/>
        <v>94.08</v>
      </c>
      <c r="L32" s="30">
        <f t="shared" si="0"/>
        <v>940.8</v>
      </c>
      <c r="M32" s="1">
        <f t="shared" si="3"/>
        <v>846.71999999999991</v>
      </c>
      <c r="O32" s="51">
        <v>44263</v>
      </c>
      <c r="P32" s="52">
        <f>SUM(K32:K34)</f>
        <v>94.08</v>
      </c>
      <c r="Q32" s="52">
        <f>SUM(L32:L34)</f>
        <v>940.8</v>
      </c>
      <c r="R32" s="50"/>
    </row>
    <row r="33" spans="1:18" x14ac:dyDescent="0.3">
      <c r="A33" s="43"/>
      <c r="B33" s="26"/>
      <c r="C33" s="25"/>
      <c r="D33" s="26"/>
      <c r="E33" s="26"/>
      <c r="F33" s="40"/>
      <c r="G33" s="26"/>
      <c r="H33" s="26"/>
      <c r="I33" s="28"/>
      <c r="J33" s="26"/>
      <c r="K33" s="1"/>
      <c r="L33" s="30"/>
      <c r="M33" s="1"/>
      <c r="O33" s="50"/>
      <c r="P33" s="50"/>
      <c r="Q33" s="50"/>
      <c r="R33" s="50"/>
    </row>
    <row r="34" spans="1:18" x14ac:dyDescent="0.3">
      <c r="A34" s="43"/>
      <c r="B34" s="26"/>
      <c r="C34" s="25"/>
      <c r="D34" s="26"/>
      <c r="E34" s="26"/>
      <c r="F34" s="40"/>
      <c r="G34" s="26"/>
      <c r="H34" s="26"/>
      <c r="I34" s="28"/>
      <c r="J34" s="26"/>
      <c r="K34" s="1"/>
      <c r="L34" s="30"/>
      <c r="M34" s="1"/>
      <c r="O34" s="50"/>
      <c r="P34" s="50"/>
      <c r="Q34" s="50"/>
      <c r="R34" s="50"/>
    </row>
    <row r="35" spans="1:18" x14ac:dyDescent="0.3">
      <c r="A35" s="43"/>
      <c r="B35" s="26"/>
      <c r="C35" s="25"/>
      <c r="D35" s="26"/>
      <c r="E35" s="26"/>
      <c r="F35" s="41"/>
      <c r="G35" s="26"/>
      <c r="H35" s="26"/>
      <c r="I35" s="28"/>
      <c r="J35" s="26"/>
      <c r="K35" s="1"/>
      <c r="L35" s="30"/>
      <c r="M35" s="1"/>
      <c r="O35" s="51">
        <v>44264</v>
      </c>
      <c r="P35" s="52">
        <f>SUM(K35:K38)</f>
        <v>0</v>
      </c>
      <c r="Q35" s="52">
        <f>SUM(L35:L38)</f>
        <v>0</v>
      </c>
      <c r="R35" s="50"/>
    </row>
    <row r="36" spans="1:18" x14ac:dyDescent="0.3">
      <c r="A36" s="43"/>
      <c r="B36" s="26"/>
      <c r="C36" s="25"/>
      <c r="D36" s="26"/>
      <c r="E36" s="26"/>
      <c r="F36" s="40"/>
      <c r="G36" s="26"/>
      <c r="H36" s="26"/>
      <c r="I36" s="28"/>
      <c r="J36" s="26"/>
      <c r="K36" s="1"/>
      <c r="L36" s="30"/>
      <c r="M36" s="1"/>
      <c r="O36" s="50"/>
      <c r="P36" s="50"/>
      <c r="Q36" s="50"/>
      <c r="R36" s="50"/>
    </row>
    <row r="37" spans="1:18" x14ac:dyDescent="0.3">
      <c r="A37" s="43"/>
      <c r="B37" s="26"/>
      <c r="C37" s="25"/>
      <c r="D37" s="26"/>
      <c r="E37" s="26"/>
      <c r="F37" s="40"/>
      <c r="G37" s="26"/>
      <c r="H37" s="26"/>
      <c r="I37" s="28"/>
      <c r="J37" s="26"/>
      <c r="K37" s="1"/>
      <c r="L37" s="30"/>
      <c r="M37" s="1"/>
      <c r="O37" s="50"/>
      <c r="P37" s="50"/>
      <c r="Q37" s="50"/>
      <c r="R37" s="50"/>
    </row>
    <row r="38" spans="1:18" x14ac:dyDescent="0.3">
      <c r="A38" s="43"/>
      <c r="B38" s="26"/>
      <c r="C38" s="25"/>
      <c r="D38" s="26"/>
      <c r="E38" s="26"/>
      <c r="F38" s="40"/>
      <c r="G38" s="26"/>
      <c r="H38" s="26"/>
      <c r="I38" s="28"/>
      <c r="J38" s="26"/>
      <c r="K38" s="1"/>
      <c r="L38" s="30"/>
      <c r="M38" s="1"/>
      <c r="O38" s="50"/>
      <c r="P38" s="50"/>
      <c r="Q38" s="50"/>
      <c r="R38" s="50"/>
    </row>
    <row r="39" spans="1:18" x14ac:dyDescent="0.3">
      <c r="A39" s="43"/>
      <c r="B39" s="26"/>
      <c r="C39" s="25"/>
      <c r="D39" s="26"/>
      <c r="E39" s="26"/>
      <c r="F39" s="41"/>
      <c r="G39" s="26"/>
      <c r="H39" s="26"/>
      <c r="I39" s="28"/>
      <c r="J39" s="26"/>
      <c r="K39" s="1"/>
      <c r="L39" s="30"/>
      <c r="M39" s="1"/>
      <c r="O39" s="51">
        <v>44265</v>
      </c>
      <c r="P39" s="52">
        <f>SUM(K39:K41)</f>
        <v>0</v>
      </c>
      <c r="Q39" s="52">
        <f>SUM(L39:L41)</f>
        <v>0</v>
      </c>
      <c r="R39" s="50"/>
    </row>
    <row r="40" spans="1:18" x14ac:dyDescent="0.3">
      <c r="A40" s="43"/>
      <c r="B40" s="26"/>
      <c r="C40" s="25"/>
      <c r="D40" s="26"/>
      <c r="E40" s="26"/>
      <c r="F40" s="40"/>
      <c r="G40" s="26"/>
      <c r="H40" s="26"/>
      <c r="I40" s="28"/>
      <c r="J40" s="26"/>
      <c r="K40" s="1"/>
      <c r="L40" s="30"/>
      <c r="M40" s="1"/>
      <c r="O40" s="50"/>
      <c r="P40" s="50"/>
      <c r="Q40" s="50"/>
      <c r="R40" s="50"/>
    </row>
    <row r="41" spans="1:18" x14ac:dyDescent="0.3">
      <c r="A41" s="43"/>
      <c r="B41" s="26"/>
      <c r="C41" s="25"/>
      <c r="D41" s="26"/>
      <c r="E41" s="26"/>
      <c r="F41" s="40"/>
      <c r="G41" s="26"/>
      <c r="H41" s="26"/>
      <c r="I41" s="28"/>
      <c r="J41" s="26"/>
      <c r="K41" s="1"/>
      <c r="L41" s="30"/>
      <c r="M41" s="1"/>
      <c r="O41" s="50"/>
      <c r="P41" s="50"/>
      <c r="Q41" s="50"/>
      <c r="R41" s="50"/>
    </row>
    <row r="42" spans="1:18" x14ac:dyDescent="0.3">
      <c r="A42" s="43"/>
      <c r="B42" s="26"/>
      <c r="C42" s="25"/>
      <c r="D42" s="26"/>
      <c r="E42" s="26"/>
      <c r="F42" s="40"/>
      <c r="G42" s="26"/>
      <c r="H42" s="26"/>
      <c r="I42" s="28"/>
      <c r="J42" s="26"/>
      <c r="K42" s="1"/>
      <c r="L42" s="30"/>
      <c r="M42" s="1"/>
      <c r="O42" s="51">
        <v>44266</v>
      </c>
      <c r="P42" s="52">
        <f>SUM(K42:K44)</f>
        <v>0</v>
      </c>
      <c r="Q42" s="52">
        <f>SUM(L42:L44)</f>
        <v>0</v>
      </c>
      <c r="R42" s="50"/>
    </row>
    <row r="43" spans="1:18" x14ac:dyDescent="0.3">
      <c r="A43" s="43"/>
      <c r="B43" s="26"/>
      <c r="C43" s="25"/>
      <c r="D43" s="26"/>
      <c r="E43" s="26"/>
      <c r="F43" s="41"/>
      <c r="G43" s="26"/>
      <c r="H43" s="26"/>
      <c r="I43" s="28"/>
      <c r="J43" s="26"/>
      <c r="K43" s="1"/>
      <c r="L43" s="30"/>
      <c r="M43" s="1"/>
      <c r="O43" s="50"/>
      <c r="P43" s="50"/>
      <c r="Q43" s="50"/>
      <c r="R43" s="50"/>
    </row>
    <row r="44" spans="1:18" x14ac:dyDescent="0.3">
      <c r="A44" s="43"/>
      <c r="B44" s="26"/>
      <c r="C44" s="25"/>
      <c r="D44" s="26"/>
      <c r="E44" s="26"/>
      <c r="F44" s="40"/>
      <c r="G44" s="26"/>
      <c r="H44" s="26"/>
      <c r="I44" s="28"/>
      <c r="J44" s="26"/>
      <c r="K44" s="1"/>
      <c r="L44" s="30"/>
      <c r="M44" s="1"/>
      <c r="O44" s="50"/>
      <c r="P44" s="50"/>
      <c r="Q44" s="50"/>
      <c r="R44" s="50"/>
    </row>
    <row r="45" spans="1:18" x14ac:dyDescent="0.3">
      <c r="A45" s="43"/>
      <c r="B45" s="26"/>
      <c r="C45" s="25"/>
      <c r="D45" s="26"/>
      <c r="E45" s="26"/>
      <c r="F45" s="41"/>
      <c r="G45" s="26"/>
      <c r="H45" s="26"/>
      <c r="I45" s="28"/>
      <c r="J45" s="26"/>
      <c r="K45" s="1"/>
      <c r="L45" s="30"/>
      <c r="M45" s="1"/>
      <c r="O45" s="51">
        <v>44267</v>
      </c>
      <c r="P45" s="52">
        <f>SUM(K45:K47)</f>
        <v>0</v>
      </c>
      <c r="Q45" s="52">
        <f>SUM(L45:L47)</f>
        <v>0</v>
      </c>
      <c r="R45" s="50"/>
    </row>
    <row r="46" spans="1:18" x14ac:dyDescent="0.3">
      <c r="A46" s="43"/>
      <c r="B46" s="26"/>
      <c r="C46" s="25"/>
      <c r="D46" s="26"/>
      <c r="E46" s="26"/>
      <c r="F46" s="41"/>
      <c r="G46" s="26"/>
      <c r="H46" s="26"/>
      <c r="I46" s="28"/>
      <c r="J46" s="26"/>
      <c r="K46" s="1"/>
      <c r="L46" s="30"/>
      <c r="M46" s="1"/>
      <c r="O46" s="50"/>
      <c r="P46" s="50"/>
      <c r="Q46" s="50"/>
      <c r="R46" s="50"/>
    </row>
    <row r="47" spans="1:18" x14ac:dyDescent="0.3">
      <c r="A47" s="43"/>
      <c r="B47" s="26"/>
      <c r="C47" s="25"/>
      <c r="D47" s="26"/>
      <c r="E47" s="26"/>
      <c r="F47" s="40"/>
      <c r="G47" s="26"/>
      <c r="H47" s="26"/>
      <c r="I47" s="28"/>
      <c r="J47" s="26"/>
      <c r="K47" s="1"/>
      <c r="L47" s="30"/>
      <c r="M47" s="1"/>
      <c r="O47" s="50"/>
      <c r="P47" s="50"/>
      <c r="Q47" s="50"/>
      <c r="R47" s="50"/>
    </row>
    <row r="48" spans="1:18" x14ac:dyDescent="0.3">
      <c r="A48" s="43"/>
      <c r="B48" s="26"/>
      <c r="C48" s="25"/>
      <c r="D48" s="26"/>
      <c r="E48" s="26"/>
      <c r="F48" s="40"/>
      <c r="G48" s="26"/>
      <c r="H48" s="26"/>
      <c r="I48" s="28"/>
      <c r="J48" s="26"/>
      <c r="K48" s="1"/>
      <c r="L48" s="30"/>
      <c r="M48" s="1"/>
      <c r="O48" s="51">
        <v>44268</v>
      </c>
      <c r="P48" s="52">
        <f>SUM(K48:K49)</f>
        <v>0</v>
      </c>
      <c r="Q48" s="52">
        <f>SUM(L48:L49)</f>
        <v>0</v>
      </c>
      <c r="R48" s="50"/>
    </row>
    <row r="49" spans="1:18" x14ac:dyDescent="0.3">
      <c r="A49" s="43"/>
      <c r="B49" s="26"/>
      <c r="C49" s="25"/>
      <c r="D49" s="26"/>
      <c r="E49" s="26"/>
      <c r="F49" s="41"/>
      <c r="G49" s="26"/>
      <c r="H49" s="26"/>
      <c r="I49" s="28"/>
      <c r="J49" s="26"/>
      <c r="K49" s="1"/>
      <c r="L49" s="30"/>
      <c r="M49" s="1"/>
      <c r="O49" s="50"/>
      <c r="P49" s="50"/>
      <c r="Q49" s="50"/>
      <c r="R49" s="50"/>
    </row>
    <row r="50" spans="1:18" x14ac:dyDescent="0.3">
      <c r="A50" s="43"/>
      <c r="B50" s="26"/>
      <c r="C50" s="25"/>
      <c r="D50" s="26"/>
      <c r="E50" s="26"/>
      <c r="F50" s="40"/>
      <c r="G50" s="26"/>
      <c r="H50" s="26"/>
      <c r="I50" s="28"/>
      <c r="J50" s="26"/>
      <c r="K50" s="1"/>
      <c r="L50" s="30"/>
      <c r="M50" s="1"/>
      <c r="O50" s="51">
        <v>44269</v>
      </c>
      <c r="P50" s="52">
        <f>SUM(K50:K51)</f>
        <v>0</v>
      </c>
      <c r="Q50" s="52">
        <f>SUM(L50:L51)</f>
        <v>0</v>
      </c>
      <c r="R50" s="50"/>
    </row>
    <row r="51" spans="1:18" x14ac:dyDescent="0.3">
      <c r="A51" s="43"/>
      <c r="B51" s="26"/>
      <c r="C51" s="25"/>
      <c r="D51" s="26"/>
      <c r="E51" s="26"/>
      <c r="F51" s="40"/>
      <c r="G51" s="26"/>
      <c r="H51" s="26"/>
      <c r="I51" s="28"/>
      <c r="J51" s="26"/>
      <c r="K51" s="1"/>
      <c r="L51" s="30"/>
      <c r="M51" s="1"/>
      <c r="O51" s="50"/>
      <c r="P51" s="50"/>
      <c r="Q51" s="50"/>
      <c r="R51" s="50"/>
    </row>
    <row r="52" spans="1:18" x14ac:dyDescent="0.3">
      <c r="A52" s="43"/>
      <c r="B52" s="26"/>
      <c r="C52" s="25"/>
      <c r="D52" s="26"/>
      <c r="E52" s="26"/>
      <c r="F52" s="41"/>
      <c r="G52" s="26"/>
      <c r="H52" s="26"/>
      <c r="I52" s="28"/>
      <c r="J52" s="26"/>
      <c r="K52" s="1"/>
      <c r="L52" s="30"/>
      <c r="M52" s="1"/>
      <c r="O52" s="51">
        <v>44270</v>
      </c>
      <c r="P52" s="52">
        <f>SUM(K52:K54)</f>
        <v>0</v>
      </c>
      <c r="Q52" s="52">
        <f>SUM(L52:L54)</f>
        <v>0</v>
      </c>
      <c r="R52" s="50"/>
    </row>
    <row r="53" spans="1:18" x14ac:dyDescent="0.3">
      <c r="A53" s="43"/>
      <c r="B53" s="26"/>
      <c r="C53" s="25"/>
      <c r="D53" s="26"/>
      <c r="E53" s="26"/>
      <c r="F53" s="40"/>
      <c r="G53" s="26"/>
      <c r="H53" s="26"/>
      <c r="I53" s="28"/>
      <c r="J53" s="26"/>
      <c r="K53" s="1"/>
      <c r="L53" s="30"/>
      <c r="M53" s="1"/>
      <c r="O53" s="50"/>
      <c r="P53" s="50"/>
      <c r="Q53" s="50"/>
      <c r="R53" s="50"/>
    </row>
    <row r="54" spans="1:18" x14ac:dyDescent="0.3">
      <c r="A54" s="43"/>
      <c r="B54" s="26"/>
      <c r="C54" s="25"/>
      <c r="D54" s="26"/>
      <c r="E54" s="26"/>
      <c r="F54" s="40"/>
      <c r="G54" s="26"/>
      <c r="H54" s="26"/>
      <c r="I54" s="28"/>
      <c r="J54" s="26"/>
      <c r="K54" s="1"/>
      <c r="L54" s="30"/>
      <c r="M54" s="1"/>
      <c r="O54" s="50"/>
      <c r="P54" s="50"/>
      <c r="Q54" s="50"/>
      <c r="R54" s="50"/>
    </row>
    <row r="55" spans="1:18" x14ac:dyDescent="0.3">
      <c r="A55" s="43"/>
      <c r="B55" s="26"/>
      <c r="C55" s="25"/>
      <c r="D55" s="26"/>
      <c r="E55" s="26"/>
      <c r="F55" s="40"/>
      <c r="G55" s="26"/>
      <c r="H55" s="26"/>
      <c r="I55" s="28"/>
      <c r="J55" s="26"/>
      <c r="K55" s="1"/>
      <c r="L55" s="30"/>
      <c r="M55" s="1"/>
      <c r="O55" s="51">
        <v>44271</v>
      </c>
      <c r="P55" s="52">
        <f>SUM(K55:K58)</f>
        <v>0</v>
      </c>
      <c r="Q55" s="52">
        <f>SUM(L55:L58)</f>
        <v>0</v>
      </c>
      <c r="R55" s="50"/>
    </row>
    <row r="56" spans="1:18" x14ac:dyDescent="0.3">
      <c r="A56" s="43"/>
      <c r="B56" s="26"/>
      <c r="C56" s="25"/>
      <c r="D56" s="26"/>
      <c r="E56" s="26"/>
      <c r="F56" s="40"/>
      <c r="G56" s="26"/>
      <c r="H56" s="26"/>
      <c r="I56" s="28"/>
      <c r="J56" s="26"/>
      <c r="K56" s="1"/>
      <c r="L56" s="30"/>
      <c r="M56" s="1"/>
      <c r="O56" s="50"/>
      <c r="P56" s="50"/>
      <c r="Q56" s="50"/>
      <c r="R56" s="50"/>
    </row>
    <row r="57" spans="1:18" x14ac:dyDescent="0.3">
      <c r="A57" s="43"/>
      <c r="B57" s="26"/>
      <c r="C57" s="25"/>
      <c r="D57" s="26"/>
      <c r="E57" s="26"/>
      <c r="F57" s="40"/>
      <c r="G57" s="26"/>
      <c r="H57" s="26"/>
      <c r="I57" s="28"/>
      <c r="J57" s="26"/>
      <c r="K57" s="1"/>
      <c r="L57" s="30"/>
      <c r="M57" s="1"/>
      <c r="O57" s="50"/>
      <c r="P57" s="50"/>
      <c r="Q57" s="50"/>
      <c r="R57" s="50"/>
    </row>
    <row r="58" spans="1:18" x14ac:dyDescent="0.3">
      <c r="A58" s="43"/>
      <c r="B58" s="26"/>
      <c r="C58" s="25"/>
      <c r="D58" s="26"/>
      <c r="E58" s="26"/>
      <c r="F58" s="40"/>
      <c r="G58" s="26"/>
      <c r="H58" s="26"/>
      <c r="I58" s="28"/>
      <c r="J58" s="26"/>
      <c r="K58" s="1"/>
      <c r="L58" s="30"/>
      <c r="M58" s="1"/>
      <c r="O58" s="50"/>
      <c r="P58" s="50"/>
      <c r="Q58" s="50"/>
      <c r="R58" s="50"/>
    </row>
    <row r="59" spans="1:18" x14ac:dyDescent="0.3">
      <c r="A59" s="43"/>
      <c r="B59" s="26"/>
      <c r="C59" s="25"/>
      <c r="D59" s="26"/>
      <c r="E59" s="26"/>
      <c r="F59" s="40"/>
      <c r="G59" s="26"/>
      <c r="H59" s="26"/>
      <c r="I59" s="28"/>
      <c r="J59" s="26"/>
      <c r="K59" s="1"/>
      <c r="L59" s="30"/>
      <c r="M59" s="1"/>
      <c r="O59" s="51">
        <v>44272</v>
      </c>
      <c r="P59" s="52">
        <f>SUM(K59:K61)</f>
        <v>0</v>
      </c>
      <c r="Q59" s="52">
        <f>SUM(L59:L61)</f>
        <v>0</v>
      </c>
      <c r="R59" s="50"/>
    </row>
    <row r="60" spans="1:18" x14ac:dyDescent="0.3">
      <c r="A60" s="43"/>
      <c r="B60" s="26"/>
      <c r="C60" s="25"/>
      <c r="D60" s="26"/>
      <c r="E60" s="26"/>
      <c r="F60" s="41"/>
      <c r="G60" s="26"/>
      <c r="H60" s="26"/>
      <c r="I60" s="28"/>
      <c r="J60" s="26"/>
      <c r="K60" s="1"/>
      <c r="L60" s="30"/>
      <c r="M60" s="1"/>
      <c r="O60" s="50"/>
      <c r="P60" s="50"/>
      <c r="Q60" s="50"/>
      <c r="R60" s="50"/>
    </row>
    <row r="61" spans="1:18" x14ac:dyDescent="0.3">
      <c r="A61" s="43"/>
      <c r="B61" s="26"/>
      <c r="C61" s="25"/>
      <c r="D61" s="26"/>
      <c r="E61" s="26"/>
      <c r="F61" s="40"/>
      <c r="G61" s="26"/>
      <c r="H61" s="26"/>
      <c r="I61" s="28"/>
      <c r="J61" s="26"/>
      <c r="K61" s="1"/>
      <c r="L61" s="30"/>
      <c r="M61" s="1"/>
      <c r="O61" s="50"/>
      <c r="P61" s="50"/>
      <c r="Q61" s="50"/>
      <c r="R61" s="50"/>
    </row>
    <row r="62" spans="1:18" x14ac:dyDescent="0.3">
      <c r="A62" s="43"/>
      <c r="B62" s="26"/>
      <c r="C62" s="25"/>
      <c r="D62" s="26"/>
      <c r="E62" s="26"/>
      <c r="F62" s="40"/>
      <c r="G62" s="26"/>
      <c r="H62" s="26"/>
      <c r="I62" s="28"/>
      <c r="J62" s="26"/>
      <c r="K62" s="1"/>
      <c r="L62" s="30"/>
      <c r="M62" s="1"/>
      <c r="O62" s="51">
        <v>44273</v>
      </c>
      <c r="P62" s="52">
        <f>SUM(K62:K63)</f>
        <v>0</v>
      </c>
      <c r="Q62" s="52">
        <f>SUM(L62:L63)</f>
        <v>0</v>
      </c>
      <c r="R62" s="50"/>
    </row>
    <row r="63" spans="1:18" x14ac:dyDescent="0.3">
      <c r="A63" s="43"/>
      <c r="B63" s="26"/>
      <c r="C63" s="25"/>
      <c r="D63" s="26"/>
      <c r="E63" s="26"/>
      <c r="F63" s="41"/>
      <c r="G63" s="26"/>
      <c r="H63" s="26"/>
      <c r="I63" s="28"/>
      <c r="J63" s="26"/>
      <c r="K63" s="1"/>
      <c r="L63" s="30"/>
      <c r="M63" s="1"/>
      <c r="O63" s="50"/>
      <c r="P63" s="50"/>
      <c r="Q63" s="50"/>
      <c r="R63" s="50"/>
    </row>
    <row r="64" spans="1:18" x14ac:dyDescent="0.3">
      <c r="A64" s="43"/>
      <c r="B64" s="26"/>
      <c r="C64" s="25"/>
      <c r="D64" s="26"/>
      <c r="E64" s="26"/>
      <c r="F64" s="40"/>
      <c r="G64" s="26"/>
      <c r="H64" s="26"/>
      <c r="I64" s="28"/>
      <c r="J64" s="26"/>
      <c r="K64" s="1"/>
      <c r="L64" s="30"/>
      <c r="M64" s="1"/>
      <c r="O64" s="51">
        <v>44274</v>
      </c>
      <c r="P64" s="52">
        <f>SUM(K64:K66)</f>
        <v>0</v>
      </c>
      <c r="Q64" s="52">
        <f>SUM(L64:L66)</f>
        <v>0</v>
      </c>
      <c r="R64" s="50"/>
    </row>
    <row r="65" spans="1:18" x14ac:dyDescent="0.3">
      <c r="A65" s="43"/>
      <c r="B65" s="26"/>
      <c r="C65" s="25"/>
      <c r="D65" s="26"/>
      <c r="E65" s="26"/>
      <c r="F65" s="40"/>
      <c r="G65" s="26"/>
      <c r="H65" s="26"/>
      <c r="I65" s="28"/>
      <c r="J65" s="26"/>
      <c r="K65" s="1"/>
      <c r="L65" s="30"/>
      <c r="M65" s="1"/>
      <c r="O65" s="50"/>
      <c r="P65" s="50"/>
      <c r="Q65" s="50"/>
      <c r="R65" s="50"/>
    </row>
    <row r="66" spans="1:18" x14ac:dyDescent="0.3">
      <c r="A66" s="43"/>
      <c r="B66" s="26"/>
      <c r="C66" s="25"/>
      <c r="D66" s="26"/>
      <c r="E66" s="26"/>
      <c r="F66" s="40"/>
      <c r="G66" s="26"/>
      <c r="H66" s="26"/>
      <c r="I66" s="28"/>
      <c r="J66" s="26"/>
      <c r="K66" s="1"/>
      <c r="L66" s="30"/>
      <c r="M66" s="1"/>
      <c r="O66" s="50"/>
      <c r="P66" s="50"/>
      <c r="Q66" s="50"/>
      <c r="R66" s="50"/>
    </row>
    <row r="67" spans="1:18" x14ac:dyDescent="0.3">
      <c r="A67" s="43"/>
      <c r="B67" s="26"/>
      <c r="C67" s="25"/>
      <c r="D67" s="26"/>
      <c r="E67" s="26"/>
      <c r="F67" s="41"/>
      <c r="G67" s="26"/>
      <c r="H67" s="26"/>
      <c r="I67" s="28"/>
      <c r="J67" s="26"/>
      <c r="K67" s="1"/>
      <c r="L67" s="30"/>
      <c r="M67" s="1"/>
      <c r="O67" s="51">
        <v>44275</v>
      </c>
      <c r="P67" s="52">
        <f>SUM(K67:K68)</f>
        <v>0</v>
      </c>
      <c r="Q67" s="52">
        <f>SUM(L67:L68)</f>
        <v>0</v>
      </c>
      <c r="R67" s="50"/>
    </row>
    <row r="68" spans="1:18" x14ac:dyDescent="0.3">
      <c r="A68" s="43"/>
      <c r="B68" s="26"/>
      <c r="C68" s="25"/>
      <c r="D68" s="26"/>
      <c r="E68" s="26"/>
      <c r="F68" s="40"/>
      <c r="G68" s="26"/>
      <c r="H68" s="26"/>
      <c r="I68" s="28"/>
      <c r="J68" s="26"/>
      <c r="K68" s="1"/>
      <c r="L68" s="30"/>
      <c r="M68" s="1"/>
      <c r="O68" s="50"/>
      <c r="P68" s="50"/>
      <c r="Q68" s="50"/>
      <c r="R68" s="50"/>
    </row>
    <row r="69" spans="1:18" x14ac:dyDescent="0.3">
      <c r="A69" s="43"/>
      <c r="B69" s="26"/>
      <c r="C69" s="25"/>
      <c r="D69" s="26"/>
      <c r="E69" s="26"/>
      <c r="F69" s="41"/>
      <c r="G69" s="26"/>
      <c r="H69" s="26"/>
      <c r="I69" s="28"/>
      <c r="J69" s="26"/>
      <c r="K69" s="1"/>
      <c r="L69" s="30"/>
      <c r="M69" s="1"/>
      <c r="O69" s="51">
        <v>44276</v>
      </c>
      <c r="P69" s="52">
        <f>SUM(K69:K70)</f>
        <v>0</v>
      </c>
      <c r="Q69" s="52">
        <f>SUM(L69:L70)</f>
        <v>0</v>
      </c>
      <c r="R69" s="50"/>
    </row>
    <row r="70" spans="1:18" x14ac:dyDescent="0.3">
      <c r="A70" s="43"/>
      <c r="B70" s="26"/>
      <c r="C70" s="25"/>
      <c r="D70" s="26"/>
      <c r="E70" s="26"/>
      <c r="F70" s="40"/>
      <c r="G70" s="26"/>
      <c r="H70" s="26"/>
      <c r="I70" s="28"/>
      <c r="J70" s="26"/>
      <c r="K70" s="1"/>
      <c r="L70" s="30"/>
      <c r="M70" s="1"/>
      <c r="O70" s="50"/>
      <c r="P70" s="50"/>
      <c r="Q70" s="50"/>
      <c r="R70" s="50"/>
    </row>
    <row r="71" spans="1:18" x14ac:dyDescent="0.3">
      <c r="A71" s="43"/>
      <c r="B71" s="26"/>
      <c r="C71" s="25"/>
      <c r="D71" s="26"/>
      <c r="E71" s="26"/>
      <c r="F71" s="41"/>
      <c r="G71" s="26"/>
      <c r="H71" s="26"/>
      <c r="I71" s="28"/>
      <c r="J71" s="26"/>
      <c r="K71" s="1"/>
      <c r="L71" s="30"/>
      <c r="M71" s="1"/>
      <c r="O71" s="51">
        <v>44277</v>
      </c>
      <c r="P71" s="52">
        <f>SUM(K71:K73)</f>
        <v>0</v>
      </c>
      <c r="Q71" s="52">
        <f>SUM(L71:L73)</f>
        <v>0</v>
      </c>
      <c r="R71" s="50"/>
    </row>
    <row r="72" spans="1:18" x14ac:dyDescent="0.3">
      <c r="A72" s="43"/>
      <c r="B72" s="26"/>
      <c r="C72" s="25"/>
      <c r="D72" s="26"/>
      <c r="E72" s="26"/>
      <c r="F72" s="40"/>
      <c r="G72" s="26"/>
      <c r="H72" s="26"/>
      <c r="I72" s="28"/>
      <c r="J72" s="26"/>
      <c r="K72" s="1"/>
      <c r="L72" s="30"/>
      <c r="M72" s="1"/>
      <c r="O72" s="50"/>
      <c r="P72" s="50"/>
      <c r="Q72" s="50"/>
      <c r="R72" s="50"/>
    </row>
    <row r="73" spans="1:18" x14ac:dyDescent="0.3">
      <c r="A73" s="43"/>
      <c r="B73" s="26"/>
      <c r="C73" s="25"/>
      <c r="D73" s="26"/>
      <c r="E73" s="26"/>
      <c r="F73" s="40"/>
      <c r="G73" s="26"/>
      <c r="H73" s="26"/>
      <c r="I73" s="28"/>
      <c r="J73" s="26"/>
      <c r="K73" s="1"/>
      <c r="L73" s="30"/>
      <c r="M73" s="1"/>
      <c r="O73" s="50"/>
      <c r="P73" s="50"/>
      <c r="Q73" s="50"/>
      <c r="R73" s="50"/>
    </row>
    <row r="74" spans="1:18" x14ac:dyDescent="0.3">
      <c r="A74" s="43"/>
      <c r="B74" s="26"/>
      <c r="C74" s="25"/>
      <c r="D74" s="26"/>
      <c r="E74" s="26"/>
      <c r="F74" s="41"/>
      <c r="G74" s="26"/>
      <c r="H74" s="26"/>
      <c r="I74" s="28"/>
      <c r="J74" s="26"/>
      <c r="K74" s="1"/>
      <c r="L74" s="30"/>
      <c r="M74" s="1"/>
      <c r="O74" s="51">
        <v>44278</v>
      </c>
      <c r="P74" s="52">
        <f>SUM(K74:K77)</f>
        <v>0</v>
      </c>
      <c r="Q74" s="52">
        <f>SUM(L74:L77)</f>
        <v>0</v>
      </c>
      <c r="R74" s="50"/>
    </row>
    <row r="75" spans="1:18" x14ac:dyDescent="0.3">
      <c r="A75" s="43"/>
      <c r="B75" s="26"/>
      <c r="C75" s="25"/>
      <c r="D75" s="26"/>
      <c r="E75" s="26"/>
      <c r="F75" s="40"/>
      <c r="G75" s="26"/>
      <c r="H75" s="26"/>
      <c r="I75" s="28"/>
      <c r="J75" s="26"/>
      <c r="K75" s="1"/>
      <c r="L75" s="30"/>
      <c r="M75" s="1"/>
      <c r="O75" s="50"/>
      <c r="P75" s="50"/>
      <c r="Q75" s="50"/>
      <c r="R75" s="50"/>
    </row>
    <row r="76" spans="1:18" x14ac:dyDescent="0.3">
      <c r="A76" s="43"/>
      <c r="B76" s="26"/>
      <c r="C76" s="25"/>
      <c r="D76" s="26"/>
      <c r="E76" s="26"/>
      <c r="F76" s="40"/>
      <c r="G76" s="26"/>
      <c r="H76" s="26"/>
      <c r="I76" s="28"/>
      <c r="J76" s="26"/>
      <c r="K76" s="1"/>
      <c r="L76" s="30"/>
      <c r="M76" s="1"/>
      <c r="O76" s="50"/>
      <c r="P76" s="50"/>
      <c r="Q76" s="50"/>
      <c r="R76" s="50"/>
    </row>
    <row r="77" spans="1:18" x14ac:dyDescent="0.3">
      <c r="A77" s="43"/>
      <c r="B77" s="26"/>
      <c r="C77" s="25"/>
      <c r="D77" s="26"/>
      <c r="E77" s="26"/>
      <c r="F77" s="40"/>
      <c r="G77" s="26"/>
      <c r="H77" s="26"/>
      <c r="I77" s="28"/>
      <c r="J77" s="26"/>
      <c r="K77" s="1"/>
      <c r="L77" s="30"/>
      <c r="M77" s="1"/>
      <c r="O77" s="50"/>
      <c r="P77" s="50"/>
      <c r="Q77" s="50"/>
      <c r="R77" s="50"/>
    </row>
    <row r="78" spans="1:18" x14ac:dyDescent="0.3">
      <c r="A78" s="43"/>
      <c r="B78" s="26"/>
      <c r="C78" s="25"/>
      <c r="D78" s="26"/>
      <c r="E78" s="26"/>
      <c r="F78" s="40"/>
      <c r="G78" s="26"/>
      <c r="H78" s="26"/>
      <c r="I78" s="28"/>
      <c r="J78" s="26"/>
      <c r="K78" s="1"/>
      <c r="L78" s="30"/>
      <c r="M78" s="1"/>
      <c r="O78" s="51">
        <v>44279</v>
      </c>
      <c r="P78" s="52">
        <f>SUM(K78:K83)</f>
        <v>0</v>
      </c>
      <c r="Q78" s="52">
        <f>SUM(L78:L83)</f>
        <v>0</v>
      </c>
      <c r="R78" s="50"/>
    </row>
    <row r="79" spans="1:18" x14ac:dyDescent="0.3">
      <c r="A79" s="43"/>
      <c r="B79" s="26"/>
      <c r="C79" s="25"/>
      <c r="D79" s="26"/>
      <c r="E79" s="26"/>
      <c r="F79" s="40"/>
      <c r="G79" s="26"/>
      <c r="H79" s="26"/>
      <c r="I79" s="28"/>
      <c r="J79" s="26"/>
      <c r="K79" s="1"/>
      <c r="L79" s="30"/>
      <c r="M79" s="1"/>
      <c r="O79" s="50"/>
      <c r="P79" s="50"/>
      <c r="Q79" s="50"/>
      <c r="R79" s="50"/>
    </row>
    <row r="80" spans="1:18" x14ac:dyDescent="0.3">
      <c r="A80" s="43"/>
      <c r="B80" s="26"/>
      <c r="C80" s="25"/>
      <c r="D80" s="26"/>
      <c r="E80" s="26"/>
      <c r="F80" s="40"/>
      <c r="G80" s="26"/>
      <c r="H80" s="26"/>
      <c r="I80" s="28"/>
      <c r="J80" s="26"/>
      <c r="K80" s="1"/>
      <c r="L80" s="30"/>
      <c r="M80" s="1"/>
      <c r="O80" s="50"/>
      <c r="P80" s="50"/>
      <c r="Q80" s="50"/>
      <c r="R80" s="50"/>
    </row>
    <row r="81" spans="1:18" x14ac:dyDescent="0.3">
      <c r="A81" s="43"/>
      <c r="B81" s="26"/>
      <c r="C81" s="25"/>
      <c r="D81" s="26"/>
      <c r="E81" s="26"/>
      <c r="F81" s="40"/>
      <c r="G81" s="26"/>
      <c r="H81" s="26"/>
      <c r="I81" s="28"/>
      <c r="J81" s="26"/>
      <c r="K81" s="1"/>
      <c r="L81" s="30"/>
      <c r="M81" s="1"/>
      <c r="O81" s="50"/>
      <c r="P81" s="50"/>
      <c r="Q81" s="50"/>
      <c r="R81" s="50"/>
    </row>
    <row r="82" spans="1:18" x14ac:dyDescent="0.3">
      <c r="A82" s="43"/>
      <c r="B82" s="26"/>
      <c r="C82" s="25"/>
      <c r="D82" s="26"/>
      <c r="E82" s="26"/>
      <c r="F82" s="40"/>
      <c r="G82" s="26"/>
      <c r="H82" s="26"/>
      <c r="I82" s="28"/>
      <c r="J82" s="26"/>
      <c r="K82" s="1"/>
      <c r="L82" s="30"/>
      <c r="M82" s="1"/>
      <c r="O82" s="50"/>
      <c r="P82" s="50"/>
      <c r="Q82" s="50"/>
      <c r="R82" s="50"/>
    </row>
    <row r="83" spans="1:18" x14ac:dyDescent="0.3">
      <c r="A83" s="43"/>
      <c r="B83" s="26"/>
      <c r="C83" s="25"/>
      <c r="D83" s="26"/>
      <c r="E83" s="26"/>
      <c r="F83" s="40"/>
      <c r="G83" s="26"/>
      <c r="H83" s="26"/>
      <c r="I83" s="28"/>
      <c r="J83" s="26"/>
      <c r="K83" s="1"/>
      <c r="L83" s="30"/>
      <c r="M83" s="1"/>
      <c r="O83" s="50"/>
      <c r="P83" s="50"/>
      <c r="Q83" s="50"/>
      <c r="R83" s="50"/>
    </row>
    <row r="84" spans="1:18" x14ac:dyDescent="0.3">
      <c r="A84" s="43"/>
      <c r="B84" s="26"/>
      <c r="C84" s="25"/>
      <c r="D84" s="26"/>
      <c r="E84" s="26"/>
      <c r="F84" s="41"/>
      <c r="G84" s="26"/>
      <c r="H84" s="26"/>
      <c r="I84" s="28"/>
      <c r="J84" s="26"/>
      <c r="K84" s="1"/>
      <c r="L84" s="30"/>
      <c r="M84" s="1"/>
      <c r="O84" s="51">
        <v>44280</v>
      </c>
      <c r="P84" s="52">
        <f>SUM(K84:K88)</f>
        <v>0</v>
      </c>
      <c r="Q84" s="52">
        <f>SUM(L84:L88)</f>
        <v>0</v>
      </c>
      <c r="R84" s="50"/>
    </row>
    <row r="85" spans="1:18" x14ac:dyDescent="0.3">
      <c r="A85" s="43"/>
      <c r="B85" s="26"/>
      <c r="C85" s="25"/>
      <c r="D85" s="26"/>
      <c r="E85" s="26"/>
      <c r="F85" s="41"/>
      <c r="G85" s="26"/>
      <c r="H85" s="26"/>
      <c r="I85" s="28"/>
      <c r="J85" s="26"/>
      <c r="K85" s="1"/>
      <c r="L85" s="30"/>
      <c r="M85" s="1"/>
      <c r="O85" s="54"/>
      <c r="P85" s="54"/>
      <c r="Q85" s="54"/>
      <c r="R85" s="50"/>
    </row>
    <row r="86" spans="1:18" x14ac:dyDescent="0.3">
      <c r="A86" s="43"/>
      <c r="B86" s="26"/>
      <c r="C86" s="25"/>
      <c r="D86" s="26"/>
      <c r="E86" s="26"/>
      <c r="F86" s="40"/>
      <c r="G86" s="26"/>
      <c r="H86" s="26"/>
      <c r="I86" s="28"/>
      <c r="J86" s="26"/>
      <c r="K86" s="1"/>
      <c r="L86" s="30"/>
      <c r="M86" s="1"/>
      <c r="O86" s="54"/>
      <c r="P86" s="54"/>
      <c r="Q86" s="54"/>
      <c r="R86" s="50"/>
    </row>
    <row r="87" spans="1:18" x14ac:dyDescent="0.3">
      <c r="A87" s="43"/>
      <c r="B87" s="26"/>
      <c r="C87" s="25"/>
      <c r="D87" s="26"/>
      <c r="E87" s="26"/>
      <c r="F87" s="40"/>
      <c r="G87" s="26"/>
      <c r="H87" s="26"/>
      <c r="I87" s="28"/>
      <c r="J87" s="26"/>
      <c r="K87" s="1"/>
      <c r="L87" s="30"/>
      <c r="M87" s="1"/>
      <c r="O87" s="54"/>
      <c r="P87" s="54"/>
      <c r="Q87" s="54"/>
      <c r="R87" s="50"/>
    </row>
    <row r="88" spans="1:18" x14ac:dyDescent="0.3">
      <c r="A88" s="43"/>
      <c r="B88" s="26"/>
      <c r="C88" s="25"/>
      <c r="D88" s="26"/>
      <c r="E88" s="26"/>
      <c r="F88" s="40"/>
      <c r="G88" s="26"/>
      <c r="H88" s="26"/>
      <c r="I88" s="28"/>
      <c r="J88" s="26"/>
      <c r="K88" s="1"/>
      <c r="L88" s="30"/>
      <c r="M88" s="1"/>
      <c r="O88" s="54"/>
      <c r="P88" s="54"/>
      <c r="Q88" s="54"/>
      <c r="R88" s="50"/>
    </row>
    <row r="89" spans="1:18" x14ac:dyDescent="0.3">
      <c r="A89" s="43"/>
      <c r="B89" s="26"/>
      <c r="C89" s="25"/>
      <c r="D89" s="26"/>
      <c r="E89" s="26"/>
      <c r="F89" s="40"/>
      <c r="G89" s="26"/>
      <c r="H89" s="26"/>
      <c r="I89" s="28"/>
      <c r="J89" s="26"/>
      <c r="K89" s="1"/>
      <c r="L89" s="30"/>
      <c r="M89" s="1"/>
      <c r="O89" s="51">
        <v>44281</v>
      </c>
      <c r="P89" s="52">
        <f>SUM(K89:K93)</f>
        <v>0</v>
      </c>
      <c r="Q89" s="52">
        <f>SUM(L89:L93)</f>
        <v>0</v>
      </c>
      <c r="R89" s="50"/>
    </row>
    <row r="90" spans="1:18" x14ac:dyDescent="0.3">
      <c r="A90" s="43"/>
      <c r="B90" s="26"/>
      <c r="C90" s="25"/>
      <c r="D90" s="26"/>
      <c r="E90" s="26"/>
      <c r="F90" s="41"/>
      <c r="G90" s="26"/>
      <c r="H90" s="26"/>
      <c r="I90" s="28"/>
      <c r="J90" s="26"/>
      <c r="K90" s="1"/>
      <c r="L90" s="30"/>
      <c r="M90" s="1"/>
      <c r="O90" s="50"/>
      <c r="P90" s="50"/>
      <c r="Q90" s="50"/>
      <c r="R90" s="50"/>
    </row>
    <row r="91" spans="1:18" x14ac:dyDescent="0.3">
      <c r="A91" s="43"/>
      <c r="B91" s="26"/>
      <c r="C91" s="25"/>
      <c r="D91" s="26"/>
      <c r="E91" s="26"/>
      <c r="F91" s="40"/>
      <c r="G91" s="26"/>
      <c r="H91" s="26"/>
      <c r="I91" s="28"/>
      <c r="J91" s="26"/>
      <c r="K91" s="1"/>
      <c r="L91" s="30"/>
      <c r="M91" s="1"/>
      <c r="O91" s="50"/>
      <c r="P91" s="50"/>
      <c r="Q91" s="50"/>
      <c r="R91" s="50"/>
    </row>
    <row r="92" spans="1:18" x14ac:dyDescent="0.3">
      <c r="A92" s="43"/>
      <c r="B92" s="26"/>
      <c r="C92" s="25"/>
      <c r="D92" s="26"/>
      <c r="E92" s="26"/>
      <c r="F92" s="40"/>
      <c r="G92" s="26"/>
      <c r="H92" s="26"/>
      <c r="I92" s="28"/>
      <c r="J92" s="26"/>
      <c r="K92" s="1"/>
      <c r="L92" s="30"/>
      <c r="M92" s="1"/>
      <c r="O92" s="50"/>
      <c r="P92" s="50"/>
      <c r="Q92" s="50"/>
      <c r="R92" s="50"/>
    </row>
    <row r="93" spans="1:18" x14ac:dyDescent="0.3">
      <c r="A93" s="43"/>
      <c r="B93" s="26"/>
      <c r="C93" s="25"/>
      <c r="D93" s="26"/>
      <c r="E93" s="26"/>
      <c r="F93" s="40"/>
      <c r="G93" s="26"/>
      <c r="H93" s="26"/>
      <c r="I93" s="28"/>
      <c r="J93" s="26"/>
      <c r="K93" s="1"/>
      <c r="L93" s="30"/>
      <c r="M93" s="1"/>
      <c r="O93" s="50"/>
      <c r="P93" s="50"/>
      <c r="Q93" s="50"/>
      <c r="R93" s="50"/>
    </row>
    <row r="94" spans="1:18" x14ac:dyDescent="0.3">
      <c r="A94" s="43"/>
      <c r="B94" s="26"/>
      <c r="C94" s="25"/>
      <c r="D94" s="26"/>
      <c r="E94" s="26"/>
      <c r="F94" s="40"/>
      <c r="G94" s="26"/>
      <c r="H94" s="26"/>
      <c r="I94" s="28"/>
      <c r="J94" s="26"/>
      <c r="K94" s="1"/>
      <c r="L94" s="30"/>
      <c r="M94" s="1"/>
      <c r="O94" s="51">
        <v>44282</v>
      </c>
      <c r="P94" s="52">
        <f>SUM(K94:K98)</f>
        <v>0</v>
      </c>
      <c r="Q94" s="52">
        <f>SUM(L94:L98)</f>
        <v>0</v>
      </c>
      <c r="R94" s="50"/>
    </row>
    <row r="95" spans="1:18" x14ac:dyDescent="0.3">
      <c r="A95" s="43"/>
      <c r="B95" s="26"/>
      <c r="C95" s="25"/>
      <c r="D95" s="26"/>
      <c r="E95" s="26"/>
      <c r="F95" s="40"/>
      <c r="G95" s="26"/>
      <c r="H95" s="26"/>
      <c r="I95" s="28"/>
      <c r="J95" s="26"/>
      <c r="K95" s="1"/>
      <c r="L95" s="30"/>
      <c r="M95" s="1"/>
      <c r="O95" s="50"/>
      <c r="P95" s="50"/>
      <c r="Q95" s="50"/>
      <c r="R95" s="50"/>
    </row>
    <row r="96" spans="1:18" x14ac:dyDescent="0.3">
      <c r="A96" s="43"/>
      <c r="B96" s="26"/>
      <c r="C96" s="25"/>
      <c r="D96" s="26"/>
      <c r="E96" s="26"/>
      <c r="F96" s="40"/>
      <c r="G96" s="26"/>
      <c r="H96" s="26"/>
      <c r="I96" s="28"/>
      <c r="J96" s="26"/>
      <c r="K96" s="1"/>
      <c r="L96" s="30"/>
      <c r="M96" s="1"/>
      <c r="O96" s="50"/>
      <c r="P96" s="50"/>
      <c r="Q96" s="50"/>
      <c r="R96" s="50"/>
    </row>
    <row r="97" spans="1:19" x14ac:dyDescent="0.3">
      <c r="A97" s="43"/>
      <c r="B97" s="26"/>
      <c r="C97" s="25"/>
      <c r="D97" s="26"/>
      <c r="E97" s="26"/>
      <c r="F97" s="40"/>
      <c r="G97" s="26"/>
      <c r="H97" s="26"/>
      <c r="I97" s="28"/>
      <c r="J97" s="26"/>
      <c r="K97" s="1"/>
      <c r="L97" s="30"/>
      <c r="M97" s="1"/>
      <c r="O97" s="50"/>
      <c r="P97" s="50"/>
      <c r="Q97" s="50"/>
      <c r="R97" s="50"/>
    </row>
    <row r="98" spans="1:19" x14ac:dyDescent="0.3">
      <c r="A98" s="43"/>
      <c r="B98" s="26"/>
      <c r="C98" s="25"/>
      <c r="D98" s="26"/>
      <c r="E98" s="26"/>
      <c r="F98" s="40"/>
      <c r="G98" s="26"/>
      <c r="H98" s="26"/>
      <c r="I98" s="28"/>
      <c r="J98" s="26"/>
      <c r="K98" s="1"/>
      <c r="L98" s="30"/>
      <c r="M98" s="1"/>
      <c r="O98" s="50"/>
      <c r="P98" s="50"/>
      <c r="Q98" s="50"/>
      <c r="R98" s="50"/>
    </row>
    <row r="99" spans="1:19" x14ac:dyDescent="0.3">
      <c r="A99" s="43"/>
      <c r="B99" s="26"/>
      <c r="C99" s="25"/>
      <c r="D99" s="26"/>
      <c r="E99" s="26"/>
      <c r="F99" s="40"/>
      <c r="G99" s="26"/>
      <c r="H99" s="26"/>
      <c r="I99" s="28"/>
      <c r="J99" s="26"/>
      <c r="K99" s="1"/>
      <c r="L99" s="30"/>
      <c r="M99" s="1"/>
      <c r="O99" s="51">
        <v>44283</v>
      </c>
      <c r="P99" s="52">
        <f>SUM(K99:K101)</f>
        <v>0</v>
      </c>
      <c r="Q99" s="52">
        <f>SUM(L99:L101)</f>
        <v>0</v>
      </c>
      <c r="R99" s="50"/>
    </row>
    <row r="100" spans="1:19" x14ac:dyDescent="0.3">
      <c r="A100" s="43"/>
      <c r="B100" s="26"/>
      <c r="C100" s="25"/>
      <c r="D100" s="26"/>
      <c r="E100" s="26"/>
      <c r="F100" s="40"/>
      <c r="G100" s="26"/>
      <c r="H100" s="26"/>
      <c r="I100" s="28"/>
      <c r="J100" s="26"/>
      <c r="K100" s="1"/>
      <c r="L100" s="30"/>
      <c r="M100" s="1"/>
      <c r="O100" s="50"/>
      <c r="P100" s="50"/>
      <c r="Q100" s="50"/>
      <c r="R100" s="50"/>
    </row>
    <row r="101" spans="1:19" x14ac:dyDescent="0.3">
      <c r="A101" s="43"/>
      <c r="B101" s="26"/>
      <c r="C101" s="25"/>
      <c r="D101" s="26"/>
      <c r="E101" s="26"/>
      <c r="F101" s="40"/>
      <c r="G101" s="26"/>
      <c r="H101" s="26"/>
      <c r="I101" s="28"/>
      <c r="J101" s="26"/>
      <c r="K101" s="1"/>
      <c r="L101" s="30"/>
      <c r="M101" s="1"/>
      <c r="O101" s="50"/>
      <c r="P101" s="50"/>
      <c r="Q101" s="50"/>
      <c r="R101" s="50"/>
    </row>
    <row r="102" spans="1:19" x14ac:dyDescent="0.3">
      <c r="A102" s="43"/>
      <c r="B102" s="26"/>
      <c r="C102" s="25"/>
      <c r="D102" s="26"/>
      <c r="E102" s="26"/>
      <c r="F102" s="40"/>
      <c r="G102" s="26"/>
      <c r="H102" s="26"/>
      <c r="I102" s="28"/>
      <c r="J102" s="26"/>
      <c r="K102" s="1"/>
      <c r="L102" s="30"/>
      <c r="M102" s="1"/>
      <c r="O102" s="51">
        <v>44284</v>
      </c>
      <c r="P102" s="52">
        <f>SUM(K102:K103)</f>
        <v>0</v>
      </c>
      <c r="Q102" s="52">
        <f>SUM(L102:L103)</f>
        <v>0</v>
      </c>
      <c r="R102" s="50"/>
    </row>
    <row r="103" spans="1:19" x14ac:dyDescent="0.3">
      <c r="A103" s="43"/>
      <c r="B103" s="26"/>
      <c r="C103" s="25"/>
      <c r="D103" s="26"/>
      <c r="E103" s="26"/>
      <c r="F103" s="40"/>
      <c r="G103" s="26"/>
      <c r="H103" s="26"/>
      <c r="I103" s="28"/>
      <c r="J103" s="26"/>
      <c r="K103" s="1"/>
      <c r="L103" s="30"/>
      <c r="M103" s="1"/>
      <c r="O103" s="50"/>
      <c r="P103" s="50"/>
      <c r="Q103" s="50"/>
      <c r="R103" s="50"/>
      <c r="S103" s="54"/>
    </row>
    <row r="104" spans="1:19" x14ac:dyDescent="0.3">
      <c r="A104" s="43"/>
      <c r="B104" s="26"/>
      <c r="C104" s="25"/>
      <c r="D104" s="26"/>
      <c r="E104" s="26"/>
      <c r="F104" s="40"/>
      <c r="G104" s="26"/>
      <c r="H104" s="26"/>
      <c r="I104" s="28"/>
      <c r="J104" s="26"/>
      <c r="K104" s="1"/>
      <c r="L104" s="30"/>
      <c r="M104" s="1"/>
      <c r="O104" s="51">
        <v>44285</v>
      </c>
      <c r="P104" s="52">
        <f>SUM(K104:K106)</f>
        <v>0</v>
      </c>
      <c r="Q104" s="52">
        <f>SUM(L104:L106)</f>
        <v>0</v>
      </c>
      <c r="R104" s="50"/>
      <c r="S104" s="54"/>
    </row>
    <row r="105" spans="1:19" x14ac:dyDescent="0.3">
      <c r="A105" s="43"/>
      <c r="B105" s="26"/>
      <c r="C105" s="25"/>
      <c r="D105" s="26"/>
      <c r="E105" s="26"/>
      <c r="F105" s="40"/>
      <c r="G105" s="26"/>
      <c r="H105" s="26"/>
      <c r="I105" s="28"/>
      <c r="J105" s="26"/>
      <c r="K105" s="1"/>
      <c r="L105" s="30"/>
      <c r="M105" s="1"/>
      <c r="O105" s="50"/>
      <c r="P105" s="50"/>
      <c r="Q105" s="50"/>
      <c r="R105" s="50"/>
      <c r="S105" s="54"/>
    </row>
    <row r="106" spans="1:19" x14ac:dyDescent="0.3">
      <c r="A106" s="43"/>
      <c r="B106" s="26"/>
      <c r="C106" s="25"/>
      <c r="D106" s="26"/>
      <c r="E106" s="26"/>
      <c r="F106" s="40"/>
      <c r="G106" s="26"/>
      <c r="H106" s="26"/>
      <c r="I106" s="28"/>
      <c r="J106" s="26"/>
      <c r="K106" s="1"/>
      <c r="L106" s="30"/>
      <c r="M106" s="1"/>
      <c r="O106" s="50"/>
      <c r="P106" s="50"/>
      <c r="Q106" s="50"/>
      <c r="R106" s="50"/>
      <c r="S106" s="54"/>
    </row>
    <row r="107" spans="1:19" x14ac:dyDescent="0.3">
      <c r="A107" s="43"/>
      <c r="B107" s="26"/>
      <c r="C107" s="25"/>
      <c r="D107" s="26"/>
      <c r="E107" s="26"/>
      <c r="F107" s="40"/>
      <c r="G107" s="26"/>
      <c r="H107" s="26"/>
      <c r="I107" s="28"/>
      <c r="J107" s="26"/>
      <c r="K107" s="1"/>
      <c r="L107" s="30"/>
      <c r="M107" s="1"/>
      <c r="O107" s="51">
        <v>44286</v>
      </c>
      <c r="P107" s="52">
        <f>SUM(K107:K108)</f>
        <v>0</v>
      </c>
      <c r="Q107" s="52" cm="1">
        <f t="array" ref="Q107:Q108">L107:L108</f>
        <v>0</v>
      </c>
      <c r="R107" s="50"/>
      <c r="S107" s="54"/>
    </row>
    <row r="108" spans="1:19" x14ac:dyDescent="0.3">
      <c r="A108" s="43"/>
      <c r="B108" s="27"/>
      <c r="C108" s="25"/>
      <c r="D108" s="27"/>
      <c r="E108" s="27"/>
      <c r="F108" s="40"/>
      <c r="G108" s="27"/>
      <c r="H108" s="27"/>
      <c r="I108" s="28"/>
      <c r="J108" s="26"/>
      <c r="K108" s="1"/>
      <c r="L108" s="31"/>
      <c r="M108" s="1"/>
      <c r="O108" s="50"/>
      <c r="P108" s="50"/>
      <c r="Q108" s="50">
        <v>0</v>
      </c>
      <c r="R108" s="50"/>
      <c r="S108" s="54"/>
    </row>
    <row r="109" spans="1:19" x14ac:dyDescent="0.3">
      <c r="O109" s="50"/>
      <c r="P109" s="50"/>
      <c r="Q109" s="50"/>
      <c r="R109" s="50"/>
    </row>
    <row r="111" spans="1:19" x14ac:dyDescent="0.3">
      <c r="L111" s="32"/>
    </row>
    <row r="113" spans="7:12" x14ac:dyDescent="0.3">
      <c r="L113" s="32"/>
    </row>
    <row r="114" spans="7:12" x14ac:dyDescent="0.3">
      <c r="G114" s="54"/>
      <c r="H114" s="54"/>
      <c r="I114" s="54"/>
      <c r="J114" s="54"/>
      <c r="K114" s="54"/>
      <c r="L114" s="54"/>
    </row>
    <row r="115" spans="7:12" x14ac:dyDescent="0.3">
      <c r="G115" s="54"/>
      <c r="H115" s="54"/>
      <c r="I115" s="54"/>
      <c r="J115" s="54"/>
      <c r="K115" s="54"/>
      <c r="L115" s="54"/>
    </row>
    <row r="116" spans="7:12" x14ac:dyDescent="0.3">
      <c r="G116" s="54"/>
      <c r="H116" s="54"/>
      <c r="I116" s="54"/>
      <c r="J116" s="54"/>
      <c r="K116" s="54"/>
      <c r="L116" s="54"/>
    </row>
    <row r="117" spans="7:12" x14ac:dyDescent="0.3">
      <c r="G117" s="54"/>
      <c r="H117" s="54"/>
      <c r="I117" s="54"/>
      <c r="J117" s="54"/>
      <c r="K117" s="54"/>
      <c r="L117" s="54"/>
    </row>
    <row r="118" spans="7:12" x14ac:dyDescent="0.3">
      <c r="G118" s="54"/>
      <c r="H118" s="54"/>
      <c r="I118" s="54"/>
      <c r="J118" s="54"/>
      <c r="K118" s="54"/>
      <c r="L118" s="54"/>
    </row>
    <row r="119" spans="7:12" x14ac:dyDescent="0.3">
      <c r="G119" s="54"/>
      <c r="H119" s="54"/>
      <c r="I119" s="54"/>
      <c r="J119" s="54"/>
      <c r="K119" s="54"/>
      <c r="L119" s="54"/>
    </row>
    <row r="120" spans="7:12" x14ac:dyDescent="0.3">
      <c r="G120" s="54"/>
      <c r="H120" s="54"/>
      <c r="I120" s="54"/>
      <c r="J120" s="54"/>
      <c r="K120" s="54"/>
      <c r="L120" s="54"/>
    </row>
    <row r="121" spans="7:12" x14ac:dyDescent="0.3">
      <c r="G121" s="54"/>
      <c r="H121" s="54"/>
      <c r="I121" s="54"/>
      <c r="J121" s="54"/>
      <c r="K121" s="54"/>
      <c r="L121" s="54"/>
    </row>
  </sheetData>
  <autoFilter ref="A1:M108" xr:uid="{E0FBD15B-7AB8-424E-AA5C-98788D13789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D6CE-6FC2-4443-B0F5-7351982D58AC}">
  <dimension ref="A2:Q34"/>
  <sheetViews>
    <sheetView workbookViewId="0">
      <selection activeCell="H8" sqref="H8"/>
    </sheetView>
  </sheetViews>
  <sheetFormatPr defaultRowHeight="14.4" x14ac:dyDescent="0.3"/>
  <cols>
    <col min="1" max="1" width="13.44140625" customWidth="1"/>
    <col min="2" max="2" width="17.5546875" customWidth="1"/>
    <col min="3" max="3" width="18.44140625" customWidth="1"/>
    <col min="4" max="4" width="22.21875" customWidth="1"/>
    <col min="5" max="5" width="20.5546875" customWidth="1"/>
    <col min="6" max="6" width="10.109375" bestFit="1" customWidth="1"/>
  </cols>
  <sheetData>
    <row r="2" spans="1:17" ht="15.6" x14ac:dyDescent="0.3">
      <c r="A2" s="57" t="s">
        <v>106</v>
      </c>
      <c r="B2" s="57" t="s">
        <v>103</v>
      </c>
      <c r="C2" s="57" t="s">
        <v>96</v>
      </c>
      <c r="D2" s="57" t="s">
        <v>97</v>
      </c>
      <c r="E2" s="56" t="s">
        <v>98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x14ac:dyDescent="0.3">
      <c r="A3" s="58">
        <v>44986</v>
      </c>
      <c r="B3" s="59">
        <f>'Data Set.'!L2</f>
        <v>2496</v>
      </c>
      <c r="C3" s="58">
        <v>45017</v>
      </c>
      <c r="D3" s="20">
        <f>FORECAST(C3,B3:$B$33,A3:$A$33)</f>
        <v>10491.366645161062</v>
      </c>
      <c r="E3" s="60">
        <f>(D3-B3)/B3*100</f>
        <v>320.32718930933743</v>
      </c>
      <c r="F3" s="77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x14ac:dyDescent="0.3">
      <c r="A4" s="58">
        <v>44987</v>
      </c>
      <c r="B4" s="59">
        <f>'Data Set.'!L3</f>
        <v>2364</v>
      </c>
      <c r="C4" s="58">
        <v>45018</v>
      </c>
      <c r="D4" s="20">
        <f>FORECAST(C4,B4:$B$33,A4:$A$33)</f>
        <v>10185.745683351997</v>
      </c>
      <c r="E4" s="60">
        <f t="shared" ref="E4:E32" si="0">(D4-B4)/B4*100</f>
        <v>330.86910674077819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</row>
    <row r="5" spans="1:17" x14ac:dyDescent="0.3">
      <c r="A5" s="58">
        <v>44988</v>
      </c>
      <c r="B5" s="59">
        <f>'Data Set.'!L4</f>
        <v>2112</v>
      </c>
      <c r="C5" s="58">
        <v>45019</v>
      </c>
      <c r="D5" s="20">
        <f>FORECAST(C5,B5:$B$33,A5:$A$33)</f>
        <v>9710.6978236453142</v>
      </c>
      <c r="E5" s="60">
        <f t="shared" si="0"/>
        <v>359.78682877108497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</row>
    <row r="6" spans="1:17" x14ac:dyDescent="0.3">
      <c r="A6" s="58">
        <v>44989</v>
      </c>
      <c r="B6" s="59">
        <f>'Data Set.'!L5</f>
        <v>2016</v>
      </c>
      <c r="C6" s="58">
        <v>45020</v>
      </c>
      <c r="D6" s="20">
        <f>FORECAST(C6,B6:$B$33,A6:$A$33)</f>
        <v>9004.8082955663558</v>
      </c>
      <c r="E6" s="60">
        <f t="shared" si="0"/>
        <v>346.66707815309303</v>
      </c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</row>
    <row r="7" spans="1:17" x14ac:dyDescent="0.3">
      <c r="A7" s="58">
        <v>44990</v>
      </c>
      <c r="B7" s="59">
        <f>'Data Set.'!L6</f>
        <v>1992</v>
      </c>
      <c r="C7" s="58">
        <v>45021</v>
      </c>
      <c r="D7" s="20">
        <f>FORECAST(C7,B7:$B$33,A7:$A$33)</f>
        <v>8016.883971510455</v>
      </c>
      <c r="E7" s="60">
        <f t="shared" si="0"/>
        <v>302.45401463405898</v>
      </c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</row>
    <row r="8" spans="1:17" x14ac:dyDescent="0.3">
      <c r="A8" s="58">
        <v>44991</v>
      </c>
      <c r="B8" s="59">
        <f>'Data Set.'!L7</f>
        <v>1884</v>
      </c>
      <c r="C8" s="58">
        <v>45022</v>
      </c>
      <c r="D8" s="20">
        <f>FORECAST(C8,B8:$B$33,A8:$A$33)</f>
        <v>6675.4230085480958</v>
      </c>
      <c r="E8" s="60">
        <f t="shared" si="0"/>
        <v>254.32181574034479</v>
      </c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x14ac:dyDescent="0.3">
      <c r="A9" s="58">
        <v>44992</v>
      </c>
      <c r="B9" s="59">
        <f>'Data Set.'!L8</f>
        <v>1704</v>
      </c>
      <c r="C9" s="58">
        <v>45023</v>
      </c>
      <c r="D9" s="20">
        <f>FORECAST(C9,B9:$B$33,A9:$A$33)</f>
        <v>4867.1410538442433</v>
      </c>
      <c r="E9" s="60">
        <f t="shared" si="0"/>
        <v>185.6303435354603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</row>
    <row r="10" spans="1:17" x14ac:dyDescent="0.3">
      <c r="A10" s="58">
        <v>44993</v>
      </c>
      <c r="B10" s="59">
        <f>'Data Set.'!L9</f>
        <v>2316</v>
      </c>
      <c r="C10" s="58">
        <v>45024</v>
      </c>
      <c r="D10" s="20">
        <f>FORECAST(C10,B10:$B$33,A10:$A$33)</f>
        <v>2441.404874201864</v>
      </c>
      <c r="E10" s="60">
        <f t="shared" si="0"/>
        <v>5.4147182297868737</v>
      </c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</row>
    <row r="11" spans="1:17" x14ac:dyDescent="0.3">
      <c r="A11" s="58">
        <v>44994</v>
      </c>
      <c r="B11" s="59">
        <f>'Data Set.'!L10</f>
        <v>24600</v>
      </c>
      <c r="C11" s="58">
        <v>45025</v>
      </c>
      <c r="D11" s="20">
        <f>FORECAST(C11,B11:$B$33,A11:$A$33)</f>
        <v>-637.94184189662337</v>
      </c>
      <c r="E11" s="60">
        <f t="shared" si="0"/>
        <v>-102.59325951990496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</row>
    <row r="12" spans="1:17" x14ac:dyDescent="0.3">
      <c r="A12" s="58">
        <v>44995</v>
      </c>
      <c r="B12" s="59">
        <f>'Data Set.'!L11</f>
        <v>23880</v>
      </c>
      <c r="C12" s="58">
        <v>45026</v>
      </c>
      <c r="D12" s="20">
        <f>FORECAST(C12,B12:$B$33,A12:$A$33)</f>
        <v>243.13621908426285</v>
      </c>
      <c r="E12" s="60">
        <f t="shared" si="0"/>
        <v>-98.981841628625361</v>
      </c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</row>
    <row r="13" spans="1:17" x14ac:dyDescent="0.3">
      <c r="A13" s="58">
        <v>44996</v>
      </c>
      <c r="B13" s="59">
        <f>'Data Set.'!L12</f>
        <v>22560</v>
      </c>
      <c r="C13" s="58">
        <v>45027</v>
      </c>
      <c r="D13" s="20">
        <f>FORECAST(C13,B13:$B$33,A13:$A$33)</f>
        <v>1699.5667575746775</v>
      </c>
      <c r="E13" s="60">
        <f t="shared" si="0"/>
        <v>-92.466459407913661</v>
      </c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4" spans="1:17" x14ac:dyDescent="0.3">
      <c r="A14" s="58">
        <v>44997</v>
      </c>
      <c r="B14" s="59">
        <f>'Data Set.'!L13</f>
        <v>22560</v>
      </c>
      <c r="C14" s="58">
        <v>45028</v>
      </c>
      <c r="D14" s="20">
        <f>FORECAST(C14,B14:$B$33,A14:$A$33)</f>
        <v>3752.166466165334</v>
      </c>
      <c r="E14" s="60">
        <f t="shared" si="0"/>
        <v>-83.368056444302596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</row>
    <row r="15" spans="1:17" x14ac:dyDescent="0.3">
      <c r="A15" s="58">
        <v>44998</v>
      </c>
      <c r="B15" s="59">
        <f>'Data Set.'!L14</f>
        <v>1000.998</v>
      </c>
      <c r="C15" s="58">
        <v>45029</v>
      </c>
      <c r="D15" s="20">
        <f>FORECAST(C15,B15:$B$33,A15:$A$33)</f>
        <v>7008.0526526314206</v>
      </c>
      <c r="E15" s="60">
        <f t="shared" si="0"/>
        <v>600.10655891734257</v>
      </c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</row>
    <row r="16" spans="1:17" x14ac:dyDescent="0.3">
      <c r="A16" s="58">
        <v>44999</v>
      </c>
      <c r="B16" s="59">
        <v>2000</v>
      </c>
      <c r="C16" s="58">
        <v>45030</v>
      </c>
      <c r="D16" s="20">
        <f>FORECAST(C16,B16:$B$33,A16:$A$33)</f>
        <v>3648.3883020281792</v>
      </c>
      <c r="E16" s="60">
        <f t="shared" si="0"/>
        <v>82.419415101408958</v>
      </c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</row>
    <row r="17" spans="1:17" x14ac:dyDescent="0.3">
      <c r="A17" s="58">
        <v>45000</v>
      </c>
      <c r="B17" s="59">
        <f>'Data Set.'!L16</f>
        <v>20400</v>
      </c>
      <c r="C17" s="58">
        <v>45031</v>
      </c>
      <c r="D17" s="20">
        <f>FORECAST(C17,B17:$B$33,A17:$A$33)</f>
        <v>-776.32531862705946</v>
      </c>
      <c r="E17" s="60">
        <f t="shared" si="0"/>
        <v>-103.80551626777969</v>
      </c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</row>
    <row r="18" spans="1:17" x14ac:dyDescent="0.3">
      <c r="A18" s="58">
        <v>45001</v>
      </c>
      <c r="B18" s="59">
        <f>'Data Set.'!L17</f>
        <v>887.4</v>
      </c>
      <c r="C18" s="58">
        <v>45032</v>
      </c>
      <c r="D18" s="20">
        <f>FORECAST(C18,B18:$B$33,A18:$A$33)</f>
        <v>2520.5973205883056</v>
      </c>
      <c r="E18" s="60">
        <f t="shared" si="0"/>
        <v>184.04297054184195</v>
      </c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</row>
    <row r="19" spans="1:17" x14ac:dyDescent="0.3">
      <c r="A19" s="58">
        <v>45002</v>
      </c>
      <c r="B19" s="59">
        <f>'Data Set.'!L18</f>
        <v>19200</v>
      </c>
      <c r="C19" s="58">
        <v>45033</v>
      </c>
      <c r="D19" s="20">
        <f>FORECAST(C19,B19:$B$33,A19:$A$33)</f>
        <v>-4025.8633714281023</v>
      </c>
      <c r="E19" s="60">
        <f t="shared" si="0"/>
        <v>-120.96803839285471</v>
      </c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</row>
    <row r="20" spans="1:17" x14ac:dyDescent="0.3">
      <c r="A20" s="58">
        <v>45003</v>
      </c>
      <c r="B20" s="59">
        <f>'Data Set.'!L19</f>
        <v>855.57600000000002</v>
      </c>
      <c r="C20" s="58">
        <v>45034</v>
      </c>
      <c r="D20" s="20">
        <f>FORECAST(C20,B20:$B$33,A20:$A$33)</f>
        <v>-354.03265494480729</v>
      </c>
      <c r="E20" s="60">
        <f t="shared" si="0"/>
        <v>-141.37945138068474</v>
      </c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</row>
    <row r="21" spans="1:17" x14ac:dyDescent="0.3">
      <c r="A21" s="58">
        <v>45004</v>
      </c>
      <c r="B21" s="59">
        <f>'Data Set.'!L20</f>
        <v>845.154</v>
      </c>
      <c r="C21" s="58">
        <v>45035</v>
      </c>
      <c r="D21" s="20">
        <f>FORECAST(C21,B21:$B$33,A21:$A$33)</f>
        <v>-9914.3089560419321</v>
      </c>
      <c r="E21" s="60">
        <f t="shared" si="0"/>
        <v>-1273.0772091289791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</row>
    <row r="22" spans="1:17" x14ac:dyDescent="0.3">
      <c r="A22" s="58">
        <v>45005</v>
      </c>
      <c r="B22" s="59">
        <f>'Data Set.'!L21</f>
        <v>17640</v>
      </c>
      <c r="C22" s="58">
        <v>45036</v>
      </c>
      <c r="D22" s="20">
        <f>FORECAST(C22,B22:$B$33,A22:$A$33)</f>
        <v>-24905.064349651337</v>
      </c>
      <c r="E22" s="60">
        <f t="shared" si="0"/>
        <v>-241.18517205017764</v>
      </c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</row>
    <row r="23" spans="1:17" x14ac:dyDescent="0.3">
      <c r="A23" s="58">
        <v>45006</v>
      </c>
      <c r="B23" s="59">
        <f>'Data Set.'!L22</f>
        <v>771.69599999999991</v>
      </c>
      <c r="C23" s="58">
        <v>45037</v>
      </c>
      <c r="D23" s="20">
        <f>FORECAST(C23,B23:$B$33,A23:$A$33)</f>
        <v>-26349.882363647223</v>
      </c>
      <c r="E23" s="60">
        <f t="shared" si="0"/>
        <v>-3514.5417837655273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</row>
    <row r="24" spans="1:17" x14ac:dyDescent="0.3">
      <c r="A24" s="58">
        <v>45007</v>
      </c>
      <c r="B24" s="59">
        <f>'Data Set.'!L23</f>
        <v>16920</v>
      </c>
      <c r="C24" s="58">
        <v>45038</v>
      </c>
      <c r="D24" s="20">
        <f>FORECAST(C24,B24:$B$33,A24:$A$33)</f>
        <v>-53671.559515148401</v>
      </c>
      <c r="E24" s="60">
        <f t="shared" si="0"/>
        <v>-417.20779855288652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</row>
    <row r="25" spans="1:17" x14ac:dyDescent="0.3">
      <c r="A25" s="58">
        <v>45008</v>
      </c>
      <c r="B25" s="59">
        <f>'Data Set.'!L24</f>
        <v>16200</v>
      </c>
      <c r="C25" s="58">
        <v>45039</v>
      </c>
      <c r="D25" s="20">
        <f>FORECAST(C25,B25:$B$33,A25:$A$33)</f>
        <v>-65215.474833339453</v>
      </c>
      <c r="E25" s="60">
        <f t="shared" si="0"/>
        <v>-502.56465946505841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</row>
    <row r="26" spans="1:17" x14ac:dyDescent="0.3">
      <c r="A26" s="58">
        <v>45009</v>
      </c>
      <c r="B26" s="59">
        <f>'Data Set.'!L25</f>
        <v>22000</v>
      </c>
      <c r="C26" s="58">
        <v>45040</v>
      </c>
      <c r="D26" s="20">
        <f>FORECAST(C26,B26:$B$33,A26:$A$33)</f>
        <v>-80598.524523794651</v>
      </c>
      <c r="E26" s="60">
        <f t="shared" si="0"/>
        <v>-466.3569296536121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</row>
    <row r="27" spans="1:17" x14ac:dyDescent="0.3">
      <c r="A27" s="58">
        <v>45010</v>
      </c>
      <c r="B27" s="59">
        <f>'Data Set.'!L26</f>
        <v>22000</v>
      </c>
      <c r="C27" s="58">
        <v>45041</v>
      </c>
      <c r="D27" s="20">
        <f>FORECAST(C27,B27:$B$33,A27:$A$33)</f>
        <v>-76654.009999990463</v>
      </c>
      <c r="E27" s="60">
        <f t="shared" si="0"/>
        <v>-448.42731818177481</v>
      </c>
    </row>
    <row r="28" spans="1:17" x14ac:dyDescent="0.3">
      <c r="A28" s="58">
        <v>45011</v>
      </c>
      <c r="B28" s="59">
        <f>'Data Set.'!L27</f>
        <v>635.09999999999991</v>
      </c>
      <c r="C28" s="58">
        <v>45042</v>
      </c>
      <c r="D28" s="20">
        <f>FORECAST(C28,B28:$B$33,A28:$A$33)</f>
        <v>-45439.118476197124</v>
      </c>
      <c r="E28" s="60">
        <f t="shared" si="0"/>
        <v>-7254.639974208334</v>
      </c>
    </row>
    <row r="29" spans="1:17" x14ac:dyDescent="0.3">
      <c r="A29" s="58">
        <v>45012</v>
      </c>
      <c r="B29" s="59">
        <f>'Data Set.'!L28</f>
        <v>22000</v>
      </c>
      <c r="C29" s="58">
        <v>45043</v>
      </c>
      <c r="D29" s="20">
        <f>FORECAST(C29,B29:$B$33,A29:$A$33)</f>
        <v>-115877.14100000262</v>
      </c>
      <c r="E29" s="60">
        <f t="shared" si="0"/>
        <v>-626.7142772727392</v>
      </c>
    </row>
    <row r="30" spans="1:17" x14ac:dyDescent="0.3">
      <c r="A30" s="58">
        <v>45013</v>
      </c>
      <c r="B30" s="59">
        <f>'Data Set.'!L29</f>
        <v>569.43000000000006</v>
      </c>
      <c r="C30" s="58">
        <v>45044</v>
      </c>
      <c r="D30" s="20">
        <f>FORECAST(C30,B30:$B$33,A30:$A$33)</f>
        <v>4151.3820000002161</v>
      </c>
      <c r="E30" s="60">
        <f t="shared" si="0"/>
        <v>629.04167325223739</v>
      </c>
    </row>
    <row r="31" spans="1:17" x14ac:dyDescent="0.3">
      <c r="A31" s="58">
        <v>45014</v>
      </c>
      <c r="B31" s="59">
        <f>'Data Set.'!L30</f>
        <v>974.4</v>
      </c>
      <c r="C31" s="58">
        <v>45045</v>
      </c>
      <c r="D31" s="20">
        <f>FORECAST(C31,B31:$B$33,A31:$A$33)</f>
        <v>459.19999999995343</v>
      </c>
      <c r="E31" s="60">
        <f t="shared" si="0"/>
        <v>-52.873563218395581</v>
      </c>
    </row>
    <row r="32" spans="1:17" x14ac:dyDescent="0.3">
      <c r="A32" s="58">
        <v>45015</v>
      </c>
      <c r="B32" s="59">
        <f>'Data Set.'!L31</f>
        <v>974.4</v>
      </c>
      <c r="C32" s="58">
        <v>45046</v>
      </c>
      <c r="D32" s="20">
        <f>FORECAST(C32,B32:$B$33,A32:$A$33)</f>
        <v>-67.199999999953434</v>
      </c>
      <c r="E32" s="60">
        <f t="shared" si="0"/>
        <v>-106.89655172413318</v>
      </c>
    </row>
    <row r="33" spans="1:5" x14ac:dyDescent="0.3">
      <c r="A33" s="58">
        <v>45016</v>
      </c>
      <c r="B33" s="59">
        <f>'Data Set.'!L32</f>
        <v>940.8</v>
      </c>
      <c r="C33" s="58"/>
      <c r="D33" s="61"/>
      <c r="E33" s="61"/>
    </row>
    <row r="34" spans="1:5" x14ac:dyDescent="0.3">
      <c r="B34" s="32"/>
      <c r="D34" s="3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579D-2F55-49F6-A9EE-D24C6888FFB5}">
  <dimension ref="A2:Q63"/>
  <sheetViews>
    <sheetView topLeftCell="A6" workbookViewId="0">
      <selection activeCell="F88" sqref="F88"/>
    </sheetView>
  </sheetViews>
  <sheetFormatPr defaultRowHeight="14.4" x14ac:dyDescent="0.3"/>
  <cols>
    <col min="1" max="1" width="13.44140625" customWidth="1"/>
    <col min="2" max="3" width="17.5546875" customWidth="1"/>
    <col min="4" max="4" width="10.109375" bestFit="1" customWidth="1"/>
  </cols>
  <sheetData>
    <row r="2" spans="1:17" ht="15.6" x14ac:dyDescent="0.3">
      <c r="A2" s="57" t="s">
        <v>106</v>
      </c>
      <c r="B2" s="57" t="s">
        <v>103</v>
      </c>
      <c r="C2" s="57" t="s">
        <v>97</v>
      </c>
    </row>
    <row r="3" spans="1:17" x14ac:dyDescent="0.3">
      <c r="A3" s="58">
        <v>44986</v>
      </c>
      <c r="B3" s="59">
        <f>'Data Set.'!L2</f>
        <v>2496</v>
      </c>
      <c r="C3" s="59"/>
      <c r="D3" s="32"/>
    </row>
    <row r="4" spans="1:17" x14ac:dyDescent="0.3">
      <c r="A4" s="58">
        <v>44987</v>
      </c>
      <c r="B4" s="59">
        <f>'Data Set.'!L3</f>
        <v>2364</v>
      </c>
      <c r="C4" s="59"/>
    </row>
    <row r="5" spans="1:17" x14ac:dyDescent="0.3">
      <c r="A5" s="58">
        <v>44988</v>
      </c>
      <c r="B5" s="59">
        <f>'Data Set.'!L4</f>
        <v>2112</v>
      </c>
      <c r="C5" s="59"/>
    </row>
    <row r="6" spans="1:17" x14ac:dyDescent="0.3">
      <c r="A6" s="58">
        <v>44989</v>
      </c>
      <c r="B6" s="59">
        <f>'Data Set.'!L5</f>
        <v>2016</v>
      </c>
      <c r="C6" s="59"/>
    </row>
    <row r="7" spans="1:17" x14ac:dyDescent="0.3">
      <c r="A7" s="58">
        <v>44990</v>
      </c>
      <c r="B7" s="59">
        <f>'Data Set.'!L6</f>
        <v>1992</v>
      </c>
      <c r="C7" s="59"/>
    </row>
    <row r="8" spans="1:17" x14ac:dyDescent="0.3">
      <c r="A8" s="58">
        <v>44991</v>
      </c>
      <c r="B8" s="59">
        <f>'Data Set.'!L7</f>
        <v>1884</v>
      </c>
      <c r="C8" s="59"/>
    </row>
    <row r="9" spans="1:17" x14ac:dyDescent="0.3">
      <c r="A9" s="58">
        <v>44992</v>
      </c>
      <c r="B9" s="59">
        <f>'Data Set.'!L8</f>
        <v>1704</v>
      </c>
      <c r="C9" s="59"/>
    </row>
    <row r="10" spans="1:17" x14ac:dyDescent="0.3">
      <c r="A10" s="58">
        <v>44993</v>
      </c>
      <c r="B10" s="59">
        <f>'Data Set.'!L9</f>
        <v>2316</v>
      </c>
      <c r="C10" s="59"/>
    </row>
    <row r="11" spans="1:17" x14ac:dyDescent="0.3">
      <c r="A11" s="58">
        <v>44994</v>
      </c>
      <c r="B11" s="59">
        <f>'Data Set.'!L10</f>
        <v>24600</v>
      </c>
      <c r="C11" s="59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</row>
    <row r="12" spans="1:17" x14ac:dyDescent="0.3">
      <c r="A12" s="58">
        <v>44995</v>
      </c>
      <c r="B12" s="59">
        <f>'Data Set.'!L11</f>
        <v>23880</v>
      </c>
      <c r="C12" s="59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</row>
    <row r="13" spans="1:17" x14ac:dyDescent="0.3">
      <c r="A13" s="58">
        <v>44996</v>
      </c>
      <c r="B13" s="59">
        <f>'Data Set.'!L12</f>
        <v>22560</v>
      </c>
      <c r="C13" s="59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4" spans="1:17" x14ac:dyDescent="0.3">
      <c r="A14" s="58">
        <v>44997</v>
      </c>
      <c r="B14" s="59">
        <f>'Data Set.'!L13</f>
        <v>22560</v>
      </c>
      <c r="C14" s="59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</row>
    <row r="15" spans="1:17" x14ac:dyDescent="0.3">
      <c r="A15" s="58">
        <v>44998</v>
      </c>
      <c r="B15" s="59">
        <f>'Data Set.'!L14</f>
        <v>1000.998</v>
      </c>
      <c r="C15" s="59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</row>
    <row r="16" spans="1:17" x14ac:dyDescent="0.3">
      <c r="A16" s="58">
        <v>44999</v>
      </c>
      <c r="B16" s="59">
        <f>'Data Set.'!L15</f>
        <v>977.02200000000005</v>
      </c>
      <c r="C16" s="59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</row>
    <row r="17" spans="1:17" x14ac:dyDescent="0.3">
      <c r="A17" s="58">
        <v>45000</v>
      </c>
      <c r="B17" s="59">
        <f>'Data Set.'!L16</f>
        <v>20400</v>
      </c>
      <c r="C17" s="59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</row>
    <row r="18" spans="1:17" x14ac:dyDescent="0.3">
      <c r="A18" s="58">
        <v>45001</v>
      </c>
      <c r="B18" s="59">
        <f>'Data Set.'!L17</f>
        <v>887.4</v>
      </c>
      <c r="C18" s="59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</row>
    <row r="19" spans="1:17" x14ac:dyDescent="0.3">
      <c r="A19" s="58">
        <v>45002</v>
      </c>
      <c r="B19" s="59">
        <f>'Data Set.'!L18</f>
        <v>19200</v>
      </c>
      <c r="C19" s="59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</row>
    <row r="20" spans="1:17" x14ac:dyDescent="0.3">
      <c r="A20" s="58">
        <v>45003</v>
      </c>
      <c r="B20" s="59">
        <f>'Data Set.'!L19</f>
        <v>855.57600000000002</v>
      </c>
      <c r="C20" s="59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</row>
    <row r="21" spans="1:17" x14ac:dyDescent="0.3">
      <c r="A21" s="58">
        <v>45004</v>
      </c>
      <c r="B21" s="59">
        <f>'Data Set.'!L20</f>
        <v>845.154</v>
      </c>
      <c r="C21" s="59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</row>
    <row r="22" spans="1:17" x14ac:dyDescent="0.3">
      <c r="A22" s="58">
        <v>45005</v>
      </c>
      <c r="B22" s="59">
        <f>'Data Set.'!L21</f>
        <v>17640</v>
      </c>
      <c r="C22" s="59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</row>
    <row r="23" spans="1:17" x14ac:dyDescent="0.3">
      <c r="A23" s="58">
        <v>45006</v>
      </c>
      <c r="B23" s="59">
        <f>'Data Set.'!L22</f>
        <v>771.69599999999991</v>
      </c>
      <c r="C23" s="59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</row>
    <row r="24" spans="1:17" x14ac:dyDescent="0.3">
      <c r="A24" s="58">
        <v>45007</v>
      </c>
      <c r="B24" s="59">
        <f>'Data Set.'!L23</f>
        <v>16920</v>
      </c>
      <c r="C24" s="59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</row>
    <row r="25" spans="1:17" x14ac:dyDescent="0.3">
      <c r="A25" s="58">
        <v>45008</v>
      </c>
      <c r="B25" s="59">
        <f>'Data Set.'!L24</f>
        <v>16200</v>
      </c>
      <c r="C25" s="59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</row>
    <row r="26" spans="1:17" x14ac:dyDescent="0.3">
      <c r="A26" s="58">
        <v>45009</v>
      </c>
      <c r="B26" s="59">
        <f>'Data Set.'!L25</f>
        <v>22000</v>
      </c>
      <c r="C26" s="59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</row>
    <row r="27" spans="1:17" x14ac:dyDescent="0.3">
      <c r="A27" s="58">
        <v>45010</v>
      </c>
      <c r="B27" s="59">
        <f>'Data Set.'!L26</f>
        <v>22000</v>
      </c>
      <c r="C27" s="59"/>
      <c r="D27" s="54"/>
      <c r="E27" s="54"/>
      <c r="F27" s="54"/>
      <c r="G27" s="54"/>
      <c r="H27" s="54" t="s">
        <v>116</v>
      </c>
      <c r="I27" s="54"/>
      <c r="J27" s="54"/>
      <c r="K27" s="54"/>
      <c r="L27" s="54"/>
      <c r="M27" s="54"/>
      <c r="N27" s="54"/>
      <c r="O27" s="54"/>
      <c r="P27" s="54"/>
      <c r="Q27" s="54"/>
    </row>
    <row r="28" spans="1:17" x14ac:dyDescent="0.3">
      <c r="A28" s="58">
        <v>45011</v>
      </c>
      <c r="B28" s="59">
        <f>'Data Set.'!L27</f>
        <v>635.09999999999991</v>
      </c>
      <c r="C28" s="59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</row>
    <row r="29" spans="1:17" x14ac:dyDescent="0.3">
      <c r="A29" s="58">
        <v>45012</v>
      </c>
      <c r="B29" s="59">
        <f>'Data Set.'!L28</f>
        <v>22000</v>
      </c>
      <c r="C29" s="59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</row>
    <row r="30" spans="1:17" x14ac:dyDescent="0.3">
      <c r="A30" s="58">
        <v>45013</v>
      </c>
      <c r="B30" s="59">
        <f>'Data Set.'!L29</f>
        <v>569.43000000000006</v>
      </c>
      <c r="C30" s="59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</row>
    <row r="31" spans="1:17" x14ac:dyDescent="0.3">
      <c r="A31" s="58">
        <v>45014</v>
      </c>
      <c r="B31" s="59">
        <f>'Data Set.'!L30</f>
        <v>974.4</v>
      </c>
      <c r="C31" s="59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</row>
    <row r="32" spans="1:17" x14ac:dyDescent="0.3">
      <c r="A32" s="58">
        <v>45015</v>
      </c>
      <c r="B32" s="59">
        <f>'Data Set.'!L31</f>
        <v>974.4</v>
      </c>
      <c r="C32" s="59"/>
    </row>
    <row r="33" spans="1:3" x14ac:dyDescent="0.3">
      <c r="A33" s="58">
        <v>45016</v>
      </c>
      <c r="B33" s="59">
        <f>'Data Set.'!L32</f>
        <v>940.8</v>
      </c>
      <c r="C33" s="59"/>
    </row>
    <row r="34" spans="1:3" x14ac:dyDescent="0.3">
      <c r="A34" s="58">
        <v>45017</v>
      </c>
      <c r="B34" s="47"/>
      <c r="C34" s="55">
        <v>10471.567070967518</v>
      </c>
    </row>
    <row r="35" spans="1:3" x14ac:dyDescent="0.3">
      <c r="A35" s="58">
        <v>45018</v>
      </c>
      <c r="B35" s="47"/>
      <c r="C35" s="55">
        <v>10170.42187497206</v>
      </c>
    </row>
    <row r="36" spans="1:3" x14ac:dyDescent="0.3">
      <c r="A36" s="58">
        <v>45019</v>
      </c>
      <c r="B36" s="47"/>
      <c r="C36" s="55">
        <v>9701.1231527093332</v>
      </c>
    </row>
    <row r="37" spans="1:3" x14ac:dyDescent="0.3">
      <c r="A37" s="58">
        <v>45020</v>
      </c>
      <c r="B37" s="47"/>
      <c r="C37" s="55">
        <v>9002.5686064586043</v>
      </c>
    </row>
    <row r="38" spans="1:3" x14ac:dyDescent="0.3">
      <c r="A38" s="58">
        <v>45021</v>
      </c>
      <c r="B38" s="47"/>
      <c r="C38" s="55">
        <v>8023.9619633695111</v>
      </c>
    </row>
    <row r="39" spans="1:3" x14ac:dyDescent="0.3">
      <c r="A39" s="58">
        <v>45022</v>
      </c>
      <c r="B39" s="47"/>
      <c r="C39" s="55">
        <v>6694.3087562397122</v>
      </c>
    </row>
    <row r="40" spans="1:3" x14ac:dyDescent="0.3">
      <c r="A40" s="58">
        <v>45023</v>
      </c>
      <c r="B40" s="47"/>
      <c r="C40" s="55">
        <v>4900.9780184607953</v>
      </c>
    </row>
    <row r="41" spans="1:3" x14ac:dyDescent="0.3">
      <c r="A41" s="58">
        <v>45024</v>
      </c>
      <c r="B41" s="47"/>
      <c r="C41" s="55">
        <v>2494.1846086978912</v>
      </c>
    </row>
    <row r="42" spans="1:3" x14ac:dyDescent="0.3">
      <c r="A42" s="58">
        <v>45025</v>
      </c>
      <c r="B42" s="47"/>
      <c r="C42" s="55">
        <v>-561.11740711331367</v>
      </c>
    </row>
    <row r="43" spans="1:3" x14ac:dyDescent="0.3">
      <c r="A43" s="58">
        <v>45026</v>
      </c>
      <c r="B43" s="47"/>
      <c r="C43" s="55">
        <v>350.57490231469274</v>
      </c>
    </row>
    <row r="44" spans="1:3" x14ac:dyDescent="0.3">
      <c r="A44" s="58">
        <v>45027</v>
      </c>
      <c r="B44" s="47"/>
      <c r="C44" s="55">
        <v>1846.1493194773793</v>
      </c>
    </row>
    <row r="45" spans="1:3" x14ac:dyDescent="0.3">
      <c r="A45" s="58">
        <v>45028</v>
      </c>
      <c r="B45" s="47"/>
      <c r="C45" s="55">
        <v>3949.0705022569746</v>
      </c>
    </row>
    <row r="46" spans="1:3" x14ac:dyDescent="0.3">
      <c r="A46" s="58">
        <v>45029</v>
      </c>
      <c r="B46" s="47"/>
      <c r="C46" s="55">
        <v>7270.0785964913666</v>
      </c>
    </row>
    <row r="47" spans="1:3" x14ac:dyDescent="0.3">
      <c r="A47" s="58">
        <v>45030</v>
      </c>
      <c r="B47" s="47"/>
      <c r="C47" s="55">
        <v>3995.3632961809635</v>
      </c>
    </row>
    <row r="48" spans="1:3" x14ac:dyDescent="0.3">
      <c r="A48" s="58">
        <v>45031</v>
      </c>
      <c r="B48" s="47"/>
      <c r="C48" s="55">
        <v>-776.32531862705946</v>
      </c>
    </row>
    <row r="49" spans="1:3" x14ac:dyDescent="0.3">
      <c r="A49" s="58">
        <v>45032</v>
      </c>
      <c r="B49" s="47"/>
      <c r="C49" s="55">
        <v>2520.5973205883056</v>
      </c>
    </row>
    <row r="50" spans="1:3" x14ac:dyDescent="0.3">
      <c r="A50" s="58">
        <v>45033</v>
      </c>
      <c r="B50" s="47"/>
      <c r="C50" s="55">
        <v>-4025.8633714281023</v>
      </c>
    </row>
    <row r="51" spans="1:3" x14ac:dyDescent="0.3">
      <c r="A51" s="58">
        <v>45034</v>
      </c>
      <c r="B51" s="47"/>
      <c r="C51" s="55">
        <v>-354.03265494294465</v>
      </c>
    </row>
    <row r="52" spans="1:3" x14ac:dyDescent="0.3">
      <c r="A52" s="58">
        <v>45035</v>
      </c>
      <c r="B52" s="47"/>
      <c r="C52" s="55">
        <v>-9914.3089560419321</v>
      </c>
    </row>
    <row r="53" spans="1:3" x14ac:dyDescent="0.3">
      <c r="A53" s="58">
        <v>45036</v>
      </c>
      <c r="B53" s="47"/>
      <c r="C53" s="55">
        <v>-24905.064349651337</v>
      </c>
    </row>
    <row r="54" spans="1:3" x14ac:dyDescent="0.3">
      <c r="A54" s="58">
        <v>45037</v>
      </c>
      <c r="B54" s="47"/>
      <c r="C54" s="55">
        <v>-26349.882363639772</v>
      </c>
    </row>
    <row r="55" spans="1:3" x14ac:dyDescent="0.3">
      <c r="A55" s="58">
        <v>45038</v>
      </c>
      <c r="B55" s="47"/>
      <c r="C55" s="55">
        <v>-53671.559515148401</v>
      </c>
    </row>
    <row r="56" spans="1:3" x14ac:dyDescent="0.3">
      <c r="A56" s="58">
        <v>45039</v>
      </c>
      <c r="B56" s="47"/>
      <c r="C56" s="55">
        <v>-65215.474833339453</v>
      </c>
    </row>
    <row r="57" spans="1:3" x14ac:dyDescent="0.3">
      <c r="A57" s="58">
        <v>45040</v>
      </c>
      <c r="B57" s="47"/>
      <c r="C57" s="55">
        <v>-80598.524523794651</v>
      </c>
    </row>
    <row r="58" spans="1:3" x14ac:dyDescent="0.3">
      <c r="A58" s="58">
        <v>45041</v>
      </c>
      <c r="B58" s="47"/>
      <c r="C58" s="55">
        <v>-76654.010000005364</v>
      </c>
    </row>
    <row r="59" spans="1:3" x14ac:dyDescent="0.3">
      <c r="A59" s="58">
        <v>45042</v>
      </c>
      <c r="B59" s="47"/>
      <c r="C59" s="55">
        <v>-45439.118476197124</v>
      </c>
    </row>
    <row r="60" spans="1:3" x14ac:dyDescent="0.3">
      <c r="A60" s="58">
        <v>45043</v>
      </c>
      <c r="B60" s="47"/>
      <c r="C60" s="55">
        <v>-115877.14100000262</v>
      </c>
    </row>
    <row r="61" spans="1:3" x14ac:dyDescent="0.3">
      <c r="A61" s="58">
        <v>45044</v>
      </c>
      <c r="B61" s="47"/>
      <c r="C61" s="55">
        <v>4151.3820000002161</v>
      </c>
    </row>
    <row r="62" spans="1:3" x14ac:dyDescent="0.3">
      <c r="A62" s="58">
        <v>45045</v>
      </c>
      <c r="B62" s="47"/>
      <c r="C62" s="55">
        <v>459.19999999995343</v>
      </c>
    </row>
    <row r="63" spans="1:3" x14ac:dyDescent="0.3">
      <c r="A63" s="58">
        <v>45046</v>
      </c>
      <c r="B63" s="47"/>
      <c r="C63" s="55">
        <v>-67.199999999953434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1099-4936-4208-80D1-851E34B043B6}">
  <dimension ref="A1:N32"/>
  <sheetViews>
    <sheetView tabSelected="1" workbookViewId="0">
      <selection activeCell="A26" sqref="A26"/>
    </sheetView>
  </sheetViews>
  <sheetFormatPr defaultRowHeight="14.4" x14ac:dyDescent="0.3"/>
  <cols>
    <col min="1" max="1" width="15.21875" customWidth="1"/>
    <col min="2" max="3" width="17.6640625" customWidth="1"/>
    <col min="4" max="4" width="12.21875" customWidth="1"/>
    <col min="5" max="5" width="14.5546875" customWidth="1"/>
    <col min="6" max="6" width="14.21875" customWidth="1"/>
    <col min="7" max="7" width="7.88671875" customWidth="1"/>
    <col min="8" max="8" width="16" customWidth="1"/>
    <col min="9" max="9" width="15.33203125" customWidth="1"/>
    <col min="10" max="10" width="25.5546875" customWidth="1"/>
    <col min="12" max="12" width="16.5546875" customWidth="1"/>
    <col min="13" max="13" width="16.44140625" customWidth="1"/>
    <col min="14" max="14" width="31.77734375" customWidth="1"/>
  </cols>
  <sheetData>
    <row r="1" spans="1:14" ht="28.2" x14ac:dyDescent="0.35">
      <c r="A1" s="45" t="s">
        <v>74</v>
      </c>
      <c r="B1" s="45" t="s">
        <v>103</v>
      </c>
      <c r="C1" s="44" t="s">
        <v>97</v>
      </c>
      <c r="D1" s="64" t="s">
        <v>75</v>
      </c>
      <c r="E1" s="65" t="s">
        <v>76</v>
      </c>
      <c r="F1" s="71" t="s">
        <v>40</v>
      </c>
      <c r="I1" s="82" t="s">
        <v>99</v>
      </c>
      <c r="J1" s="82"/>
      <c r="K1" s="82"/>
      <c r="L1" s="82"/>
      <c r="M1" s="82"/>
    </row>
    <row r="2" spans="1:14" ht="18" x14ac:dyDescent="0.35">
      <c r="A2" s="62">
        <v>249.6</v>
      </c>
      <c r="B2" s="62">
        <v>2496</v>
      </c>
      <c r="C2" s="69">
        <v>10471.567070967518</v>
      </c>
      <c r="D2" s="25">
        <v>208</v>
      </c>
      <c r="E2" s="28">
        <f>D2*0.6</f>
        <v>124.8</v>
      </c>
      <c r="F2" s="25">
        <v>20</v>
      </c>
      <c r="L2" s="63" t="s">
        <v>102</v>
      </c>
    </row>
    <row r="3" spans="1:14" ht="18.600000000000001" thickBot="1" x14ac:dyDescent="0.4">
      <c r="A3" s="62">
        <v>236.4</v>
      </c>
      <c r="B3" s="62">
        <v>2364</v>
      </c>
      <c r="C3" s="69">
        <v>10170.42187497206</v>
      </c>
      <c r="D3" s="26">
        <v>197</v>
      </c>
      <c r="E3" s="28">
        <f t="shared" ref="E3:E32" si="0">D3*0.6</f>
        <v>118.19999999999999</v>
      </c>
      <c r="F3" s="25">
        <v>20</v>
      </c>
      <c r="H3" s="63" t="s">
        <v>101</v>
      </c>
      <c r="L3" s="81"/>
      <c r="M3" s="81"/>
      <c r="N3" s="81"/>
    </row>
    <row r="4" spans="1:14" x14ac:dyDescent="0.3">
      <c r="A4" s="62">
        <v>211.2</v>
      </c>
      <c r="B4" s="62">
        <v>2112</v>
      </c>
      <c r="C4" s="69">
        <v>9701.1231527093332</v>
      </c>
      <c r="D4" s="26">
        <v>176</v>
      </c>
      <c r="E4" s="28">
        <f t="shared" si="0"/>
        <v>105.6</v>
      </c>
      <c r="F4" s="25">
        <v>20</v>
      </c>
      <c r="H4" s="67"/>
      <c r="I4" s="67" t="s">
        <v>97</v>
      </c>
      <c r="J4" s="67" t="s">
        <v>98</v>
      </c>
      <c r="L4" s="68"/>
      <c r="M4" s="68" t="s">
        <v>74</v>
      </c>
      <c r="N4" s="68" t="s">
        <v>47</v>
      </c>
    </row>
    <row r="5" spans="1:14" x14ac:dyDescent="0.3">
      <c r="A5" s="62">
        <v>201.6</v>
      </c>
      <c r="B5" s="62">
        <v>2016</v>
      </c>
      <c r="C5" s="69">
        <v>9002.5686064586043</v>
      </c>
      <c r="D5" s="26">
        <v>168</v>
      </c>
      <c r="E5" s="28">
        <f t="shared" si="0"/>
        <v>100.8</v>
      </c>
      <c r="F5" s="25">
        <v>20</v>
      </c>
      <c r="H5" t="s">
        <v>97</v>
      </c>
      <c r="I5">
        <v>1</v>
      </c>
      <c r="L5" s="47" t="s">
        <v>74</v>
      </c>
      <c r="M5" s="47">
        <v>1</v>
      </c>
      <c r="N5" s="47"/>
    </row>
    <row r="6" spans="1:14" ht="15" thickBot="1" x14ac:dyDescent="0.35">
      <c r="A6" s="62">
        <v>199.2</v>
      </c>
      <c r="B6" s="62">
        <v>1992</v>
      </c>
      <c r="C6" s="69">
        <v>8023.9619633695111</v>
      </c>
      <c r="D6" s="26">
        <v>166</v>
      </c>
      <c r="E6" s="28">
        <f t="shared" si="0"/>
        <v>99.6</v>
      </c>
      <c r="F6" s="25">
        <v>20</v>
      </c>
      <c r="H6" s="3" t="s">
        <v>98</v>
      </c>
      <c r="I6" s="66">
        <v>0.35363713711250377</v>
      </c>
      <c r="J6" s="3">
        <v>1</v>
      </c>
      <c r="L6" s="47" t="s">
        <v>47</v>
      </c>
      <c r="M6" s="47">
        <v>1.0000000000000002</v>
      </c>
      <c r="N6" s="47">
        <v>1</v>
      </c>
    </row>
    <row r="7" spans="1:14" x14ac:dyDescent="0.3">
      <c r="A7" s="62">
        <v>188.4</v>
      </c>
      <c r="B7" s="62">
        <v>1884</v>
      </c>
      <c r="C7" s="69">
        <v>6694.3087562397122</v>
      </c>
      <c r="D7" s="26">
        <v>157</v>
      </c>
      <c r="E7" s="28">
        <f t="shared" si="0"/>
        <v>94.2</v>
      </c>
      <c r="F7" s="25">
        <v>20</v>
      </c>
    </row>
    <row r="8" spans="1:14" x14ac:dyDescent="0.3">
      <c r="A8" s="62">
        <v>170.4</v>
      </c>
      <c r="B8" s="62">
        <v>1704</v>
      </c>
      <c r="C8" s="69">
        <v>4900.9780184607953</v>
      </c>
      <c r="D8" s="26">
        <v>142</v>
      </c>
      <c r="E8" s="28">
        <f t="shared" si="0"/>
        <v>85.2</v>
      </c>
      <c r="F8" s="25">
        <v>20</v>
      </c>
      <c r="L8" t="s">
        <v>100</v>
      </c>
    </row>
    <row r="9" spans="1:14" x14ac:dyDescent="0.3">
      <c r="A9" s="62">
        <v>231.6</v>
      </c>
      <c r="B9" s="62">
        <v>2316</v>
      </c>
      <c r="C9" s="69">
        <v>2494.1846086978912</v>
      </c>
      <c r="D9" s="26">
        <v>193</v>
      </c>
      <c r="E9" s="28">
        <f t="shared" si="0"/>
        <v>115.8</v>
      </c>
      <c r="F9" s="25">
        <v>20</v>
      </c>
    </row>
    <row r="10" spans="1:14" ht="18.600000000000001" thickBot="1" x14ac:dyDescent="0.4">
      <c r="A10" s="62">
        <v>2460</v>
      </c>
      <c r="B10" s="62">
        <v>24600</v>
      </c>
      <c r="C10" s="69">
        <v>-561.11740711331367</v>
      </c>
      <c r="D10" s="26">
        <v>205</v>
      </c>
      <c r="E10" s="28">
        <f t="shared" si="0"/>
        <v>123</v>
      </c>
      <c r="F10" s="26">
        <v>200</v>
      </c>
      <c r="H10" s="63" t="s">
        <v>104</v>
      </c>
      <c r="L10" s="63" t="s">
        <v>108</v>
      </c>
    </row>
    <row r="11" spans="1:14" x14ac:dyDescent="0.3">
      <c r="A11" s="62">
        <v>2388</v>
      </c>
      <c r="B11" s="62">
        <v>23880</v>
      </c>
      <c r="C11" s="69">
        <v>350.57490231469274</v>
      </c>
      <c r="D11" s="26">
        <v>199</v>
      </c>
      <c r="E11" s="28">
        <f t="shared" si="0"/>
        <v>119.39999999999999</v>
      </c>
      <c r="F11" s="26">
        <v>200</v>
      </c>
      <c r="H11" s="67"/>
      <c r="I11" s="67" t="s">
        <v>75</v>
      </c>
      <c r="J11" s="67" t="s">
        <v>76</v>
      </c>
      <c r="L11" s="67"/>
      <c r="M11" s="67" t="s">
        <v>103</v>
      </c>
      <c r="N11" s="67" t="s">
        <v>97</v>
      </c>
    </row>
    <row r="12" spans="1:14" x14ac:dyDescent="0.3">
      <c r="A12" s="62">
        <v>2256</v>
      </c>
      <c r="B12" s="62">
        <v>22560</v>
      </c>
      <c r="C12" s="69">
        <v>1846.1493194773793</v>
      </c>
      <c r="D12" s="26">
        <v>188</v>
      </c>
      <c r="E12" s="28">
        <f t="shared" si="0"/>
        <v>112.8</v>
      </c>
      <c r="F12" s="26">
        <v>200</v>
      </c>
      <c r="H12" t="s">
        <v>75</v>
      </c>
      <c r="I12">
        <v>1</v>
      </c>
      <c r="L12" t="s">
        <v>103</v>
      </c>
      <c r="M12">
        <v>1</v>
      </c>
    </row>
    <row r="13" spans="1:14" ht="15" thickBot="1" x14ac:dyDescent="0.35">
      <c r="A13" s="62">
        <v>2256</v>
      </c>
      <c r="B13" s="62">
        <v>22560</v>
      </c>
      <c r="C13" s="69">
        <v>3949.0705022569746</v>
      </c>
      <c r="D13" s="26">
        <v>188</v>
      </c>
      <c r="E13" s="28">
        <f t="shared" si="0"/>
        <v>112.8</v>
      </c>
      <c r="F13" s="26">
        <v>200</v>
      </c>
      <c r="H13" s="3" t="s">
        <v>76</v>
      </c>
      <c r="I13" s="66">
        <v>0.93821837345010373</v>
      </c>
      <c r="J13" s="3">
        <v>1</v>
      </c>
      <c r="L13" s="3" t="s">
        <v>97</v>
      </c>
      <c r="M13" s="66">
        <v>-0.47538002710430016</v>
      </c>
      <c r="N13" s="3">
        <v>1</v>
      </c>
    </row>
    <row r="14" spans="1:14" x14ac:dyDescent="0.3">
      <c r="A14" s="62">
        <v>100.0998</v>
      </c>
      <c r="B14" s="62">
        <v>1000.998</v>
      </c>
      <c r="C14" s="69">
        <v>7270.0785964913666</v>
      </c>
      <c r="D14" s="26">
        <v>167</v>
      </c>
      <c r="E14" s="28">
        <f t="shared" si="0"/>
        <v>100.2</v>
      </c>
      <c r="F14" s="26">
        <v>9.99</v>
      </c>
    </row>
    <row r="15" spans="1:14" x14ac:dyDescent="0.3">
      <c r="A15" s="62">
        <v>97.702200000000005</v>
      </c>
      <c r="B15" s="62">
        <v>977.02200000000005</v>
      </c>
      <c r="C15" s="69">
        <v>3995.3632961809635</v>
      </c>
      <c r="D15" s="26">
        <v>163</v>
      </c>
      <c r="E15" s="28">
        <f t="shared" si="0"/>
        <v>97.8</v>
      </c>
      <c r="F15" s="26">
        <v>9.99</v>
      </c>
      <c r="L15" t="s">
        <v>105</v>
      </c>
    </row>
    <row r="16" spans="1:14" ht="18" x14ac:dyDescent="0.35">
      <c r="A16" s="62">
        <v>2040</v>
      </c>
      <c r="B16" s="62">
        <v>20400</v>
      </c>
      <c r="C16" s="69">
        <v>-776.32531862705946</v>
      </c>
      <c r="D16" s="26">
        <v>170</v>
      </c>
      <c r="E16" s="28">
        <f t="shared" si="0"/>
        <v>102</v>
      </c>
      <c r="F16" s="26">
        <v>200</v>
      </c>
      <c r="L16" s="63"/>
    </row>
    <row r="17" spans="1:14" x14ac:dyDescent="0.3">
      <c r="A17" s="62">
        <v>88.74</v>
      </c>
      <c r="B17" s="62">
        <v>887.4</v>
      </c>
      <c r="C17" s="69">
        <v>2520.5973205883056</v>
      </c>
      <c r="D17" s="26">
        <v>102</v>
      </c>
      <c r="E17" s="28">
        <f t="shared" si="0"/>
        <v>61.199999999999996</v>
      </c>
      <c r="F17" s="26">
        <v>14.5</v>
      </c>
      <c r="L17" s="76"/>
      <c r="M17" s="76"/>
      <c r="N17" s="76"/>
    </row>
    <row r="18" spans="1:14" ht="18.600000000000001" thickBot="1" x14ac:dyDescent="0.4">
      <c r="A18" s="62">
        <v>1920</v>
      </c>
      <c r="B18" s="62">
        <v>19200</v>
      </c>
      <c r="C18" s="69">
        <v>-4025.8633714281023</v>
      </c>
      <c r="D18" s="26">
        <v>160</v>
      </c>
      <c r="E18" s="28">
        <f t="shared" si="0"/>
        <v>96</v>
      </c>
      <c r="F18" s="26">
        <v>200</v>
      </c>
      <c r="J18" s="63" t="s">
        <v>115</v>
      </c>
    </row>
    <row r="19" spans="1:14" x14ac:dyDescent="0.3">
      <c r="A19" s="62">
        <v>85.557600000000008</v>
      </c>
      <c r="B19" s="62">
        <v>855.57600000000002</v>
      </c>
      <c r="C19" s="69">
        <v>-354.03265494294465</v>
      </c>
      <c r="D19" s="26">
        <v>204</v>
      </c>
      <c r="E19" s="28">
        <f t="shared" si="0"/>
        <v>122.39999999999999</v>
      </c>
      <c r="F19" s="26">
        <v>6.99</v>
      </c>
      <c r="J19" s="67"/>
      <c r="K19" s="67" t="s">
        <v>76</v>
      </c>
      <c r="L19" s="67" t="s">
        <v>40</v>
      </c>
      <c r="M19" s="75"/>
    </row>
    <row r="20" spans="1:14" x14ac:dyDescent="0.3">
      <c r="A20" s="62">
        <v>84.515400000000014</v>
      </c>
      <c r="B20" s="62">
        <v>845.154</v>
      </c>
      <c r="C20" s="69">
        <v>-9914.3089560419321</v>
      </c>
      <c r="D20" s="26">
        <v>141</v>
      </c>
      <c r="E20" s="28">
        <f t="shared" si="0"/>
        <v>84.6</v>
      </c>
      <c r="F20" s="26">
        <v>9.99</v>
      </c>
      <c r="J20" t="s">
        <v>76</v>
      </c>
      <c r="K20">
        <v>1</v>
      </c>
    </row>
    <row r="21" spans="1:14" ht="15" thickBot="1" x14ac:dyDescent="0.35">
      <c r="A21" s="62">
        <v>1764</v>
      </c>
      <c r="B21" s="62">
        <v>17640</v>
      </c>
      <c r="C21" s="69">
        <v>-24905.064349651337</v>
      </c>
      <c r="D21" s="26">
        <v>147</v>
      </c>
      <c r="E21" s="28">
        <f t="shared" si="0"/>
        <v>88.2</v>
      </c>
      <c r="F21" s="26">
        <v>200</v>
      </c>
      <c r="J21" s="3" t="s">
        <v>40</v>
      </c>
      <c r="K21" s="3">
        <v>0.12074166873863709</v>
      </c>
      <c r="L21" s="3">
        <v>1</v>
      </c>
    </row>
    <row r="22" spans="1:14" x14ac:dyDescent="0.3">
      <c r="A22" s="62">
        <v>77.169599999999988</v>
      </c>
      <c r="B22" s="62">
        <v>771.69599999999991</v>
      </c>
      <c r="C22" s="69">
        <v>-26349.882363639772</v>
      </c>
      <c r="D22" s="26">
        <v>184</v>
      </c>
      <c r="E22" s="28">
        <f t="shared" si="0"/>
        <v>110.39999999999999</v>
      </c>
      <c r="F22" s="26">
        <v>6.99</v>
      </c>
    </row>
    <row r="23" spans="1:14" x14ac:dyDescent="0.3">
      <c r="A23" s="62">
        <v>1692</v>
      </c>
      <c r="B23" s="62">
        <v>16920</v>
      </c>
      <c r="C23" s="69">
        <v>-53671.559515148401</v>
      </c>
      <c r="D23" s="26">
        <v>141</v>
      </c>
      <c r="E23" s="28">
        <f t="shared" si="0"/>
        <v>84.6</v>
      </c>
      <c r="F23" s="26">
        <v>200</v>
      </c>
    </row>
    <row r="24" spans="1:14" x14ac:dyDescent="0.3">
      <c r="A24" s="62">
        <v>1620</v>
      </c>
      <c r="B24" s="62">
        <v>16200</v>
      </c>
      <c r="C24" s="69">
        <v>-65215.474833339453</v>
      </c>
      <c r="D24" s="26">
        <v>135</v>
      </c>
      <c r="E24" s="28">
        <f t="shared" si="0"/>
        <v>81</v>
      </c>
      <c r="F24" s="26">
        <v>200</v>
      </c>
    </row>
    <row r="25" spans="1:14" x14ac:dyDescent="0.3">
      <c r="A25" s="62">
        <v>2200</v>
      </c>
      <c r="B25" s="62">
        <v>22000</v>
      </c>
      <c r="C25" s="69">
        <v>-80598.524523794651</v>
      </c>
      <c r="D25" s="26">
        <v>176</v>
      </c>
      <c r="E25" s="28">
        <v>110</v>
      </c>
      <c r="F25" s="26">
        <v>200</v>
      </c>
    </row>
    <row r="26" spans="1:14" x14ac:dyDescent="0.3">
      <c r="A26" s="62">
        <v>2200</v>
      </c>
      <c r="B26" s="62">
        <v>22000</v>
      </c>
      <c r="C26" s="69">
        <v>-76654.010000005364</v>
      </c>
      <c r="D26" s="26">
        <v>184</v>
      </c>
      <c r="E26" s="28">
        <v>110</v>
      </c>
      <c r="F26" s="26">
        <v>200</v>
      </c>
    </row>
    <row r="27" spans="1:14" x14ac:dyDescent="0.3">
      <c r="A27" s="62">
        <v>63.509999999999991</v>
      </c>
      <c r="B27" s="62">
        <v>635.09999999999991</v>
      </c>
      <c r="C27" s="69">
        <v>-45439.118476197124</v>
      </c>
      <c r="D27" s="26">
        <v>73</v>
      </c>
      <c r="E27" s="28">
        <f t="shared" si="0"/>
        <v>43.8</v>
      </c>
      <c r="F27" s="26">
        <v>14.5</v>
      </c>
    </row>
    <row r="28" spans="1:14" x14ac:dyDescent="0.3">
      <c r="A28" s="62">
        <v>2200</v>
      </c>
      <c r="B28" s="62">
        <v>22000</v>
      </c>
      <c r="C28" s="69">
        <v>-115877.14100000262</v>
      </c>
      <c r="D28" s="26">
        <v>116</v>
      </c>
      <c r="E28" s="28">
        <v>110</v>
      </c>
      <c r="F28" s="26">
        <v>200</v>
      </c>
    </row>
    <row r="29" spans="1:14" x14ac:dyDescent="0.3">
      <c r="A29" s="62">
        <v>56.943000000000012</v>
      </c>
      <c r="B29" s="62">
        <v>569.43000000000006</v>
      </c>
      <c r="C29" s="69">
        <v>4151.3820000002161</v>
      </c>
      <c r="D29" s="26">
        <v>95</v>
      </c>
      <c r="E29" s="28">
        <f t="shared" si="0"/>
        <v>57</v>
      </c>
      <c r="F29" s="26">
        <v>9.99</v>
      </c>
    </row>
    <row r="30" spans="1:14" x14ac:dyDescent="0.3">
      <c r="A30" s="62">
        <v>97.44</v>
      </c>
      <c r="B30" s="62">
        <v>974.4</v>
      </c>
      <c r="C30" s="69">
        <v>459.19999999995343</v>
      </c>
      <c r="D30" s="26">
        <v>203</v>
      </c>
      <c r="E30" s="28">
        <f t="shared" si="0"/>
        <v>121.8</v>
      </c>
      <c r="F30" s="26">
        <v>8</v>
      </c>
    </row>
    <row r="31" spans="1:14" x14ac:dyDescent="0.3">
      <c r="A31" s="62">
        <v>97.44</v>
      </c>
      <c r="B31" s="62">
        <v>974.4</v>
      </c>
      <c r="C31" s="69">
        <v>-67.199999999953434</v>
      </c>
      <c r="D31" s="26">
        <v>203</v>
      </c>
      <c r="E31" s="28">
        <f t="shared" si="0"/>
        <v>121.8</v>
      </c>
      <c r="F31" s="26">
        <v>8</v>
      </c>
    </row>
    <row r="32" spans="1:14" x14ac:dyDescent="0.3">
      <c r="A32" s="62">
        <v>94.08</v>
      </c>
      <c r="B32" s="62">
        <v>940.8</v>
      </c>
      <c r="C32" s="69"/>
      <c r="D32" s="26">
        <v>196</v>
      </c>
      <c r="E32" s="28">
        <f t="shared" si="0"/>
        <v>117.6</v>
      </c>
      <c r="F32" s="26">
        <v>8</v>
      </c>
    </row>
  </sheetData>
  <mergeCells count="2">
    <mergeCell ref="L3:N3"/>
    <mergeCell ref="I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9F68-8553-433B-83DB-159312463452}">
  <dimension ref="A1:G32"/>
  <sheetViews>
    <sheetView topLeftCell="A12" workbookViewId="0">
      <selection activeCell="P19" sqref="P19"/>
    </sheetView>
  </sheetViews>
  <sheetFormatPr defaultRowHeight="14.4" x14ac:dyDescent="0.3"/>
  <cols>
    <col min="1" max="1" width="15.21875" customWidth="1"/>
    <col min="2" max="3" width="17.6640625" customWidth="1"/>
    <col min="4" max="4" width="12.21875" customWidth="1"/>
    <col min="5" max="5" width="14.5546875" customWidth="1"/>
    <col min="6" max="6" width="15.5546875" customWidth="1"/>
    <col min="7" max="7" width="30.21875" customWidth="1"/>
  </cols>
  <sheetData>
    <row r="1" spans="1:6" ht="27.6" x14ac:dyDescent="0.3">
      <c r="A1" s="45" t="s">
        <v>74</v>
      </c>
      <c r="B1" s="45" t="s">
        <v>103</v>
      </c>
      <c r="C1" s="44" t="s">
        <v>97</v>
      </c>
      <c r="D1" s="64" t="s">
        <v>75</v>
      </c>
      <c r="E1" s="65" t="s">
        <v>76</v>
      </c>
      <c r="F1" s="44" t="s">
        <v>98</v>
      </c>
    </row>
    <row r="2" spans="1:6" x14ac:dyDescent="0.3">
      <c r="A2" s="62">
        <v>249.6</v>
      </c>
      <c r="B2" s="62">
        <v>2496</v>
      </c>
      <c r="C2" s="69">
        <v>10471.567070967518</v>
      </c>
      <c r="D2" s="25">
        <v>208</v>
      </c>
      <c r="E2" s="28">
        <f>D2*0.6</f>
        <v>124.8</v>
      </c>
      <c r="F2" s="72">
        <v>319.5339371381217</v>
      </c>
    </row>
    <row r="3" spans="1:6" x14ac:dyDescent="0.3">
      <c r="A3" s="62">
        <v>236.4</v>
      </c>
      <c r="B3" s="62">
        <v>2364</v>
      </c>
      <c r="C3" s="69">
        <v>10170.42187497206</v>
      </c>
      <c r="D3" s="26">
        <v>197</v>
      </c>
      <c r="E3" s="28">
        <f t="shared" ref="E3:E32" si="0">D3*0.6</f>
        <v>118.19999999999999</v>
      </c>
      <c r="F3" s="72">
        <v>330.22089149628005</v>
      </c>
    </row>
    <row r="4" spans="1:6" x14ac:dyDescent="0.3">
      <c r="A4" s="62">
        <v>211.2</v>
      </c>
      <c r="B4" s="62">
        <v>2112</v>
      </c>
      <c r="C4" s="69">
        <v>9701.1231527093332</v>
      </c>
      <c r="D4" s="26">
        <v>176</v>
      </c>
      <c r="E4" s="28">
        <f t="shared" si="0"/>
        <v>105.6</v>
      </c>
      <c r="F4" s="72">
        <v>359.33348260934343</v>
      </c>
    </row>
    <row r="5" spans="1:6" x14ac:dyDescent="0.3">
      <c r="A5" s="62">
        <v>201.6</v>
      </c>
      <c r="B5" s="62">
        <v>2016</v>
      </c>
      <c r="C5" s="69">
        <v>9002.5686064586043</v>
      </c>
      <c r="D5" s="26">
        <v>168</v>
      </c>
      <c r="E5" s="28">
        <f t="shared" si="0"/>
        <v>100.8</v>
      </c>
      <c r="F5" s="72">
        <v>346.55598246322438</v>
      </c>
    </row>
    <row r="6" spans="1:6" x14ac:dyDescent="0.3">
      <c r="A6" s="62">
        <v>199.2</v>
      </c>
      <c r="B6" s="62">
        <v>1992</v>
      </c>
      <c r="C6" s="69">
        <v>8023.9619633695111</v>
      </c>
      <c r="D6" s="26">
        <v>166</v>
      </c>
      <c r="E6" s="28">
        <f t="shared" si="0"/>
        <v>99.6</v>
      </c>
      <c r="F6" s="72">
        <v>302.8093355105176</v>
      </c>
    </row>
    <row r="7" spans="1:6" x14ac:dyDescent="0.3">
      <c r="A7" s="62">
        <v>188.4</v>
      </c>
      <c r="B7" s="62">
        <v>1884</v>
      </c>
      <c r="C7" s="69">
        <v>6694.3087562397122</v>
      </c>
      <c r="D7" s="26">
        <v>157</v>
      </c>
      <c r="E7" s="28">
        <f t="shared" si="0"/>
        <v>94.2</v>
      </c>
      <c r="F7" s="72">
        <v>255.32424396176819</v>
      </c>
    </row>
    <row r="8" spans="1:6" x14ac:dyDescent="0.3">
      <c r="A8" s="62">
        <v>170.4</v>
      </c>
      <c r="B8" s="62">
        <v>1704</v>
      </c>
      <c r="C8" s="69">
        <v>4900.9780184607953</v>
      </c>
      <c r="D8" s="26">
        <v>142</v>
      </c>
      <c r="E8" s="28">
        <f t="shared" si="0"/>
        <v>85.2</v>
      </c>
      <c r="F8" s="72">
        <v>187.61608089558658</v>
      </c>
    </row>
    <row r="9" spans="1:6" x14ac:dyDescent="0.3">
      <c r="A9" s="62">
        <v>231.6</v>
      </c>
      <c r="B9" s="62">
        <v>2316</v>
      </c>
      <c r="C9" s="69">
        <v>2494.1846086978912</v>
      </c>
      <c r="D9" s="26">
        <v>193</v>
      </c>
      <c r="E9" s="28">
        <f>D9*0.6</f>
        <v>115.8</v>
      </c>
      <c r="F9" s="72">
        <v>7.6936359541403823</v>
      </c>
    </row>
    <row r="10" spans="1:6" x14ac:dyDescent="0.3">
      <c r="A10" s="62">
        <v>2460</v>
      </c>
      <c r="B10" s="62">
        <v>24600</v>
      </c>
      <c r="C10" s="69">
        <v>-561.11740711331367</v>
      </c>
      <c r="D10" s="26">
        <v>205</v>
      </c>
      <c r="E10" s="28">
        <f t="shared" si="0"/>
        <v>123</v>
      </c>
      <c r="F10" s="72">
        <v>-102.28096506956632</v>
      </c>
    </row>
    <row r="11" spans="1:6" x14ac:dyDescent="0.3">
      <c r="A11" s="62">
        <v>2388</v>
      </c>
      <c r="B11" s="62">
        <v>23880</v>
      </c>
      <c r="C11" s="69">
        <v>350.57490231469274</v>
      </c>
      <c r="D11" s="26">
        <v>199</v>
      </c>
      <c r="E11" s="28">
        <f t="shared" si="0"/>
        <v>119.39999999999999</v>
      </c>
      <c r="F11" s="72">
        <v>-98.5319308948296</v>
      </c>
    </row>
    <row r="12" spans="1:6" x14ac:dyDescent="0.3">
      <c r="A12" s="62">
        <v>2256</v>
      </c>
      <c r="B12" s="62">
        <v>22560</v>
      </c>
      <c r="C12" s="69">
        <v>1846.1493194773793</v>
      </c>
      <c r="D12" s="26">
        <v>188</v>
      </c>
      <c r="E12" s="28">
        <f t="shared" si="0"/>
        <v>112.8</v>
      </c>
      <c r="F12" s="72">
        <v>-91.816714009408784</v>
      </c>
    </row>
    <row r="13" spans="1:6" x14ac:dyDescent="0.3">
      <c r="A13" s="62">
        <v>2256</v>
      </c>
      <c r="B13" s="62">
        <v>22560</v>
      </c>
      <c r="C13" s="69">
        <v>3949.0705022569746</v>
      </c>
      <c r="D13" s="26">
        <v>188</v>
      </c>
      <c r="E13" s="28">
        <f t="shared" si="0"/>
        <v>112.8</v>
      </c>
      <c r="F13" s="72">
        <v>-82.495254865882202</v>
      </c>
    </row>
    <row r="14" spans="1:6" x14ac:dyDescent="0.3">
      <c r="A14" s="62">
        <v>100.0998</v>
      </c>
      <c r="B14" s="62">
        <v>1000.998</v>
      </c>
      <c r="C14" s="69">
        <v>7270.0785964913666</v>
      </c>
      <c r="D14" s="26">
        <v>167</v>
      </c>
      <c r="E14" s="28">
        <f t="shared" si="0"/>
        <v>100.2</v>
      </c>
      <c r="F14" s="72">
        <v>626.283029186009</v>
      </c>
    </row>
    <row r="15" spans="1:6" x14ac:dyDescent="0.3">
      <c r="A15" s="62">
        <v>97.702200000000005</v>
      </c>
      <c r="B15" s="62">
        <v>977.02200000000005</v>
      </c>
      <c r="C15" s="69">
        <v>3995.3632961809635</v>
      </c>
      <c r="D15" s="26">
        <v>163</v>
      </c>
      <c r="E15" s="28">
        <f t="shared" si="0"/>
        <v>97.8</v>
      </c>
      <c r="F15" s="72">
        <v>308.93278720243387</v>
      </c>
    </row>
    <row r="16" spans="1:6" x14ac:dyDescent="0.3">
      <c r="A16" s="62">
        <v>2040</v>
      </c>
      <c r="B16" s="62">
        <v>20400</v>
      </c>
      <c r="C16" s="69">
        <v>-776.32531862705946</v>
      </c>
      <c r="D16" s="26">
        <v>170</v>
      </c>
      <c r="E16" s="28">
        <f t="shared" si="0"/>
        <v>102</v>
      </c>
      <c r="F16" s="72">
        <v>-103.80551626777969</v>
      </c>
    </row>
    <row r="17" spans="1:7" x14ac:dyDescent="0.3">
      <c r="A17" s="62">
        <v>88.74</v>
      </c>
      <c r="B17" s="62">
        <v>887.4</v>
      </c>
      <c r="C17" s="69">
        <v>2520.5973205883056</v>
      </c>
      <c r="D17" s="26">
        <v>102</v>
      </c>
      <c r="E17" s="28">
        <f t="shared" si="0"/>
        <v>61.199999999999996</v>
      </c>
      <c r="F17" s="72">
        <v>184.04297054184195</v>
      </c>
    </row>
    <row r="18" spans="1:7" x14ac:dyDescent="0.3">
      <c r="A18" s="62">
        <v>1920</v>
      </c>
      <c r="B18" s="62">
        <v>19200</v>
      </c>
      <c r="C18" s="69">
        <v>-4025.8633714281023</v>
      </c>
      <c r="D18" s="26">
        <v>160</v>
      </c>
      <c r="E18" s="28">
        <f t="shared" si="0"/>
        <v>96</v>
      </c>
      <c r="F18" s="72">
        <v>-120.96803839285471</v>
      </c>
    </row>
    <row r="19" spans="1:7" x14ac:dyDescent="0.3">
      <c r="A19" s="62">
        <v>85.557600000000008</v>
      </c>
      <c r="B19" s="62">
        <v>855.57600000000002</v>
      </c>
      <c r="C19" s="69">
        <v>-354.03265494294465</v>
      </c>
      <c r="D19" s="26">
        <v>204</v>
      </c>
      <c r="E19" s="28">
        <f t="shared" si="0"/>
        <v>122.39999999999999</v>
      </c>
      <c r="F19" s="72">
        <v>-141.37945138046703</v>
      </c>
      <c r="G19" s="54"/>
    </row>
    <row r="20" spans="1:7" x14ac:dyDescent="0.3">
      <c r="A20" s="62">
        <v>84.515400000000014</v>
      </c>
      <c r="B20" s="62">
        <v>845.154</v>
      </c>
      <c r="C20" s="69">
        <v>-9914.3089560419321</v>
      </c>
      <c r="D20" s="26">
        <v>141</v>
      </c>
      <c r="E20" s="28">
        <f t="shared" si="0"/>
        <v>84.6</v>
      </c>
      <c r="F20" s="72">
        <v>-1273.0772091289791</v>
      </c>
      <c r="G20" s="54"/>
    </row>
    <row r="21" spans="1:7" x14ac:dyDescent="0.3">
      <c r="A21" s="62">
        <v>1764</v>
      </c>
      <c r="B21" s="62">
        <v>17640</v>
      </c>
      <c r="C21" s="69">
        <v>-24905.064349651337</v>
      </c>
      <c r="D21" s="26">
        <v>147</v>
      </c>
      <c r="E21" s="28">
        <f t="shared" si="0"/>
        <v>88.2</v>
      </c>
      <c r="F21" s="72">
        <v>-241.18517205017764</v>
      </c>
      <c r="G21" s="54"/>
    </row>
    <row r="22" spans="1:7" x14ac:dyDescent="0.3">
      <c r="A22" s="62">
        <v>77.169599999999988</v>
      </c>
      <c r="B22" s="62">
        <v>771.69599999999991</v>
      </c>
      <c r="C22" s="69">
        <v>-26349.882363639772</v>
      </c>
      <c r="D22" s="26">
        <v>184</v>
      </c>
      <c r="E22" s="28">
        <f t="shared" si="0"/>
        <v>110.39999999999999</v>
      </c>
      <c r="F22" s="72">
        <v>-3514.5417837645623</v>
      </c>
      <c r="G22" s="54"/>
    </row>
    <row r="23" spans="1:7" x14ac:dyDescent="0.3">
      <c r="A23" s="62">
        <v>1692</v>
      </c>
      <c r="B23" s="62">
        <v>16920</v>
      </c>
      <c r="C23" s="69">
        <v>-53671.559515148401</v>
      </c>
      <c r="D23" s="26">
        <v>141</v>
      </c>
      <c r="E23" s="28">
        <f t="shared" si="0"/>
        <v>84.6</v>
      </c>
      <c r="F23" s="72">
        <v>-417.20779855288652</v>
      </c>
      <c r="G23" s="54"/>
    </row>
    <row r="24" spans="1:7" x14ac:dyDescent="0.3">
      <c r="A24" s="62">
        <v>1620</v>
      </c>
      <c r="B24" s="62">
        <v>16200</v>
      </c>
      <c r="C24" s="69">
        <v>-65215.474833339453</v>
      </c>
      <c r="D24" s="26">
        <v>135</v>
      </c>
      <c r="E24" s="28">
        <f t="shared" si="0"/>
        <v>81</v>
      </c>
      <c r="F24" s="72">
        <v>-502.56465946505841</v>
      </c>
      <c r="G24" s="54"/>
    </row>
    <row r="25" spans="1:7" x14ac:dyDescent="0.3">
      <c r="A25" s="62">
        <v>2200</v>
      </c>
      <c r="B25" s="62">
        <v>22000</v>
      </c>
      <c r="C25" s="69">
        <v>-80598.524523794651</v>
      </c>
      <c r="D25" s="26">
        <v>176</v>
      </c>
      <c r="E25" s="28">
        <v>110</v>
      </c>
      <c r="F25" s="72">
        <v>-466.3569296536121</v>
      </c>
      <c r="G25" s="54"/>
    </row>
    <row r="26" spans="1:7" x14ac:dyDescent="0.3">
      <c r="A26" s="62">
        <v>2200</v>
      </c>
      <c r="B26" s="62">
        <v>22000</v>
      </c>
      <c r="C26" s="69">
        <v>-76654.010000005364</v>
      </c>
      <c r="D26" s="26">
        <v>184</v>
      </c>
      <c r="E26" s="28">
        <v>110</v>
      </c>
      <c r="F26" s="72">
        <v>-448.42731818184262</v>
      </c>
      <c r="G26" s="54"/>
    </row>
    <row r="27" spans="1:7" x14ac:dyDescent="0.3">
      <c r="A27" s="62">
        <v>63.509999999999991</v>
      </c>
      <c r="B27" s="62">
        <v>635.09999999999991</v>
      </c>
      <c r="C27" s="69">
        <v>-45439.118476197124</v>
      </c>
      <c r="D27" s="26">
        <v>73</v>
      </c>
      <c r="E27" s="28">
        <f t="shared" si="0"/>
        <v>43.8</v>
      </c>
      <c r="F27" s="72">
        <v>-7254.639974208334</v>
      </c>
      <c r="G27" s="54"/>
    </row>
    <row r="28" spans="1:7" x14ac:dyDescent="0.3">
      <c r="A28" s="62">
        <v>2200</v>
      </c>
      <c r="B28" s="62">
        <v>22000</v>
      </c>
      <c r="C28" s="69">
        <v>-115877.14100000262</v>
      </c>
      <c r="D28" s="26">
        <v>116</v>
      </c>
      <c r="E28" s="28">
        <v>110</v>
      </c>
      <c r="F28" s="72">
        <v>-626.7142772727392</v>
      </c>
      <c r="G28" s="54"/>
    </row>
    <row r="29" spans="1:7" x14ac:dyDescent="0.3">
      <c r="A29" s="62">
        <v>56.943000000000012</v>
      </c>
      <c r="B29" s="62">
        <v>569.43000000000006</v>
      </c>
      <c r="C29" s="69">
        <v>4151.3820000002161</v>
      </c>
      <c r="D29" s="26">
        <v>95</v>
      </c>
      <c r="E29" s="28">
        <f t="shared" si="0"/>
        <v>57</v>
      </c>
      <c r="F29" s="72">
        <v>629.04167325223739</v>
      </c>
      <c r="G29" s="54"/>
    </row>
    <row r="30" spans="1:7" x14ac:dyDescent="0.3">
      <c r="A30" s="62">
        <v>97.44</v>
      </c>
      <c r="B30" s="62">
        <v>974.4</v>
      </c>
      <c r="C30" s="69">
        <v>459.19999999995343</v>
      </c>
      <c r="D30" s="26">
        <v>203</v>
      </c>
      <c r="E30" s="28">
        <f t="shared" si="0"/>
        <v>121.8</v>
      </c>
      <c r="F30" s="72">
        <v>-52.873563218395581</v>
      </c>
      <c r="G30" s="54"/>
    </row>
    <row r="31" spans="1:7" x14ac:dyDescent="0.3">
      <c r="A31" s="62">
        <v>97.44</v>
      </c>
      <c r="B31" s="62">
        <v>974.4</v>
      </c>
      <c r="C31" s="69">
        <v>-67.199999999953434</v>
      </c>
      <c r="D31" s="26">
        <v>203</v>
      </c>
      <c r="E31" s="28">
        <f t="shared" si="0"/>
        <v>121.8</v>
      </c>
      <c r="F31" s="72">
        <v>-106.89655172413318</v>
      </c>
      <c r="G31" s="54"/>
    </row>
    <row r="32" spans="1:7" x14ac:dyDescent="0.3">
      <c r="A32" s="62">
        <v>94.08</v>
      </c>
      <c r="B32" s="62">
        <v>940.8</v>
      </c>
      <c r="C32" s="69"/>
      <c r="D32" s="26">
        <v>196</v>
      </c>
      <c r="E32" s="28">
        <f t="shared" si="0"/>
        <v>117.6</v>
      </c>
      <c r="F32" s="72">
        <v>846.71999999999991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5E56-F94E-44C6-ABAE-6D77876B2A65}">
  <dimension ref="A1:Q89"/>
  <sheetViews>
    <sheetView workbookViewId="0">
      <selection activeCell="G80" sqref="G80"/>
    </sheetView>
  </sheetViews>
  <sheetFormatPr defaultRowHeight="14.4" x14ac:dyDescent="0.3"/>
  <cols>
    <col min="1" max="1" width="15.21875" customWidth="1"/>
    <col min="2" max="3" width="17.6640625" customWidth="1"/>
    <col min="4" max="4" width="12.21875" customWidth="1"/>
    <col min="5" max="5" width="14.5546875" customWidth="1"/>
    <col min="6" max="6" width="12.33203125" customWidth="1"/>
    <col min="7" max="7" width="30.21875" customWidth="1"/>
    <col min="9" max="9" width="53.6640625" customWidth="1"/>
  </cols>
  <sheetData>
    <row r="1" spans="1:14" ht="28.8" x14ac:dyDescent="0.4">
      <c r="A1" s="45" t="s">
        <v>74</v>
      </c>
      <c r="B1" s="45" t="s">
        <v>103</v>
      </c>
      <c r="C1" s="44" t="s">
        <v>97</v>
      </c>
      <c r="D1" s="64" t="s">
        <v>75</v>
      </c>
      <c r="E1" s="65" t="s">
        <v>76</v>
      </c>
      <c r="F1" s="44" t="s">
        <v>98</v>
      </c>
      <c r="H1" s="83" t="s">
        <v>32</v>
      </c>
      <c r="I1" s="83"/>
    </row>
    <row r="2" spans="1:14" ht="18" x14ac:dyDescent="0.35">
      <c r="A2" s="62">
        <v>249.6</v>
      </c>
      <c r="B2" s="62">
        <v>2496</v>
      </c>
      <c r="C2" s="69">
        <v>10471.567070967518</v>
      </c>
      <c r="D2" s="25">
        <v>208</v>
      </c>
      <c r="E2" s="28">
        <f>D2*0.6</f>
        <v>124.8</v>
      </c>
      <c r="F2" s="72">
        <v>319.5339371381217</v>
      </c>
      <c r="I2" s="63" t="s">
        <v>101</v>
      </c>
    </row>
    <row r="3" spans="1:14" ht="15.6" x14ac:dyDescent="0.3">
      <c r="A3" s="62">
        <v>236.4</v>
      </c>
      <c r="B3" s="62">
        <v>2364</v>
      </c>
      <c r="C3" s="69">
        <v>10170.42187497206</v>
      </c>
      <c r="D3" s="26">
        <v>197</v>
      </c>
      <c r="E3" s="28">
        <f t="shared" ref="E3:E32" si="0">D3*0.6</f>
        <v>118.19999999999999</v>
      </c>
      <c r="F3" s="72">
        <v>330.22089149628005</v>
      </c>
      <c r="I3" s="70" t="s">
        <v>107</v>
      </c>
    </row>
    <row r="4" spans="1:14" x14ac:dyDescent="0.3">
      <c r="A4" s="62">
        <v>211.2</v>
      </c>
      <c r="B4" s="62">
        <v>2112</v>
      </c>
      <c r="C4" s="69">
        <v>9701.1231527093332</v>
      </c>
      <c r="D4" s="26">
        <v>176</v>
      </c>
      <c r="E4" s="28">
        <f t="shared" si="0"/>
        <v>105.6</v>
      </c>
      <c r="F4" s="72">
        <v>359.33348260934343</v>
      </c>
      <c r="I4" t="s">
        <v>5</v>
      </c>
    </row>
    <row r="5" spans="1:14" ht="15" thickBot="1" x14ac:dyDescent="0.35">
      <c r="A5" s="62">
        <v>201.6</v>
      </c>
      <c r="B5" s="62">
        <v>2016</v>
      </c>
      <c r="C5" s="69">
        <v>9002.5686064586043</v>
      </c>
      <c r="D5" s="26">
        <v>168</v>
      </c>
      <c r="E5" s="28">
        <f t="shared" si="0"/>
        <v>100.8</v>
      </c>
      <c r="F5" s="72">
        <v>346.55598246322438</v>
      </c>
    </row>
    <row r="6" spans="1:14" x14ac:dyDescent="0.3">
      <c r="A6" s="62">
        <v>199.2</v>
      </c>
      <c r="B6" s="62">
        <v>1992</v>
      </c>
      <c r="C6" s="69">
        <v>8023.9619633695111</v>
      </c>
      <c r="D6" s="26">
        <v>166</v>
      </c>
      <c r="E6" s="28">
        <f t="shared" si="0"/>
        <v>99.6</v>
      </c>
      <c r="F6" s="72">
        <v>302.8093355105176</v>
      </c>
      <c r="I6" s="5" t="s">
        <v>6</v>
      </c>
      <c r="J6" s="5"/>
    </row>
    <row r="7" spans="1:14" x14ac:dyDescent="0.3">
      <c r="A7" s="62">
        <v>188.4</v>
      </c>
      <c r="B7" s="62">
        <v>1884</v>
      </c>
      <c r="C7" s="69">
        <v>6694.3087562397122</v>
      </c>
      <c r="D7" s="26">
        <v>157</v>
      </c>
      <c r="E7" s="28">
        <f t="shared" si="0"/>
        <v>94.2</v>
      </c>
      <c r="F7" s="72">
        <v>255.32424396176819</v>
      </c>
      <c r="I7" t="s">
        <v>7</v>
      </c>
      <c r="J7">
        <v>1</v>
      </c>
    </row>
    <row r="8" spans="1:14" x14ac:dyDescent="0.3">
      <c r="A8" s="62">
        <v>170.4</v>
      </c>
      <c r="B8" s="62">
        <v>1704</v>
      </c>
      <c r="C8" s="69">
        <v>4900.9780184607953</v>
      </c>
      <c r="D8" s="26">
        <v>142</v>
      </c>
      <c r="E8" s="28">
        <f t="shared" si="0"/>
        <v>85.2</v>
      </c>
      <c r="F8" s="72">
        <v>187.61608089558658</v>
      </c>
      <c r="I8" t="s">
        <v>8</v>
      </c>
      <c r="J8">
        <v>1</v>
      </c>
    </row>
    <row r="9" spans="1:14" x14ac:dyDescent="0.3">
      <c r="A9" s="62">
        <v>231.6</v>
      </c>
      <c r="B9" s="62">
        <v>2316</v>
      </c>
      <c r="C9" s="69">
        <v>2494.1846086978912</v>
      </c>
      <c r="D9" s="26">
        <v>193</v>
      </c>
      <c r="E9" s="28">
        <f t="shared" si="0"/>
        <v>115.8</v>
      </c>
      <c r="F9" s="72">
        <v>7.6936359541403823</v>
      </c>
      <c r="I9" t="s">
        <v>9</v>
      </c>
      <c r="J9">
        <v>1</v>
      </c>
    </row>
    <row r="10" spans="1:14" x14ac:dyDescent="0.3">
      <c r="A10" s="62">
        <v>2460</v>
      </c>
      <c r="B10" s="62">
        <v>24600</v>
      </c>
      <c r="C10" s="69">
        <v>-561.11740711331367</v>
      </c>
      <c r="D10" s="26">
        <v>205</v>
      </c>
      <c r="E10" s="28">
        <f t="shared" si="0"/>
        <v>123</v>
      </c>
      <c r="F10" s="72">
        <v>-102.28096506956632</v>
      </c>
      <c r="I10" t="s">
        <v>10</v>
      </c>
      <c r="J10">
        <v>8.4202847553801932E-13</v>
      </c>
    </row>
    <row r="11" spans="1:14" ht="15" thickBot="1" x14ac:dyDescent="0.35">
      <c r="A11" s="62">
        <v>2388</v>
      </c>
      <c r="B11" s="62">
        <v>23880</v>
      </c>
      <c r="C11" s="69">
        <v>350.57490231469274</v>
      </c>
      <c r="D11" s="26">
        <v>199</v>
      </c>
      <c r="E11" s="28">
        <f t="shared" si="0"/>
        <v>119.39999999999999</v>
      </c>
      <c r="F11" s="72">
        <v>-98.5319308948296</v>
      </c>
      <c r="I11" s="3" t="s">
        <v>11</v>
      </c>
      <c r="J11" s="3">
        <v>30</v>
      </c>
    </row>
    <row r="12" spans="1:14" x14ac:dyDescent="0.3">
      <c r="A12" s="62">
        <v>2256</v>
      </c>
      <c r="B12" s="62">
        <v>22560</v>
      </c>
      <c r="C12" s="69">
        <v>1846.1493194773793</v>
      </c>
      <c r="D12" s="26">
        <v>188</v>
      </c>
      <c r="E12" s="28">
        <f t="shared" si="0"/>
        <v>112.8</v>
      </c>
      <c r="F12" s="72">
        <v>-91.816714009408784</v>
      </c>
    </row>
    <row r="13" spans="1:14" ht="15" thickBot="1" x14ac:dyDescent="0.35">
      <c r="A13" s="62">
        <v>2256</v>
      </c>
      <c r="B13" s="62">
        <v>22560</v>
      </c>
      <c r="C13" s="69">
        <v>3949.0705022569746</v>
      </c>
      <c r="D13" s="26">
        <v>188</v>
      </c>
      <c r="E13" s="28">
        <f t="shared" si="0"/>
        <v>112.8</v>
      </c>
      <c r="F13" s="72">
        <v>-82.495254865882202</v>
      </c>
      <c r="I13" t="s">
        <v>12</v>
      </c>
    </row>
    <row r="14" spans="1:14" x14ac:dyDescent="0.3">
      <c r="A14" s="62">
        <v>100.0998</v>
      </c>
      <c r="B14" s="62">
        <v>1000.998</v>
      </c>
      <c r="C14" s="69">
        <v>7270.0785964913666</v>
      </c>
      <c r="D14" s="26">
        <v>167</v>
      </c>
      <c r="E14" s="28">
        <f t="shared" si="0"/>
        <v>100.2</v>
      </c>
      <c r="F14" s="72">
        <v>626.283029186009</v>
      </c>
      <c r="I14" s="4"/>
      <c r="J14" s="4" t="s">
        <v>17</v>
      </c>
      <c r="K14" s="4" t="s">
        <v>18</v>
      </c>
      <c r="L14" s="4" t="s">
        <v>19</v>
      </c>
      <c r="M14" s="4" t="s">
        <v>20</v>
      </c>
      <c r="N14" s="4" t="s">
        <v>21</v>
      </c>
    </row>
    <row r="15" spans="1:14" x14ac:dyDescent="0.3">
      <c r="A15" s="62">
        <v>97.702200000000005</v>
      </c>
      <c r="B15" s="62">
        <v>977.02200000000005</v>
      </c>
      <c r="C15" s="69">
        <v>3995.3632961809635</v>
      </c>
      <c r="D15" s="26">
        <v>163</v>
      </c>
      <c r="E15" s="28">
        <f t="shared" si="0"/>
        <v>97.8</v>
      </c>
      <c r="F15" s="72">
        <v>308.93278720243387</v>
      </c>
      <c r="I15" t="s">
        <v>13</v>
      </c>
      <c r="J15">
        <v>1</v>
      </c>
      <c r="K15">
        <v>2829697521.9792771</v>
      </c>
      <c r="L15">
        <v>2829697521.9792771</v>
      </c>
      <c r="M15">
        <v>3.9910434620236637E+33</v>
      </c>
      <c r="N15">
        <v>0</v>
      </c>
    </row>
    <row r="16" spans="1:14" x14ac:dyDescent="0.3">
      <c r="A16" s="62">
        <v>2040</v>
      </c>
      <c r="B16" s="62">
        <v>20400</v>
      </c>
      <c r="C16" s="69">
        <v>-776.32531862705946</v>
      </c>
      <c r="D16" s="26">
        <v>170</v>
      </c>
      <c r="E16" s="28">
        <f t="shared" si="0"/>
        <v>102</v>
      </c>
      <c r="F16" s="72">
        <v>-103.80551626777969</v>
      </c>
      <c r="G16" s="54"/>
      <c r="H16" s="54"/>
      <c r="I16" s="54" t="s">
        <v>14</v>
      </c>
      <c r="J16">
        <v>28</v>
      </c>
      <c r="K16">
        <v>1.9852334701272664E-23</v>
      </c>
      <c r="L16">
        <v>7.0901195361688082E-25</v>
      </c>
    </row>
    <row r="17" spans="1:17" ht="15" thickBot="1" x14ac:dyDescent="0.35">
      <c r="A17" s="62">
        <v>88.74</v>
      </c>
      <c r="B17" s="62">
        <v>887.4</v>
      </c>
      <c r="C17" s="69">
        <v>2520.5973205883056</v>
      </c>
      <c r="D17" s="26">
        <v>102</v>
      </c>
      <c r="E17" s="28">
        <f t="shared" si="0"/>
        <v>61.199999999999996</v>
      </c>
      <c r="F17" s="72">
        <v>184.04297054184195</v>
      </c>
      <c r="G17" s="54"/>
      <c r="H17" s="54"/>
      <c r="I17" s="79" t="s">
        <v>15</v>
      </c>
      <c r="J17" s="3">
        <v>29</v>
      </c>
      <c r="K17" s="3">
        <v>2829697521.9792771</v>
      </c>
      <c r="L17" s="3"/>
      <c r="M17" s="3"/>
      <c r="N17" s="3"/>
    </row>
    <row r="18" spans="1:17" ht="15" thickBot="1" x14ac:dyDescent="0.35">
      <c r="A18" s="62">
        <v>1920</v>
      </c>
      <c r="B18" s="62">
        <v>19200</v>
      </c>
      <c r="C18" s="69">
        <v>-4025.8633714281023</v>
      </c>
      <c r="D18" s="26">
        <v>160</v>
      </c>
      <c r="E18" s="28">
        <f t="shared" si="0"/>
        <v>96</v>
      </c>
      <c r="F18" s="72">
        <v>-120.96803839285471</v>
      </c>
      <c r="G18" s="54"/>
      <c r="H18" s="54"/>
      <c r="I18" s="54"/>
    </row>
    <row r="19" spans="1:17" x14ac:dyDescent="0.3">
      <c r="A19" s="62">
        <v>85.557600000000008</v>
      </c>
      <c r="B19" s="62">
        <v>855.57600000000002</v>
      </c>
      <c r="C19" s="69">
        <v>-354.03265494294465</v>
      </c>
      <c r="D19" s="26">
        <v>204</v>
      </c>
      <c r="E19" s="28">
        <f t="shared" si="0"/>
        <v>122.39999999999999</v>
      </c>
      <c r="F19" s="72">
        <v>-141.37945138046703</v>
      </c>
      <c r="G19" s="54"/>
      <c r="H19" s="54"/>
      <c r="I19" s="80"/>
      <c r="J19" s="4" t="s">
        <v>22</v>
      </c>
      <c r="K19" s="4" t="s">
        <v>10</v>
      </c>
      <c r="L19" s="4" t="s">
        <v>23</v>
      </c>
      <c r="M19" s="4" t="s">
        <v>24</v>
      </c>
      <c r="N19" s="4" t="s">
        <v>25</v>
      </c>
      <c r="O19" s="4" t="s">
        <v>26</v>
      </c>
      <c r="P19" s="4" t="s">
        <v>27</v>
      </c>
      <c r="Q19" s="4" t="s">
        <v>28</v>
      </c>
    </row>
    <row r="20" spans="1:17" x14ac:dyDescent="0.3">
      <c r="A20" s="62">
        <v>84.515400000000014</v>
      </c>
      <c r="B20" s="62">
        <v>845.154</v>
      </c>
      <c r="C20" s="69">
        <v>-9914.3089560419321</v>
      </c>
      <c r="D20" s="26">
        <v>141</v>
      </c>
      <c r="E20" s="28">
        <f t="shared" si="0"/>
        <v>84.6</v>
      </c>
      <c r="F20" s="72">
        <v>-1273.0772091289791</v>
      </c>
      <c r="G20" s="54"/>
      <c r="H20" s="54"/>
      <c r="I20" s="54" t="s">
        <v>16</v>
      </c>
      <c r="J20">
        <v>0</v>
      </c>
      <c r="K20">
        <v>2.1095360320073167E-13</v>
      </c>
      <c r="L20">
        <v>0</v>
      </c>
      <c r="M20">
        <v>1</v>
      </c>
      <c r="N20">
        <v>-4.3211886738381891E-13</v>
      </c>
      <c r="O20">
        <v>4.3211886738381891E-13</v>
      </c>
      <c r="P20">
        <v>-4.3211886738381891E-13</v>
      </c>
      <c r="Q20">
        <v>4.3211886738381891E-13</v>
      </c>
    </row>
    <row r="21" spans="1:17" ht="15" thickBot="1" x14ac:dyDescent="0.35">
      <c r="A21" s="62">
        <v>1764</v>
      </c>
      <c r="B21" s="62">
        <v>17640</v>
      </c>
      <c r="C21" s="69">
        <v>-24905.064349651337</v>
      </c>
      <c r="D21" s="26">
        <v>147</v>
      </c>
      <c r="E21" s="28">
        <f t="shared" si="0"/>
        <v>88.2</v>
      </c>
      <c r="F21" s="72">
        <v>-241.18517205017764</v>
      </c>
      <c r="G21" s="54"/>
      <c r="H21" s="54"/>
      <c r="I21" s="79" t="s">
        <v>74</v>
      </c>
      <c r="J21" s="3">
        <v>10</v>
      </c>
      <c r="K21" s="3">
        <v>1.5829119996615115E-16</v>
      </c>
      <c r="L21" s="3">
        <v>6.3174705872078744E+16</v>
      </c>
      <c r="M21" s="3">
        <v>0</v>
      </c>
      <c r="N21" s="3">
        <v>10</v>
      </c>
      <c r="O21" s="3">
        <v>10</v>
      </c>
      <c r="P21" s="3">
        <v>10</v>
      </c>
      <c r="Q21" s="3">
        <v>10</v>
      </c>
    </row>
    <row r="22" spans="1:17" x14ac:dyDescent="0.3">
      <c r="A22" s="62">
        <v>77.169599999999988</v>
      </c>
      <c r="B22" s="62">
        <v>771.69599999999991</v>
      </c>
      <c r="C22" s="69">
        <v>-26349.882363639772</v>
      </c>
      <c r="D22" s="26">
        <v>184</v>
      </c>
      <c r="E22" s="28">
        <f t="shared" si="0"/>
        <v>110.39999999999999</v>
      </c>
      <c r="F22" s="72">
        <v>-3514.5417837645623</v>
      </c>
      <c r="G22" s="54"/>
      <c r="H22" s="54"/>
      <c r="I22" s="54"/>
    </row>
    <row r="23" spans="1:17" x14ac:dyDescent="0.3">
      <c r="A23" s="62">
        <v>1692</v>
      </c>
      <c r="B23" s="62">
        <v>16920</v>
      </c>
      <c r="C23" s="69">
        <v>-53671.559515148401</v>
      </c>
      <c r="D23" s="26">
        <v>141</v>
      </c>
      <c r="E23" s="28">
        <f t="shared" si="0"/>
        <v>84.6</v>
      </c>
      <c r="F23" s="72">
        <v>-417.20779855288652</v>
      </c>
      <c r="G23" s="54"/>
      <c r="H23" s="54"/>
      <c r="I23" s="54"/>
    </row>
    <row r="24" spans="1:17" ht="18" x14ac:dyDescent="0.35">
      <c r="A24" s="62">
        <v>1620</v>
      </c>
      <c r="B24" s="62">
        <v>16200</v>
      </c>
      <c r="C24" s="69">
        <v>-65215.474833339453</v>
      </c>
      <c r="D24" s="26">
        <v>135</v>
      </c>
      <c r="E24" s="28">
        <f t="shared" si="0"/>
        <v>81</v>
      </c>
      <c r="F24" s="72">
        <v>-502.56465946505841</v>
      </c>
      <c r="G24" s="54"/>
      <c r="H24" s="54"/>
      <c r="I24" s="78" t="s">
        <v>102</v>
      </c>
    </row>
    <row r="25" spans="1:17" ht="15.6" x14ac:dyDescent="0.3">
      <c r="A25" s="62">
        <v>2200</v>
      </c>
      <c r="B25" s="62">
        <v>22000</v>
      </c>
      <c r="C25" s="69">
        <v>-80598.524523794651</v>
      </c>
      <c r="D25" s="26">
        <v>176</v>
      </c>
      <c r="E25" s="28">
        <v>110</v>
      </c>
      <c r="F25" s="72">
        <v>-466.3569296536121</v>
      </c>
      <c r="I25" s="70" t="s">
        <v>109</v>
      </c>
    </row>
    <row r="26" spans="1:17" x14ac:dyDescent="0.3">
      <c r="A26" s="62">
        <v>2200</v>
      </c>
      <c r="B26" s="62">
        <v>22000</v>
      </c>
      <c r="C26" s="69">
        <v>-76654.010000005364</v>
      </c>
      <c r="D26" s="26">
        <v>184</v>
      </c>
      <c r="E26" s="28">
        <v>110</v>
      </c>
      <c r="F26" s="72">
        <v>-448.42731818184262</v>
      </c>
      <c r="I26" t="s">
        <v>5</v>
      </c>
    </row>
    <row r="27" spans="1:17" ht="15" thickBot="1" x14ac:dyDescent="0.35">
      <c r="A27" s="62">
        <v>63.509999999999991</v>
      </c>
      <c r="B27" s="62">
        <v>635.09999999999991</v>
      </c>
      <c r="C27" s="69">
        <v>-45439.118476197124</v>
      </c>
      <c r="D27" s="26">
        <v>73</v>
      </c>
      <c r="E27" s="28">
        <f t="shared" si="0"/>
        <v>43.8</v>
      </c>
      <c r="F27" s="72">
        <v>-7254.639974208334</v>
      </c>
    </row>
    <row r="28" spans="1:17" x14ac:dyDescent="0.3">
      <c r="A28" s="62">
        <v>2200</v>
      </c>
      <c r="B28" s="62">
        <v>22000</v>
      </c>
      <c r="C28" s="69">
        <v>-115877.14100000262</v>
      </c>
      <c r="D28" s="26">
        <v>116</v>
      </c>
      <c r="E28" s="28">
        <v>110</v>
      </c>
      <c r="F28" s="72">
        <v>-626.7142772727392</v>
      </c>
      <c r="I28" s="5" t="s">
        <v>6</v>
      </c>
      <c r="J28" s="5"/>
    </row>
    <row r="29" spans="1:17" x14ac:dyDescent="0.3">
      <c r="A29" s="62">
        <v>56.943000000000012</v>
      </c>
      <c r="B29" s="62">
        <v>569.43000000000006</v>
      </c>
      <c r="C29" s="69">
        <v>4151.3820000002161</v>
      </c>
      <c r="D29" s="26">
        <v>95</v>
      </c>
      <c r="E29" s="28">
        <f t="shared" si="0"/>
        <v>57</v>
      </c>
      <c r="F29" s="72">
        <v>629.04167325223739</v>
      </c>
      <c r="I29" t="s">
        <v>7</v>
      </c>
      <c r="J29">
        <v>0.46578472500681539</v>
      </c>
    </row>
    <row r="30" spans="1:17" x14ac:dyDescent="0.3">
      <c r="A30" s="62">
        <v>97.44</v>
      </c>
      <c r="B30" s="62">
        <v>974.4</v>
      </c>
      <c r="C30" s="69">
        <v>459.19999999995343</v>
      </c>
      <c r="D30" s="26">
        <v>203</v>
      </c>
      <c r="E30" s="28">
        <f t="shared" si="0"/>
        <v>121.8</v>
      </c>
      <c r="F30" s="72">
        <v>-52.873563218395581</v>
      </c>
      <c r="I30" t="s">
        <v>8</v>
      </c>
      <c r="J30">
        <v>0.21695541004967461</v>
      </c>
    </row>
    <row r="31" spans="1:17" x14ac:dyDescent="0.3">
      <c r="A31" s="62">
        <v>97.44</v>
      </c>
      <c r="B31" s="62">
        <v>974.4</v>
      </c>
      <c r="C31" s="69">
        <v>-67.199999999953434</v>
      </c>
      <c r="D31" s="26">
        <v>203</v>
      </c>
      <c r="E31" s="28">
        <f t="shared" si="0"/>
        <v>121.8</v>
      </c>
      <c r="F31" s="72">
        <v>-106.89655172413318</v>
      </c>
      <c r="I31" t="s">
        <v>9</v>
      </c>
      <c r="J31">
        <v>0.18795375857003294</v>
      </c>
    </row>
    <row r="32" spans="1:17" x14ac:dyDescent="0.3">
      <c r="A32" s="62">
        <v>94.08</v>
      </c>
      <c r="B32" s="62">
        <v>940.8</v>
      </c>
      <c r="C32" s="69"/>
      <c r="D32" s="26">
        <v>196</v>
      </c>
      <c r="E32" s="28">
        <f t="shared" si="0"/>
        <v>117.6</v>
      </c>
      <c r="F32" s="72">
        <v>846.71999999999991</v>
      </c>
      <c r="I32" t="s">
        <v>10</v>
      </c>
      <c r="J32">
        <v>29797.457298075264</v>
      </c>
    </row>
    <row r="33" spans="9:17" ht="15" thickBot="1" x14ac:dyDescent="0.35">
      <c r="I33" s="3" t="s">
        <v>11</v>
      </c>
      <c r="J33" s="3">
        <v>29</v>
      </c>
    </row>
    <row r="35" spans="9:17" ht="15" thickBot="1" x14ac:dyDescent="0.35">
      <c r="I35" t="s">
        <v>12</v>
      </c>
    </row>
    <row r="36" spans="9:17" x14ac:dyDescent="0.3">
      <c r="I36" s="4"/>
      <c r="J36" s="4" t="s">
        <v>17</v>
      </c>
      <c r="K36" s="4" t="s">
        <v>18</v>
      </c>
      <c r="L36" s="4" t="s">
        <v>19</v>
      </c>
      <c r="M36" s="4" t="s">
        <v>20</v>
      </c>
      <c r="N36" s="4" t="s">
        <v>21</v>
      </c>
    </row>
    <row r="37" spans="9:17" x14ac:dyDescent="0.3">
      <c r="I37" t="s">
        <v>13</v>
      </c>
      <c r="J37">
        <v>1</v>
      </c>
      <c r="K37">
        <v>6642111583.3102417</v>
      </c>
      <c r="L37">
        <v>6642111583.3102417</v>
      </c>
      <c r="M37">
        <v>7.4807950230686355</v>
      </c>
      <c r="N37">
        <v>1.0881117742933757E-2</v>
      </c>
    </row>
    <row r="38" spans="9:17" x14ac:dyDescent="0.3">
      <c r="I38" t="s">
        <v>14</v>
      </c>
      <c r="J38">
        <v>27</v>
      </c>
      <c r="K38">
        <v>23972988458.626709</v>
      </c>
      <c r="L38">
        <v>887888461.43061888</v>
      </c>
    </row>
    <row r="39" spans="9:17" ht="15" thickBot="1" x14ac:dyDescent="0.35">
      <c r="I39" s="3" t="s">
        <v>15</v>
      </c>
      <c r="J39" s="3">
        <v>28</v>
      </c>
      <c r="K39" s="3">
        <v>30615100041.936951</v>
      </c>
      <c r="L39" s="3"/>
      <c r="M39" s="3"/>
      <c r="N39" s="3"/>
    </row>
    <row r="40" spans="9:17" ht="15" thickBot="1" x14ac:dyDescent="0.35"/>
    <row r="41" spans="9:17" x14ac:dyDescent="0.3">
      <c r="I41" s="4"/>
      <c r="J41" s="4" t="s">
        <v>22</v>
      </c>
      <c r="K41" s="4" t="s">
        <v>10</v>
      </c>
      <c r="L41" s="4" t="s">
        <v>23</v>
      </c>
      <c r="M41" s="4" t="s">
        <v>24</v>
      </c>
      <c r="N41" s="4" t="s">
        <v>25</v>
      </c>
      <c r="O41" s="4" t="s">
        <v>26</v>
      </c>
      <c r="P41" s="4" t="s">
        <v>27</v>
      </c>
      <c r="Q41" s="4" t="s">
        <v>28</v>
      </c>
    </row>
    <row r="42" spans="9:17" x14ac:dyDescent="0.3">
      <c r="I42" t="s">
        <v>16</v>
      </c>
      <c r="J42">
        <v>-194.87758107419722</v>
      </c>
      <c r="K42">
        <v>7686.8734425822176</v>
      </c>
      <c r="L42">
        <v>-2.5351995519355509E-2</v>
      </c>
      <c r="M42">
        <v>0.97996064951327189</v>
      </c>
      <c r="N42">
        <v>-15967.039086886261</v>
      </c>
      <c r="O42">
        <v>15577.283924737867</v>
      </c>
      <c r="P42">
        <v>-15967.039086886261</v>
      </c>
      <c r="Q42">
        <v>15577.283924737867</v>
      </c>
    </row>
    <row r="43" spans="9:17" ht="15" thickBot="1" x14ac:dyDescent="0.35">
      <c r="I43" s="3" t="s">
        <v>103</v>
      </c>
      <c r="J43" s="3">
        <v>-1.551200293907069</v>
      </c>
      <c r="K43" s="3">
        <v>0.56714486049394297</v>
      </c>
      <c r="L43" s="3">
        <v>-2.7351042069852904</v>
      </c>
      <c r="M43" s="3">
        <v>1.0881117742933724E-2</v>
      </c>
      <c r="N43" s="3">
        <v>-2.7148854259334958</v>
      </c>
      <c r="O43" s="3">
        <v>-0.38751516188064228</v>
      </c>
      <c r="P43" s="3">
        <v>-2.7148854259334958</v>
      </c>
      <c r="Q43" s="3">
        <v>-0.38751516188064228</v>
      </c>
    </row>
    <row r="47" spans="9:17" ht="18" x14ac:dyDescent="0.35">
      <c r="I47" s="63" t="s">
        <v>104</v>
      </c>
    </row>
    <row r="48" spans="9:17" ht="15.6" x14ac:dyDescent="0.3">
      <c r="I48" s="70" t="s">
        <v>111</v>
      </c>
    </row>
    <row r="49" spans="9:17" x14ac:dyDescent="0.3">
      <c r="I49" t="s">
        <v>5</v>
      </c>
    </row>
    <row r="50" spans="9:17" ht="15" thickBot="1" x14ac:dyDescent="0.35"/>
    <row r="51" spans="9:17" x14ac:dyDescent="0.3">
      <c r="I51" s="5" t="s">
        <v>6</v>
      </c>
      <c r="J51" s="5"/>
    </row>
    <row r="52" spans="9:17" x14ac:dyDescent="0.3">
      <c r="I52" t="s">
        <v>7</v>
      </c>
      <c r="J52">
        <v>0.34581812394427325</v>
      </c>
    </row>
    <row r="53" spans="9:17" x14ac:dyDescent="0.3">
      <c r="I53" t="s">
        <v>8</v>
      </c>
      <c r="J53">
        <v>0.11959017484833674</v>
      </c>
    </row>
    <row r="54" spans="9:17" x14ac:dyDescent="0.3">
      <c r="I54" t="s">
        <v>9</v>
      </c>
      <c r="J54">
        <v>8.6982403546423281E-2</v>
      </c>
    </row>
    <row r="55" spans="9:17" x14ac:dyDescent="0.3">
      <c r="I55" t="s">
        <v>10</v>
      </c>
      <c r="J55">
        <v>1449.1860921791044</v>
      </c>
    </row>
    <row r="56" spans="9:17" ht="15" thickBot="1" x14ac:dyDescent="0.35">
      <c r="I56" s="3" t="s">
        <v>11</v>
      </c>
      <c r="J56" s="3">
        <v>29</v>
      </c>
    </row>
    <row r="58" spans="9:17" ht="15" thickBot="1" x14ac:dyDescent="0.35">
      <c r="I58" t="s">
        <v>12</v>
      </c>
    </row>
    <row r="59" spans="9:17" x14ac:dyDescent="0.3">
      <c r="I59" s="4"/>
      <c r="J59" s="4" t="s">
        <v>17</v>
      </c>
      <c r="K59" s="4" t="s">
        <v>18</v>
      </c>
      <c r="L59" s="4" t="s">
        <v>19</v>
      </c>
      <c r="M59" s="4" t="s">
        <v>20</v>
      </c>
      <c r="N59" s="4" t="s">
        <v>21</v>
      </c>
    </row>
    <row r="60" spans="9:17" x14ac:dyDescent="0.3">
      <c r="I60" t="s">
        <v>13</v>
      </c>
      <c r="J60">
        <v>1</v>
      </c>
      <c r="K60">
        <v>7702340.2463554144</v>
      </c>
      <c r="L60">
        <v>7702340.2463554144</v>
      </c>
      <c r="M60">
        <v>3.6675359913763588</v>
      </c>
      <c r="N60">
        <v>6.6131493523794674E-2</v>
      </c>
    </row>
    <row r="61" spans="9:17" x14ac:dyDescent="0.3">
      <c r="I61" t="s">
        <v>14</v>
      </c>
      <c r="J61">
        <v>27</v>
      </c>
      <c r="K61">
        <v>56703788.903664291</v>
      </c>
      <c r="L61">
        <v>2100140.329765344</v>
      </c>
    </row>
    <row r="62" spans="9:17" ht="15" thickBot="1" x14ac:dyDescent="0.35">
      <c r="I62" s="3" t="s">
        <v>15</v>
      </c>
      <c r="J62" s="3">
        <v>28</v>
      </c>
      <c r="K62" s="3">
        <v>64406129.150019705</v>
      </c>
      <c r="L62" s="3"/>
      <c r="M62" s="3"/>
      <c r="N62" s="3"/>
    </row>
    <row r="63" spans="9:17" ht="15" thickBot="1" x14ac:dyDescent="0.35"/>
    <row r="64" spans="9:17" x14ac:dyDescent="0.3">
      <c r="I64" s="4"/>
      <c r="J64" s="4" t="s">
        <v>22</v>
      </c>
      <c r="K64" s="4" t="s">
        <v>10</v>
      </c>
      <c r="L64" s="4" t="s">
        <v>23</v>
      </c>
      <c r="M64" s="4" t="s">
        <v>24</v>
      </c>
      <c r="N64" s="4" t="s">
        <v>25</v>
      </c>
      <c r="O64" s="4" t="s">
        <v>26</v>
      </c>
      <c r="P64" s="4" t="s">
        <v>27</v>
      </c>
      <c r="Q64" s="4" t="s">
        <v>28</v>
      </c>
    </row>
    <row r="65" spans="9:17" x14ac:dyDescent="0.3">
      <c r="I65" t="s">
        <v>16</v>
      </c>
      <c r="J65">
        <v>-182.93951641087583</v>
      </c>
      <c r="K65">
        <v>295.67204417832386</v>
      </c>
      <c r="L65">
        <v>-0.61872442800355687</v>
      </c>
      <c r="M65">
        <v>0.54128327592146663</v>
      </c>
      <c r="N65">
        <v>-789.60843952606797</v>
      </c>
      <c r="O65">
        <v>423.72940670431626</v>
      </c>
      <c r="P65">
        <v>-789.60843952606797</v>
      </c>
      <c r="Q65">
        <v>423.72940670431626</v>
      </c>
    </row>
    <row r="66" spans="9:17" ht="15" thickBot="1" x14ac:dyDescent="0.35">
      <c r="I66" s="3" t="s">
        <v>97</v>
      </c>
      <c r="J66" s="3">
        <v>1.58614727065041E-2</v>
      </c>
      <c r="K66" s="3">
        <v>8.2824021930558728E-3</v>
      </c>
      <c r="L66" s="3">
        <v>1.9150811970713844</v>
      </c>
      <c r="M66" s="3">
        <v>6.6131493523794577E-2</v>
      </c>
      <c r="N66" s="3">
        <v>-1.1326128629711857E-3</v>
      </c>
      <c r="O66" s="3">
        <v>3.2855558275979385E-2</v>
      </c>
      <c r="P66" s="3">
        <v>-1.1326128629711857E-3</v>
      </c>
      <c r="Q66" s="3">
        <v>3.2855558275979385E-2</v>
      </c>
    </row>
    <row r="70" spans="9:17" ht="18" x14ac:dyDescent="0.35">
      <c r="I70" s="63" t="s">
        <v>108</v>
      </c>
    </row>
    <row r="71" spans="9:17" ht="15.6" x14ac:dyDescent="0.3">
      <c r="I71" s="70" t="s">
        <v>110</v>
      </c>
    </row>
    <row r="72" spans="9:17" x14ac:dyDescent="0.3">
      <c r="I72" t="s">
        <v>5</v>
      </c>
    </row>
    <row r="73" spans="9:17" ht="15" thickBot="1" x14ac:dyDescent="0.35"/>
    <row r="74" spans="9:17" x14ac:dyDescent="0.3">
      <c r="I74" s="5" t="s">
        <v>6</v>
      </c>
      <c r="J74" s="5"/>
    </row>
    <row r="75" spans="9:17" x14ac:dyDescent="0.3">
      <c r="I75" t="s">
        <v>7</v>
      </c>
      <c r="J75">
        <v>0.93327104391727789</v>
      </c>
    </row>
    <row r="76" spans="9:17" x14ac:dyDescent="0.3">
      <c r="I76" t="s">
        <v>8</v>
      </c>
      <c r="J76">
        <v>0.87099484141444572</v>
      </c>
    </row>
    <row r="77" spans="9:17" x14ac:dyDescent="0.3">
      <c r="I77" t="s">
        <v>9</v>
      </c>
      <c r="J77">
        <v>0.86621687257794378</v>
      </c>
    </row>
    <row r="78" spans="9:17" x14ac:dyDescent="0.3">
      <c r="I78" t="s">
        <v>10</v>
      </c>
      <c r="J78">
        <v>7.4023341341653799</v>
      </c>
    </row>
    <row r="79" spans="9:17" ht="15" thickBot="1" x14ac:dyDescent="0.35">
      <c r="I79" s="3" t="s">
        <v>11</v>
      </c>
      <c r="J79" s="3">
        <v>29</v>
      </c>
    </row>
    <row r="81" spans="9:17" ht="15" thickBot="1" x14ac:dyDescent="0.35">
      <c r="I81" t="s">
        <v>12</v>
      </c>
    </row>
    <row r="82" spans="9:17" x14ac:dyDescent="0.3">
      <c r="I82" s="4"/>
      <c r="J82" s="4" t="s">
        <v>17</v>
      </c>
      <c r="K82" s="4" t="s">
        <v>18</v>
      </c>
      <c r="L82" s="4" t="s">
        <v>19</v>
      </c>
      <c r="M82" s="4" t="s">
        <v>20</v>
      </c>
      <c r="N82" s="4" t="s">
        <v>21</v>
      </c>
    </row>
    <row r="83" spans="9:17" x14ac:dyDescent="0.3">
      <c r="I83" t="s">
        <v>13</v>
      </c>
      <c r="J83">
        <v>1</v>
      </c>
      <c r="K83">
        <v>9988.7154087486597</v>
      </c>
      <c r="L83">
        <v>9988.7154087486597</v>
      </c>
      <c r="M83">
        <v>182.29395611799524</v>
      </c>
      <c r="N83">
        <v>1.5967359055319482E-13</v>
      </c>
    </row>
    <row r="84" spans="9:17" x14ac:dyDescent="0.3">
      <c r="I84" t="s">
        <v>14</v>
      </c>
      <c r="J84">
        <v>27</v>
      </c>
      <c r="K84">
        <v>1479.4528671134078</v>
      </c>
      <c r="L84">
        <v>54.794550633829921</v>
      </c>
    </row>
    <row r="85" spans="9:17" ht="15" thickBot="1" x14ac:dyDescent="0.35">
      <c r="I85" s="3" t="s">
        <v>15</v>
      </c>
      <c r="J85" s="3">
        <v>28</v>
      </c>
      <c r="K85" s="3">
        <v>11468.168275862068</v>
      </c>
      <c r="L85" s="3"/>
      <c r="M85" s="3"/>
      <c r="N85" s="3"/>
    </row>
    <row r="86" spans="9:17" ht="15" thickBot="1" x14ac:dyDescent="0.35"/>
    <row r="87" spans="9:17" x14ac:dyDescent="0.3">
      <c r="I87" s="4"/>
      <c r="J87" s="4" t="s">
        <v>22</v>
      </c>
      <c r="K87" s="4" t="s">
        <v>10</v>
      </c>
      <c r="L87" s="4" t="s">
        <v>23</v>
      </c>
      <c r="M87" s="4" t="s">
        <v>24</v>
      </c>
      <c r="N87" s="4" t="s">
        <v>25</v>
      </c>
      <c r="O87" s="4" t="s">
        <v>26</v>
      </c>
      <c r="P87" s="4" t="s">
        <v>27</v>
      </c>
      <c r="Q87" s="4" t="s">
        <v>28</v>
      </c>
    </row>
    <row r="88" spans="9:17" x14ac:dyDescent="0.3">
      <c r="I88" t="s">
        <v>16</v>
      </c>
      <c r="J88">
        <v>10.626883011918778</v>
      </c>
      <c r="K88">
        <v>6.7361434317419908</v>
      </c>
      <c r="L88">
        <v>1.5775915580780067</v>
      </c>
      <c r="M88">
        <v>0.12630531280762972</v>
      </c>
      <c r="N88">
        <v>-3.1945416447176758</v>
      </c>
      <c r="O88">
        <v>24.448307668555231</v>
      </c>
      <c r="P88">
        <v>-3.1945416447176758</v>
      </c>
      <c r="Q88">
        <v>24.448307668555231</v>
      </c>
    </row>
    <row r="89" spans="9:17" ht="15" thickBot="1" x14ac:dyDescent="0.35">
      <c r="I89" s="3">
        <v>208</v>
      </c>
      <c r="J89" s="3">
        <v>0.54438549286408511</v>
      </c>
      <c r="K89" s="3">
        <v>4.0319989311313323E-2</v>
      </c>
      <c r="L89" s="3">
        <v>13.501627906219133</v>
      </c>
      <c r="M89" s="3">
        <v>1.596735905531954E-13</v>
      </c>
      <c r="N89" s="3">
        <v>0.46165570837097347</v>
      </c>
      <c r="O89" s="3">
        <v>0.62711527735719674</v>
      </c>
      <c r="P89" s="3">
        <v>0.46165570837097347</v>
      </c>
      <c r="Q89" s="3">
        <v>0.62711527735719674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BB4E-12AD-46EA-8758-211681CEBD44}">
  <dimension ref="A1:B21"/>
  <sheetViews>
    <sheetView workbookViewId="0">
      <selection activeCell="B16" sqref="B16"/>
    </sheetView>
  </sheetViews>
  <sheetFormatPr defaultRowHeight="14.4" x14ac:dyDescent="0.3"/>
  <cols>
    <col min="1" max="1" width="19" customWidth="1"/>
    <col min="2" max="2" width="15.33203125" customWidth="1"/>
  </cols>
  <sheetData>
    <row r="1" spans="1:2" ht="15.6" x14ac:dyDescent="0.3">
      <c r="A1" s="73" t="s">
        <v>112</v>
      </c>
      <c r="B1" s="73" t="s">
        <v>113</v>
      </c>
    </row>
    <row r="2" spans="1:2" x14ac:dyDescent="0.3">
      <c r="A2" s="47" t="s">
        <v>82</v>
      </c>
      <c r="B2" s="48">
        <f>SUM('Data Set.'!L4:L23)</f>
        <v>185121.84599999999</v>
      </c>
    </row>
    <row r="3" spans="1:2" x14ac:dyDescent="0.3">
      <c r="A3" s="47" t="s">
        <v>81</v>
      </c>
      <c r="B3" s="48">
        <f>SUM('Data Set.'!L3:L30)</f>
        <v>271864.77600000001</v>
      </c>
    </row>
    <row r="4" spans="1:2" x14ac:dyDescent="0.3">
      <c r="A4" s="47" t="s">
        <v>83</v>
      </c>
      <c r="B4" s="48">
        <f>SUM('Data Set.'!L11:L32)</f>
        <v>234791.97599999997</v>
      </c>
    </row>
    <row r="5" spans="1:2" x14ac:dyDescent="0.3">
      <c r="A5" s="47" t="s">
        <v>80</v>
      </c>
      <c r="B5" s="48">
        <f>SUM('Data Set.'!L2:L26)</f>
        <v>250181.84600000002</v>
      </c>
    </row>
    <row r="6" spans="1:2" x14ac:dyDescent="0.3">
      <c r="B6" s="32"/>
    </row>
    <row r="11" spans="1:2" x14ac:dyDescent="0.3">
      <c r="A11" s="45" t="s">
        <v>87</v>
      </c>
      <c r="B11" s="45" t="s">
        <v>113</v>
      </c>
    </row>
    <row r="12" spans="1:2" x14ac:dyDescent="0.3">
      <c r="A12" s="47" t="s">
        <v>88</v>
      </c>
      <c r="B12" s="48">
        <f>SUM('Data Set.'!L10:L28)</f>
        <v>255932.946</v>
      </c>
    </row>
    <row r="13" spans="1:2" x14ac:dyDescent="0.3">
      <c r="A13" s="47" t="s">
        <v>90</v>
      </c>
      <c r="B13" s="48">
        <f>SUM('Data Set.'!L2:L29)</f>
        <v>273386.37599999999</v>
      </c>
    </row>
    <row r="14" spans="1:2" x14ac:dyDescent="0.3">
      <c r="A14" s="47" t="s">
        <v>89</v>
      </c>
      <c r="B14" s="48">
        <f>SUM('Data Set.'!L30:L32)</f>
        <v>2889.6</v>
      </c>
    </row>
    <row r="15" spans="1:2" x14ac:dyDescent="0.3">
      <c r="B15" s="32"/>
    </row>
    <row r="17" spans="1:2" x14ac:dyDescent="0.3">
      <c r="A17" s="44" t="s">
        <v>45</v>
      </c>
      <c r="B17" s="44" t="s">
        <v>113</v>
      </c>
    </row>
    <row r="18" spans="1:2" x14ac:dyDescent="0.3">
      <c r="A18" t="s">
        <v>51</v>
      </c>
      <c r="B18" s="32">
        <f>SUM('Data Set.'!L3:L32)</f>
        <v>273779.97600000002</v>
      </c>
    </row>
    <row r="19" spans="1:2" x14ac:dyDescent="0.3">
      <c r="A19" t="s">
        <v>50</v>
      </c>
      <c r="B19" s="32">
        <f>SUM('Data Set.'!L2:L28)</f>
        <v>272816.946</v>
      </c>
    </row>
    <row r="20" spans="1:2" x14ac:dyDescent="0.3">
      <c r="A20" t="s">
        <v>52</v>
      </c>
      <c r="B20" s="32">
        <f>SUM('Data Set.'!L4:L30)</f>
        <v>269500.77600000001</v>
      </c>
    </row>
    <row r="21" spans="1:2" x14ac:dyDescent="0.3">
      <c r="B21" s="3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11D5-0F0A-4FA8-94DC-D29A164CB45C}">
  <dimension ref="A1:S109"/>
  <sheetViews>
    <sheetView workbookViewId="0"/>
  </sheetViews>
  <sheetFormatPr defaultRowHeight="14.4" x14ac:dyDescent="0.3"/>
  <cols>
    <col min="1" max="1" width="12.44140625" customWidth="1"/>
    <col min="2" max="2" width="13.88671875" customWidth="1"/>
    <col min="3" max="3" width="10.6640625" customWidth="1"/>
    <col min="4" max="4" width="14.77734375" customWidth="1"/>
    <col min="5" max="5" width="28.21875" customWidth="1"/>
    <col min="6" max="6" width="21.77734375" customWidth="1"/>
    <col min="8" max="8" width="10.44140625" customWidth="1"/>
    <col min="9" max="9" width="13.33203125" customWidth="1"/>
    <col min="10" max="11" width="10.77734375" customWidth="1"/>
    <col min="12" max="12" width="14" customWidth="1"/>
    <col min="13" max="13" width="13.88671875" customWidth="1"/>
    <col min="14" max="14" width="11.21875" customWidth="1"/>
    <col min="15" max="15" width="12" customWidth="1"/>
    <col min="16" max="16" width="23.77734375" customWidth="1"/>
    <col min="17" max="17" width="20.77734375" customWidth="1"/>
  </cols>
  <sheetData>
    <row r="1" spans="1:18" ht="27.6" x14ac:dyDescent="0.3">
      <c r="A1" s="33" t="s">
        <v>84</v>
      </c>
      <c r="B1" s="34" t="s">
        <v>79</v>
      </c>
      <c r="C1" s="34" t="s">
        <v>42</v>
      </c>
      <c r="D1" s="34" t="s">
        <v>43</v>
      </c>
      <c r="E1" s="34" t="s">
        <v>44</v>
      </c>
      <c r="F1" s="39" t="s">
        <v>87</v>
      </c>
      <c r="G1" s="34" t="s">
        <v>45</v>
      </c>
      <c r="H1" s="34" t="s">
        <v>75</v>
      </c>
      <c r="I1" s="35" t="s">
        <v>76</v>
      </c>
      <c r="J1" s="36" t="s">
        <v>40</v>
      </c>
      <c r="K1" s="38" t="s">
        <v>74</v>
      </c>
      <c r="L1" s="37" t="s">
        <v>47</v>
      </c>
      <c r="M1" s="38" t="s">
        <v>78</v>
      </c>
      <c r="O1" s="49" t="s">
        <v>91</v>
      </c>
      <c r="P1" s="49" t="s">
        <v>93</v>
      </c>
      <c r="Q1" s="49" t="s">
        <v>92</v>
      </c>
      <c r="R1" s="50"/>
    </row>
    <row r="2" spans="1:18" x14ac:dyDescent="0.3">
      <c r="A2" s="43">
        <v>44256</v>
      </c>
      <c r="B2" s="25" t="s">
        <v>80</v>
      </c>
      <c r="C2" s="25" t="s">
        <v>53</v>
      </c>
      <c r="D2" s="25" t="s">
        <v>48</v>
      </c>
      <c r="E2" s="25" t="s">
        <v>49</v>
      </c>
      <c r="F2" s="40" t="s">
        <v>90</v>
      </c>
      <c r="G2" s="25" t="s">
        <v>50</v>
      </c>
      <c r="H2" s="25">
        <v>208</v>
      </c>
      <c r="I2" s="28">
        <f>H2*0.6</f>
        <v>124.8</v>
      </c>
      <c r="J2" s="25">
        <v>20</v>
      </c>
      <c r="K2" s="1">
        <f>L2*10/100</f>
        <v>249.6</v>
      </c>
      <c r="L2" s="29">
        <f t="shared" ref="L2:L108" si="0">J2*I2</f>
        <v>2496</v>
      </c>
      <c r="M2" s="1">
        <f>L2-K2</f>
        <v>2246.4</v>
      </c>
      <c r="N2" s="32"/>
      <c r="O2" s="51">
        <v>44256</v>
      </c>
      <c r="P2" s="52">
        <f>SUM(K2:K5)</f>
        <v>898.80000000000007</v>
      </c>
      <c r="Q2" s="52">
        <f>SUM(L2:L5)</f>
        <v>8988</v>
      </c>
      <c r="R2" s="50"/>
    </row>
    <row r="3" spans="1:18" x14ac:dyDescent="0.3">
      <c r="A3" s="43">
        <v>44256</v>
      </c>
      <c r="B3" s="26" t="s">
        <v>81</v>
      </c>
      <c r="C3" s="25" t="s">
        <v>53</v>
      </c>
      <c r="D3" s="26" t="s">
        <v>48</v>
      </c>
      <c r="E3" s="26" t="s">
        <v>49</v>
      </c>
      <c r="F3" s="40" t="s">
        <v>90</v>
      </c>
      <c r="G3" s="26" t="s">
        <v>51</v>
      </c>
      <c r="H3" s="26">
        <v>197</v>
      </c>
      <c r="I3" s="28">
        <f t="shared" ref="I3:I66" si="1">H3*0.6</f>
        <v>118.19999999999999</v>
      </c>
      <c r="J3" s="25">
        <v>20</v>
      </c>
      <c r="K3" s="1">
        <f t="shared" ref="K3:K66" si="2">L3*10/100</f>
        <v>236.4</v>
      </c>
      <c r="L3" s="30">
        <f t="shared" si="0"/>
        <v>2364</v>
      </c>
      <c r="M3" s="1">
        <f t="shared" ref="M3:M66" si="3">L3-K3</f>
        <v>2127.6</v>
      </c>
      <c r="O3" s="51"/>
      <c r="P3" s="52"/>
      <c r="Q3" s="52"/>
      <c r="R3" s="50"/>
    </row>
    <row r="4" spans="1:18" x14ac:dyDescent="0.3">
      <c r="A4" s="43">
        <v>44256</v>
      </c>
      <c r="B4" s="26" t="s">
        <v>82</v>
      </c>
      <c r="C4" s="25" t="s">
        <v>53</v>
      </c>
      <c r="D4" s="26" t="s">
        <v>48</v>
      </c>
      <c r="E4" s="26" t="s">
        <v>49</v>
      </c>
      <c r="F4" s="40" t="s">
        <v>90</v>
      </c>
      <c r="G4" s="26" t="s">
        <v>52</v>
      </c>
      <c r="H4" s="26">
        <v>176</v>
      </c>
      <c r="I4" s="28">
        <f t="shared" si="1"/>
        <v>105.6</v>
      </c>
      <c r="J4" s="25">
        <v>20</v>
      </c>
      <c r="K4" s="1">
        <f t="shared" si="2"/>
        <v>211.2</v>
      </c>
      <c r="L4" s="30">
        <f t="shared" si="0"/>
        <v>2112</v>
      </c>
      <c r="M4" s="1">
        <f t="shared" si="3"/>
        <v>1900.8</v>
      </c>
      <c r="O4" s="51"/>
      <c r="P4" s="52"/>
      <c r="Q4" s="52"/>
      <c r="R4" s="50"/>
    </row>
    <row r="5" spans="1:18" x14ac:dyDescent="0.3">
      <c r="A5" s="43">
        <v>44256</v>
      </c>
      <c r="B5" s="26" t="s">
        <v>82</v>
      </c>
      <c r="C5" s="25" t="s">
        <v>53</v>
      </c>
      <c r="D5" s="26" t="s">
        <v>48</v>
      </c>
      <c r="E5" s="26" t="s">
        <v>49</v>
      </c>
      <c r="F5" s="40" t="s">
        <v>90</v>
      </c>
      <c r="G5" s="26" t="s">
        <v>51</v>
      </c>
      <c r="H5" s="26">
        <v>168</v>
      </c>
      <c r="I5" s="28">
        <f t="shared" si="1"/>
        <v>100.8</v>
      </c>
      <c r="J5" s="25">
        <v>20</v>
      </c>
      <c r="K5" s="1">
        <f t="shared" si="2"/>
        <v>201.6</v>
      </c>
      <c r="L5" s="30">
        <f t="shared" si="0"/>
        <v>2016</v>
      </c>
      <c r="M5" s="1">
        <f t="shared" si="3"/>
        <v>1814.4</v>
      </c>
      <c r="N5" s="32"/>
      <c r="O5" s="51"/>
      <c r="P5" s="52"/>
      <c r="Q5" s="52"/>
      <c r="R5" s="50"/>
    </row>
    <row r="6" spans="1:18" x14ac:dyDescent="0.3">
      <c r="A6" s="43">
        <v>44257</v>
      </c>
      <c r="B6" s="26" t="s">
        <v>81</v>
      </c>
      <c r="C6" s="25" t="s">
        <v>53</v>
      </c>
      <c r="D6" s="26" t="s">
        <v>48</v>
      </c>
      <c r="E6" s="26" t="s">
        <v>49</v>
      </c>
      <c r="F6" s="40" t="s">
        <v>90</v>
      </c>
      <c r="G6" s="26" t="s">
        <v>52</v>
      </c>
      <c r="H6" s="26">
        <v>166</v>
      </c>
      <c r="I6" s="28">
        <f t="shared" si="1"/>
        <v>99.6</v>
      </c>
      <c r="J6" s="25">
        <v>20</v>
      </c>
      <c r="K6" s="1">
        <f t="shared" si="2"/>
        <v>199.2</v>
      </c>
      <c r="L6" s="30">
        <f t="shared" si="0"/>
        <v>1992</v>
      </c>
      <c r="M6" s="1">
        <f t="shared" si="3"/>
        <v>1792.8</v>
      </c>
      <c r="O6" s="51">
        <v>44257</v>
      </c>
      <c r="P6" s="52">
        <f>SUM(K6:K23)</f>
        <v>18099.384600000001</v>
      </c>
      <c r="Q6" s="52">
        <f>SUM(L6:L23)</f>
        <v>180993.84599999999</v>
      </c>
      <c r="R6" s="50"/>
    </row>
    <row r="7" spans="1:18" x14ac:dyDescent="0.3">
      <c r="A7" s="43">
        <v>44258</v>
      </c>
      <c r="B7" s="26" t="s">
        <v>81</v>
      </c>
      <c r="C7" s="25" t="s">
        <v>53</v>
      </c>
      <c r="D7" s="26" t="s">
        <v>48</v>
      </c>
      <c r="E7" s="26" t="s">
        <v>49</v>
      </c>
      <c r="F7" s="40" t="s">
        <v>90</v>
      </c>
      <c r="G7" s="26" t="s">
        <v>50</v>
      </c>
      <c r="H7" s="26">
        <v>157</v>
      </c>
      <c r="I7" s="28">
        <f t="shared" si="1"/>
        <v>94.2</v>
      </c>
      <c r="J7" s="25">
        <v>20</v>
      </c>
      <c r="K7" s="1">
        <f t="shared" si="2"/>
        <v>188.4</v>
      </c>
      <c r="L7" s="30">
        <f t="shared" si="0"/>
        <v>1884</v>
      </c>
      <c r="M7" s="1">
        <f t="shared" si="3"/>
        <v>1695.6</v>
      </c>
      <c r="O7" s="51">
        <v>44258</v>
      </c>
      <c r="P7" s="52">
        <f>SUM(K1:K7)</f>
        <v>1286.4000000000001</v>
      </c>
      <c r="Q7" s="52">
        <f>SUM(L7:L13)</f>
        <v>99504</v>
      </c>
      <c r="R7" s="50"/>
    </row>
    <row r="8" spans="1:18" x14ac:dyDescent="0.3">
      <c r="A8" s="43">
        <v>44257</v>
      </c>
      <c r="B8" s="26" t="s">
        <v>82</v>
      </c>
      <c r="C8" s="25" t="s">
        <v>53</v>
      </c>
      <c r="D8" s="26" t="s">
        <v>48</v>
      </c>
      <c r="E8" s="26" t="s">
        <v>49</v>
      </c>
      <c r="F8" s="40" t="s">
        <v>90</v>
      </c>
      <c r="G8" s="26" t="s">
        <v>50</v>
      </c>
      <c r="H8" s="26">
        <v>142</v>
      </c>
      <c r="I8" s="28">
        <f t="shared" si="1"/>
        <v>85.2</v>
      </c>
      <c r="J8" s="25">
        <v>20</v>
      </c>
      <c r="K8" s="1">
        <f t="shared" si="2"/>
        <v>170.4</v>
      </c>
      <c r="L8" s="30">
        <f t="shared" si="0"/>
        <v>1704</v>
      </c>
      <c r="M8" s="1">
        <f t="shared" si="3"/>
        <v>1533.6</v>
      </c>
      <c r="O8" s="51"/>
      <c r="P8" s="52"/>
      <c r="Q8" s="52"/>
      <c r="R8" s="50"/>
    </row>
    <row r="9" spans="1:18" x14ac:dyDescent="0.3">
      <c r="A9" s="43">
        <v>44258</v>
      </c>
      <c r="B9" s="26" t="s">
        <v>82</v>
      </c>
      <c r="C9" s="25" t="s">
        <v>53</v>
      </c>
      <c r="D9" s="26" t="s">
        <v>54</v>
      </c>
      <c r="E9" s="26" t="s">
        <v>55</v>
      </c>
      <c r="F9" s="40" t="s">
        <v>90</v>
      </c>
      <c r="G9" s="26" t="s">
        <v>52</v>
      </c>
      <c r="H9" s="26">
        <v>193</v>
      </c>
      <c r="I9" s="28">
        <f t="shared" si="1"/>
        <v>115.8</v>
      </c>
      <c r="J9" s="25">
        <v>20</v>
      </c>
      <c r="K9" s="1">
        <f t="shared" si="2"/>
        <v>231.6</v>
      </c>
      <c r="L9" s="30">
        <f t="shared" si="0"/>
        <v>2316</v>
      </c>
      <c r="M9" s="1">
        <f t="shared" si="3"/>
        <v>2084.4</v>
      </c>
      <c r="O9" s="51"/>
      <c r="P9" s="52"/>
      <c r="Q9" s="52"/>
      <c r="R9" s="50"/>
    </row>
    <row r="10" spans="1:18" x14ac:dyDescent="0.3">
      <c r="A10" s="43">
        <v>44259</v>
      </c>
      <c r="B10" s="26" t="s">
        <v>80</v>
      </c>
      <c r="C10" s="25" t="s">
        <v>53</v>
      </c>
      <c r="D10" s="26" t="s">
        <v>56</v>
      </c>
      <c r="E10" s="26" t="s">
        <v>57</v>
      </c>
      <c r="F10" s="41" t="s">
        <v>88</v>
      </c>
      <c r="G10" s="26" t="s">
        <v>50</v>
      </c>
      <c r="H10" s="26">
        <v>205</v>
      </c>
      <c r="I10" s="28">
        <f t="shared" si="1"/>
        <v>123</v>
      </c>
      <c r="J10" s="26">
        <v>200</v>
      </c>
      <c r="K10" s="1">
        <f t="shared" si="2"/>
        <v>2460</v>
      </c>
      <c r="L10" s="30">
        <f t="shared" si="0"/>
        <v>24600</v>
      </c>
      <c r="M10" s="1">
        <f t="shared" si="3"/>
        <v>22140</v>
      </c>
      <c r="O10" s="51">
        <v>44259</v>
      </c>
      <c r="P10" s="52">
        <f>SUM(K10:K11)</f>
        <v>4848</v>
      </c>
      <c r="Q10" s="52">
        <f>SUM(L10:L11)</f>
        <v>48480</v>
      </c>
      <c r="R10" s="50"/>
    </row>
    <row r="11" spans="1:18" x14ac:dyDescent="0.3">
      <c r="A11" s="43">
        <v>44259</v>
      </c>
      <c r="B11" s="26" t="s">
        <v>83</v>
      </c>
      <c r="C11" s="25" t="s">
        <v>53</v>
      </c>
      <c r="D11" s="26" t="s">
        <v>56</v>
      </c>
      <c r="E11" s="26" t="s">
        <v>57</v>
      </c>
      <c r="F11" s="41" t="s">
        <v>88</v>
      </c>
      <c r="G11" s="26" t="s">
        <v>52</v>
      </c>
      <c r="H11" s="26">
        <v>199</v>
      </c>
      <c r="I11" s="28">
        <f t="shared" si="1"/>
        <v>119.39999999999999</v>
      </c>
      <c r="J11" s="26">
        <v>200</v>
      </c>
      <c r="K11" s="1">
        <f t="shared" si="2"/>
        <v>2388</v>
      </c>
      <c r="L11" s="30">
        <f t="shared" si="0"/>
        <v>23880</v>
      </c>
      <c r="M11" s="1">
        <f t="shared" si="3"/>
        <v>21492</v>
      </c>
      <c r="O11" s="51"/>
      <c r="P11" s="52"/>
      <c r="Q11" s="52"/>
      <c r="R11" s="50"/>
    </row>
    <row r="12" spans="1:18" x14ac:dyDescent="0.3">
      <c r="A12" s="43">
        <v>44258</v>
      </c>
      <c r="B12" s="26" t="s">
        <v>80</v>
      </c>
      <c r="C12" s="25" t="s">
        <v>53</v>
      </c>
      <c r="D12" s="26" t="s">
        <v>56</v>
      </c>
      <c r="E12" s="26" t="s">
        <v>57</v>
      </c>
      <c r="F12" s="41" t="s">
        <v>88</v>
      </c>
      <c r="G12" s="26" t="s">
        <v>50</v>
      </c>
      <c r="H12" s="26">
        <v>188</v>
      </c>
      <c r="I12" s="28">
        <f t="shared" si="1"/>
        <v>112.8</v>
      </c>
      <c r="J12" s="26">
        <v>200</v>
      </c>
      <c r="K12" s="1">
        <f t="shared" si="2"/>
        <v>2256</v>
      </c>
      <c r="L12" s="30">
        <f t="shared" si="0"/>
        <v>22560</v>
      </c>
      <c r="M12" s="1">
        <f t="shared" si="3"/>
        <v>20304</v>
      </c>
      <c r="O12" s="51"/>
      <c r="P12" s="52"/>
      <c r="Q12" s="52"/>
      <c r="R12" s="50"/>
    </row>
    <row r="13" spans="1:18" x14ac:dyDescent="0.3">
      <c r="A13" s="43">
        <v>44258</v>
      </c>
      <c r="B13" s="26" t="s">
        <v>82</v>
      </c>
      <c r="C13" s="25" t="s">
        <v>53</v>
      </c>
      <c r="D13" s="26" t="s">
        <v>56</v>
      </c>
      <c r="E13" s="26" t="s">
        <v>57</v>
      </c>
      <c r="F13" s="41" t="s">
        <v>88</v>
      </c>
      <c r="G13" s="26" t="s">
        <v>50</v>
      </c>
      <c r="H13" s="26">
        <v>188</v>
      </c>
      <c r="I13" s="28">
        <f t="shared" si="1"/>
        <v>112.8</v>
      </c>
      <c r="J13" s="26">
        <v>200</v>
      </c>
      <c r="K13" s="1">
        <f t="shared" si="2"/>
        <v>2256</v>
      </c>
      <c r="L13" s="30">
        <f t="shared" si="0"/>
        <v>22560</v>
      </c>
      <c r="M13" s="1">
        <f t="shared" si="3"/>
        <v>20304</v>
      </c>
      <c r="O13" s="51"/>
      <c r="P13" s="52"/>
      <c r="Q13" s="52"/>
      <c r="R13" s="50"/>
    </row>
    <row r="14" spans="1:18" x14ac:dyDescent="0.3">
      <c r="A14" s="43">
        <v>44260</v>
      </c>
      <c r="B14" s="26" t="s">
        <v>80</v>
      </c>
      <c r="C14" s="25" t="s">
        <v>53</v>
      </c>
      <c r="D14" s="26" t="s">
        <v>54</v>
      </c>
      <c r="E14" s="26" t="s">
        <v>55</v>
      </c>
      <c r="F14" s="40" t="s">
        <v>90</v>
      </c>
      <c r="G14" s="26" t="s">
        <v>50</v>
      </c>
      <c r="H14" s="26">
        <v>167</v>
      </c>
      <c r="I14" s="28">
        <f t="shared" si="1"/>
        <v>100.2</v>
      </c>
      <c r="J14" s="26">
        <v>9.99</v>
      </c>
      <c r="K14" s="1">
        <f t="shared" si="2"/>
        <v>100.0998</v>
      </c>
      <c r="L14" s="30">
        <f t="shared" si="0"/>
        <v>1000.998</v>
      </c>
      <c r="M14" s="1">
        <f t="shared" si="3"/>
        <v>900.89820000000009</v>
      </c>
      <c r="O14" s="51">
        <v>44260</v>
      </c>
      <c r="P14" s="52">
        <f>SUM(K14:K19)</f>
        <v>4332.0995999999996</v>
      </c>
      <c r="Q14" s="52">
        <f>SUM(L14:L19)</f>
        <v>43320.995999999999</v>
      </c>
      <c r="R14" s="50"/>
    </row>
    <row r="15" spans="1:18" x14ac:dyDescent="0.3">
      <c r="A15" s="43">
        <v>44260</v>
      </c>
      <c r="B15" s="26" t="s">
        <v>80</v>
      </c>
      <c r="C15" s="25" t="s">
        <v>53</v>
      </c>
      <c r="D15" s="26" t="s">
        <v>54</v>
      </c>
      <c r="E15" s="26" t="s">
        <v>55</v>
      </c>
      <c r="F15" s="40" t="s">
        <v>90</v>
      </c>
      <c r="G15" s="26" t="s">
        <v>52</v>
      </c>
      <c r="H15" s="26">
        <v>163</v>
      </c>
      <c r="I15" s="28">
        <f t="shared" si="1"/>
        <v>97.8</v>
      </c>
      <c r="J15" s="26">
        <v>9.99</v>
      </c>
      <c r="K15" s="1">
        <f t="shared" si="2"/>
        <v>97.702200000000005</v>
      </c>
      <c r="L15" s="30">
        <f t="shared" si="0"/>
        <v>977.02200000000005</v>
      </c>
      <c r="M15" s="1">
        <f t="shared" si="3"/>
        <v>879.31979999999999</v>
      </c>
      <c r="O15" s="50"/>
      <c r="P15" s="50"/>
      <c r="Q15" s="50"/>
      <c r="R15" s="50"/>
    </row>
    <row r="16" spans="1:18" x14ac:dyDescent="0.3">
      <c r="A16" s="43">
        <v>44260</v>
      </c>
      <c r="B16" s="26" t="s">
        <v>83</v>
      </c>
      <c r="C16" s="25" t="s">
        <v>53</v>
      </c>
      <c r="D16" s="26" t="s">
        <v>56</v>
      </c>
      <c r="E16" s="26" t="s">
        <v>57</v>
      </c>
      <c r="F16" s="41" t="s">
        <v>88</v>
      </c>
      <c r="G16" s="26" t="s">
        <v>50</v>
      </c>
      <c r="H16" s="26">
        <v>170</v>
      </c>
      <c r="I16" s="28">
        <f t="shared" si="1"/>
        <v>102</v>
      </c>
      <c r="J16" s="26">
        <v>200</v>
      </c>
      <c r="K16" s="1">
        <f t="shared" si="2"/>
        <v>2040</v>
      </c>
      <c r="L16" s="30">
        <f t="shared" si="0"/>
        <v>20400</v>
      </c>
      <c r="M16" s="1">
        <f t="shared" si="3"/>
        <v>18360</v>
      </c>
      <c r="O16" s="50"/>
      <c r="P16" s="50"/>
      <c r="Q16" s="50"/>
      <c r="R16" s="50"/>
    </row>
    <row r="17" spans="1:18" x14ac:dyDescent="0.3">
      <c r="A17" s="43">
        <v>44260</v>
      </c>
      <c r="B17" s="26" t="s">
        <v>81</v>
      </c>
      <c r="C17" s="25" t="s">
        <v>53</v>
      </c>
      <c r="D17" s="26" t="s">
        <v>48</v>
      </c>
      <c r="E17" s="26" t="s">
        <v>49</v>
      </c>
      <c r="F17" s="40" t="s">
        <v>90</v>
      </c>
      <c r="G17" s="26" t="s">
        <v>52</v>
      </c>
      <c r="H17" s="26">
        <v>102</v>
      </c>
      <c r="I17" s="28">
        <f t="shared" si="1"/>
        <v>61.199999999999996</v>
      </c>
      <c r="J17" s="26">
        <v>14.5</v>
      </c>
      <c r="K17" s="1">
        <f t="shared" si="2"/>
        <v>88.74</v>
      </c>
      <c r="L17" s="30">
        <f t="shared" si="0"/>
        <v>887.4</v>
      </c>
      <c r="M17" s="1">
        <f t="shared" si="3"/>
        <v>798.66</v>
      </c>
      <c r="O17" s="50"/>
      <c r="P17" s="50"/>
      <c r="Q17" s="50"/>
      <c r="R17" s="50"/>
    </row>
    <row r="18" spans="1:18" x14ac:dyDescent="0.3">
      <c r="A18" s="43">
        <v>44260</v>
      </c>
      <c r="B18" s="26" t="s">
        <v>82</v>
      </c>
      <c r="C18" s="25" t="s">
        <v>53</v>
      </c>
      <c r="D18" s="26" t="s">
        <v>56</v>
      </c>
      <c r="E18" s="26" t="s">
        <v>57</v>
      </c>
      <c r="F18" s="41" t="s">
        <v>88</v>
      </c>
      <c r="G18" s="26" t="s">
        <v>52</v>
      </c>
      <c r="H18" s="26">
        <v>160</v>
      </c>
      <c r="I18" s="28">
        <f t="shared" si="1"/>
        <v>96</v>
      </c>
      <c r="J18" s="26">
        <v>200</v>
      </c>
      <c r="K18" s="1">
        <f t="shared" si="2"/>
        <v>1920</v>
      </c>
      <c r="L18" s="30">
        <f t="shared" si="0"/>
        <v>19200</v>
      </c>
      <c r="M18" s="1">
        <f t="shared" si="3"/>
        <v>17280</v>
      </c>
      <c r="O18" s="50"/>
      <c r="P18" s="50"/>
      <c r="Q18" s="50"/>
      <c r="R18" s="50"/>
    </row>
    <row r="19" spans="1:18" x14ac:dyDescent="0.3">
      <c r="A19" s="43">
        <v>44260</v>
      </c>
      <c r="B19" s="26" t="s">
        <v>83</v>
      </c>
      <c r="C19" s="25" t="s">
        <v>53</v>
      </c>
      <c r="D19" s="26" t="s">
        <v>58</v>
      </c>
      <c r="E19" s="26" t="s">
        <v>59</v>
      </c>
      <c r="F19" s="40" t="s">
        <v>90</v>
      </c>
      <c r="G19" s="26" t="s">
        <v>50</v>
      </c>
      <c r="H19" s="26">
        <v>204</v>
      </c>
      <c r="I19" s="28">
        <f t="shared" si="1"/>
        <v>122.39999999999999</v>
      </c>
      <c r="J19" s="26">
        <v>6.99</v>
      </c>
      <c r="K19" s="1">
        <f t="shared" si="2"/>
        <v>85.557600000000008</v>
      </c>
      <c r="L19" s="30">
        <f t="shared" si="0"/>
        <v>855.57600000000002</v>
      </c>
      <c r="M19" s="1">
        <f t="shared" si="3"/>
        <v>770.01840000000004</v>
      </c>
      <c r="O19" s="50"/>
      <c r="P19" s="50"/>
      <c r="Q19" s="50"/>
      <c r="R19" s="50"/>
    </row>
    <row r="20" spans="1:18" x14ac:dyDescent="0.3">
      <c r="A20" s="43">
        <v>44257</v>
      </c>
      <c r="B20" s="26" t="s">
        <v>81</v>
      </c>
      <c r="C20" s="25" t="s">
        <v>53</v>
      </c>
      <c r="D20" s="26" t="s">
        <v>54</v>
      </c>
      <c r="E20" s="26" t="s">
        <v>55</v>
      </c>
      <c r="F20" s="40" t="s">
        <v>90</v>
      </c>
      <c r="G20" s="26" t="s">
        <v>51</v>
      </c>
      <c r="H20" s="26">
        <v>141</v>
      </c>
      <c r="I20" s="28">
        <f t="shared" si="1"/>
        <v>84.6</v>
      </c>
      <c r="J20" s="26">
        <v>9.99</v>
      </c>
      <c r="K20" s="1">
        <f t="shared" si="2"/>
        <v>84.515400000000014</v>
      </c>
      <c r="L20" s="30">
        <f t="shared" si="0"/>
        <v>845.154</v>
      </c>
      <c r="M20" s="1">
        <f t="shared" si="3"/>
        <v>760.6386</v>
      </c>
      <c r="O20" s="51"/>
      <c r="P20" s="52"/>
      <c r="Q20" s="52"/>
      <c r="R20" s="50"/>
    </row>
    <row r="21" spans="1:18" x14ac:dyDescent="0.3">
      <c r="A21" s="43">
        <v>44257</v>
      </c>
      <c r="B21" s="26" t="s">
        <v>80</v>
      </c>
      <c r="C21" s="25" t="s">
        <v>53</v>
      </c>
      <c r="D21" s="26" t="s">
        <v>56</v>
      </c>
      <c r="E21" s="26" t="s">
        <v>57</v>
      </c>
      <c r="F21" s="41" t="s">
        <v>88</v>
      </c>
      <c r="G21" s="26" t="s">
        <v>50</v>
      </c>
      <c r="H21" s="26">
        <v>147</v>
      </c>
      <c r="I21" s="28">
        <f t="shared" si="1"/>
        <v>88.2</v>
      </c>
      <c r="J21" s="26">
        <v>200</v>
      </c>
      <c r="K21" s="1">
        <f t="shared" si="2"/>
        <v>1764</v>
      </c>
      <c r="L21" s="30">
        <f t="shared" si="0"/>
        <v>17640</v>
      </c>
      <c r="M21" s="1">
        <f t="shared" si="3"/>
        <v>15876</v>
      </c>
      <c r="O21" s="51"/>
      <c r="P21" s="52"/>
      <c r="Q21" s="52"/>
      <c r="R21" s="50"/>
    </row>
    <row r="22" spans="1:18" x14ac:dyDescent="0.3">
      <c r="A22" s="43">
        <v>44257</v>
      </c>
      <c r="B22" s="26" t="s">
        <v>80</v>
      </c>
      <c r="C22" s="25" t="s">
        <v>53</v>
      </c>
      <c r="D22" s="26" t="s">
        <v>58</v>
      </c>
      <c r="E22" s="26" t="s">
        <v>59</v>
      </c>
      <c r="F22" s="40" t="s">
        <v>90</v>
      </c>
      <c r="G22" s="26" t="s">
        <v>50</v>
      </c>
      <c r="H22" s="26">
        <v>184</v>
      </c>
      <c r="I22" s="28">
        <f t="shared" si="1"/>
        <v>110.39999999999999</v>
      </c>
      <c r="J22" s="26">
        <v>6.99</v>
      </c>
      <c r="K22" s="1">
        <f t="shared" si="2"/>
        <v>77.169599999999988</v>
      </c>
      <c r="L22" s="30">
        <f t="shared" si="0"/>
        <v>771.69599999999991</v>
      </c>
      <c r="M22" s="1">
        <f t="shared" si="3"/>
        <v>694.52639999999997</v>
      </c>
      <c r="O22" s="51"/>
      <c r="P22" s="52"/>
      <c r="Q22" s="52"/>
      <c r="R22" s="50"/>
    </row>
    <row r="23" spans="1:18" x14ac:dyDescent="0.3">
      <c r="A23" s="43">
        <v>44257</v>
      </c>
      <c r="B23" s="26" t="s">
        <v>82</v>
      </c>
      <c r="C23" s="25" t="s">
        <v>53</v>
      </c>
      <c r="D23" s="26" t="s">
        <v>56</v>
      </c>
      <c r="E23" s="26" t="s">
        <v>57</v>
      </c>
      <c r="F23" s="41" t="s">
        <v>88</v>
      </c>
      <c r="G23" s="26" t="s">
        <v>52</v>
      </c>
      <c r="H23" s="26">
        <v>141</v>
      </c>
      <c r="I23" s="28">
        <f t="shared" si="1"/>
        <v>84.6</v>
      </c>
      <c r="J23" s="26">
        <v>200</v>
      </c>
      <c r="K23" s="1">
        <f t="shared" si="2"/>
        <v>1692</v>
      </c>
      <c r="L23" s="30">
        <f t="shared" si="0"/>
        <v>16920</v>
      </c>
      <c r="M23" s="1">
        <f t="shared" si="3"/>
        <v>15228</v>
      </c>
      <c r="O23" s="51"/>
      <c r="P23" s="52"/>
      <c r="Q23" s="52"/>
      <c r="R23" s="50"/>
    </row>
    <row r="24" spans="1:18" x14ac:dyDescent="0.3">
      <c r="A24" s="43">
        <v>44261</v>
      </c>
      <c r="B24" s="26" t="s">
        <v>80</v>
      </c>
      <c r="C24" s="25" t="s">
        <v>53</v>
      </c>
      <c r="D24" s="26" t="s">
        <v>56</v>
      </c>
      <c r="E24" s="26" t="s">
        <v>57</v>
      </c>
      <c r="F24" s="41" t="s">
        <v>88</v>
      </c>
      <c r="G24" s="26" t="s">
        <v>50</v>
      </c>
      <c r="H24" s="26">
        <v>135</v>
      </c>
      <c r="I24" s="28">
        <f t="shared" si="1"/>
        <v>81</v>
      </c>
      <c r="J24" s="26">
        <v>200</v>
      </c>
      <c r="K24" s="1">
        <f t="shared" si="2"/>
        <v>1620</v>
      </c>
      <c r="L24" s="30">
        <f t="shared" si="0"/>
        <v>16200</v>
      </c>
      <c r="M24" s="1">
        <f t="shared" si="3"/>
        <v>14580</v>
      </c>
      <c r="O24" s="51">
        <v>44261</v>
      </c>
      <c r="P24" s="52">
        <f>SUM(K24:K28)</f>
        <v>8283.51</v>
      </c>
      <c r="Q24" s="52">
        <f>SUM(L24:L28)</f>
        <v>82835.100000000006</v>
      </c>
      <c r="R24" s="50"/>
    </row>
    <row r="25" spans="1:18" x14ac:dyDescent="0.3">
      <c r="A25" s="43">
        <v>44261</v>
      </c>
      <c r="B25" s="26" t="s">
        <v>80</v>
      </c>
      <c r="C25" s="25" t="s">
        <v>53</v>
      </c>
      <c r="D25" s="26" t="s">
        <v>60</v>
      </c>
      <c r="E25" s="26" t="s">
        <v>61</v>
      </c>
      <c r="F25" s="41" t="s">
        <v>88</v>
      </c>
      <c r="G25" s="26" t="s">
        <v>52</v>
      </c>
      <c r="H25" s="26">
        <v>176</v>
      </c>
      <c r="I25" s="28">
        <v>110</v>
      </c>
      <c r="J25" s="26">
        <v>200</v>
      </c>
      <c r="K25" s="1">
        <f t="shared" si="2"/>
        <v>2200</v>
      </c>
      <c r="L25" s="30">
        <f t="shared" si="0"/>
        <v>22000</v>
      </c>
      <c r="M25" s="1">
        <f t="shared" si="3"/>
        <v>19800</v>
      </c>
      <c r="O25" s="50"/>
      <c r="P25" s="50"/>
      <c r="Q25" s="50"/>
      <c r="R25" s="50"/>
    </row>
    <row r="26" spans="1:18" x14ac:dyDescent="0.3">
      <c r="A26" s="43">
        <v>44261</v>
      </c>
      <c r="B26" s="26" t="s">
        <v>80</v>
      </c>
      <c r="C26" s="25" t="s">
        <v>53</v>
      </c>
      <c r="D26" s="26" t="s">
        <v>62</v>
      </c>
      <c r="E26" s="26" t="s">
        <v>63</v>
      </c>
      <c r="F26" s="41" t="s">
        <v>88</v>
      </c>
      <c r="G26" s="26" t="s">
        <v>52</v>
      </c>
      <c r="H26" s="26">
        <v>184</v>
      </c>
      <c r="I26" s="28">
        <v>110</v>
      </c>
      <c r="J26" s="26">
        <v>200</v>
      </c>
      <c r="K26" s="1">
        <f t="shared" si="2"/>
        <v>2200</v>
      </c>
      <c r="L26" s="30">
        <f t="shared" si="0"/>
        <v>22000</v>
      </c>
      <c r="M26" s="1">
        <f t="shared" si="3"/>
        <v>19800</v>
      </c>
      <c r="O26" s="50"/>
      <c r="P26" s="50"/>
      <c r="Q26" s="50"/>
      <c r="R26" s="50"/>
    </row>
    <row r="27" spans="1:18" x14ac:dyDescent="0.3">
      <c r="A27" s="43">
        <v>44261</v>
      </c>
      <c r="B27" s="26" t="s">
        <v>83</v>
      </c>
      <c r="C27" s="25" t="s">
        <v>53</v>
      </c>
      <c r="D27" s="26" t="s">
        <v>48</v>
      </c>
      <c r="E27" s="26" t="s">
        <v>49</v>
      </c>
      <c r="F27" s="40" t="s">
        <v>90</v>
      </c>
      <c r="G27" s="26" t="s">
        <v>50</v>
      </c>
      <c r="H27" s="26">
        <v>73</v>
      </c>
      <c r="I27" s="28">
        <f t="shared" si="1"/>
        <v>43.8</v>
      </c>
      <c r="J27" s="26">
        <v>14.5</v>
      </c>
      <c r="K27" s="1">
        <f t="shared" si="2"/>
        <v>63.509999999999991</v>
      </c>
      <c r="L27" s="30">
        <f t="shared" si="0"/>
        <v>635.09999999999991</v>
      </c>
      <c r="M27" s="1">
        <f t="shared" si="3"/>
        <v>571.58999999999992</v>
      </c>
      <c r="O27" s="50"/>
      <c r="P27" s="50"/>
      <c r="Q27" s="50"/>
      <c r="R27" s="50"/>
    </row>
    <row r="28" spans="1:18" x14ac:dyDescent="0.3">
      <c r="A28" s="43">
        <v>44261</v>
      </c>
      <c r="B28" s="26" t="s">
        <v>81</v>
      </c>
      <c r="C28" s="25" t="s">
        <v>53</v>
      </c>
      <c r="D28" s="26" t="s">
        <v>56</v>
      </c>
      <c r="E28" s="26" t="s">
        <v>57</v>
      </c>
      <c r="F28" s="41" t="s">
        <v>88</v>
      </c>
      <c r="G28" s="26" t="s">
        <v>50</v>
      </c>
      <c r="H28" s="26">
        <v>116</v>
      </c>
      <c r="I28" s="28">
        <v>110</v>
      </c>
      <c r="J28" s="26">
        <v>200</v>
      </c>
      <c r="K28" s="1">
        <f t="shared" si="2"/>
        <v>2200</v>
      </c>
      <c r="L28" s="30">
        <f t="shared" si="0"/>
        <v>22000</v>
      </c>
      <c r="M28" s="1">
        <f t="shared" si="3"/>
        <v>19800</v>
      </c>
      <c r="O28" s="50"/>
      <c r="P28" s="50"/>
      <c r="Q28" s="50"/>
      <c r="R28" s="50"/>
    </row>
    <row r="29" spans="1:18" x14ac:dyDescent="0.3">
      <c r="A29" s="43">
        <v>44262</v>
      </c>
      <c r="B29" s="26" t="s">
        <v>83</v>
      </c>
      <c r="C29" s="25" t="s">
        <v>53</v>
      </c>
      <c r="D29" s="26" t="s">
        <v>54</v>
      </c>
      <c r="E29" s="26" t="s">
        <v>55</v>
      </c>
      <c r="F29" s="40" t="s">
        <v>90</v>
      </c>
      <c r="G29" s="26" t="s">
        <v>52</v>
      </c>
      <c r="H29" s="26">
        <v>95</v>
      </c>
      <c r="I29" s="28">
        <f t="shared" si="1"/>
        <v>57</v>
      </c>
      <c r="J29" s="26">
        <v>9.99</v>
      </c>
      <c r="K29" s="1">
        <f t="shared" si="2"/>
        <v>56.943000000000012</v>
      </c>
      <c r="L29" s="30">
        <f t="shared" si="0"/>
        <v>569.43000000000006</v>
      </c>
      <c r="M29" s="1">
        <f t="shared" si="3"/>
        <v>512.48700000000008</v>
      </c>
      <c r="O29" s="51">
        <v>44262</v>
      </c>
      <c r="P29" s="52">
        <f>SUM(K29:K31)</f>
        <v>251.82300000000001</v>
      </c>
      <c r="Q29" s="52">
        <f>SUM(L29:L31)</f>
        <v>2518.23</v>
      </c>
      <c r="R29" s="50"/>
    </row>
    <row r="30" spans="1:18" x14ac:dyDescent="0.3">
      <c r="A30" s="43">
        <v>44262</v>
      </c>
      <c r="B30" s="26" t="s">
        <v>81</v>
      </c>
      <c r="C30" s="25" t="s">
        <v>53</v>
      </c>
      <c r="D30" s="26" t="s">
        <v>64</v>
      </c>
      <c r="E30" s="26" t="s">
        <v>65</v>
      </c>
      <c r="F30" s="40" t="s">
        <v>89</v>
      </c>
      <c r="G30" s="26" t="s">
        <v>52</v>
      </c>
      <c r="H30" s="26">
        <v>203</v>
      </c>
      <c r="I30" s="28">
        <f t="shared" si="1"/>
        <v>121.8</v>
      </c>
      <c r="J30" s="26">
        <v>8</v>
      </c>
      <c r="K30" s="1">
        <f t="shared" si="2"/>
        <v>97.44</v>
      </c>
      <c r="L30" s="30">
        <f t="shared" si="0"/>
        <v>974.4</v>
      </c>
      <c r="M30" s="1">
        <f t="shared" si="3"/>
        <v>876.96</v>
      </c>
      <c r="O30" s="50"/>
      <c r="P30" s="50"/>
      <c r="Q30" s="50"/>
      <c r="R30" s="50"/>
    </row>
    <row r="31" spans="1:18" x14ac:dyDescent="0.3">
      <c r="A31" s="43">
        <v>44262</v>
      </c>
      <c r="B31" s="26" t="s">
        <v>83</v>
      </c>
      <c r="C31" s="25" t="s">
        <v>53</v>
      </c>
      <c r="D31" s="26" t="s">
        <v>64</v>
      </c>
      <c r="E31" s="26" t="s">
        <v>65</v>
      </c>
      <c r="F31" s="40" t="s">
        <v>89</v>
      </c>
      <c r="G31" s="26" t="s">
        <v>51</v>
      </c>
      <c r="H31" s="26">
        <v>203</v>
      </c>
      <c r="I31" s="28">
        <f t="shared" si="1"/>
        <v>121.8</v>
      </c>
      <c r="J31" s="26">
        <v>8</v>
      </c>
      <c r="K31" s="1">
        <f t="shared" si="2"/>
        <v>97.44</v>
      </c>
      <c r="L31" s="30">
        <f t="shared" si="0"/>
        <v>974.4</v>
      </c>
      <c r="M31" s="1">
        <f t="shared" si="3"/>
        <v>876.96</v>
      </c>
      <c r="O31" s="50"/>
      <c r="P31" s="50"/>
      <c r="Q31" s="50"/>
      <c r="R31" s="50"/>
    </row>
    <row r="32" spans="1:18" x14ac:dyDescent="0.3">
      <c r="A32" s="43">
        <v>44263</v>
      </c>
      <c r="B32" s="26" t="s">
        <v>83</v>
      </c>
      <c r="C32" s="25" t="s">
        <v>53</v>
      </c>
      <c r="D32" s="26" t="s">
        <v>64</v>
      </c>
      <c r="E32" s="26" t="s">
        <v>65</v>
      </c>
      <c r="F32" s="40" t="s">
        <v>89</v>
      </c>
      <c r="G32" s="26" t="s">
        <v>51</v>
      </c>
      <c r="H32" s="26">
        <v>196</v>
      </c>
      <c r="I32" s="28">
        <f t="shared" si="1"/>
        <v>117.6</v>
      </c>
      <c r="J32" s="26">
        <v>8</v>
      </c>
      <c r="K32" s="1">
        <f t="shared" si="2"/>
        <v>94.08</v>
      </c>
      <c r="L32" s="30">
        <f t="shared" si="0"/>
        <v>940.8</v>
      </c>
      <c r="M32" s="1">
        <f t="shared" si="3"/>
        <v>846.71999999999991</v>
      </c>
      <c r="O32" s="51">
        <v>44263</v>
      </c>
      <c r="P32" s="52">
        <f>SUM(K32:K34)</f>
        <v>237.22499999999999</v>
      </c>
      <c r="Q32" s="52">
        <f>SUM(L32:L34)</f>
        <v>2372.25</v>
      </c>
      <c r="R32" s="50"/>
    </row>
    <row r="33" spans="1:18" x14ac:dyDescent="0.3">
      <c r="A33" s="43">
        <v>44263</v>
      </c>
      <c r="B33" s="26" t="s">
        <v>82</v>
      </c>
      <c r="C33" s="25" t="s">
        <v>53</v>
      </c>
      <c r="D33" s="26" t="s">
        <v>58</v>
      </c>
      <c r="E33" s="26" t="s">
        <v>59</v>
      </c>
      <c r="F33" s="40" t="s">
        <v>90</v>
      </c>
      <c r="G33" s="26" t="s">
        <v>52</v>
      </c>
      <c r="H33" s="26">
        <v>125</v>
      </c>
      <c r="I33" s="28">
        <f t="shared" si="1"/>
        <v>75</v>
      </c>
      <c r="J33" s="26">
        <v>6.99</v>
      </c>
      <c r="K33" s="1">
        <f t="shared" si="2"/>
        <v>52.424999999999997</v>
      </c>
      <c r="L33" s="30">
        <f t="shared" si="0"/>
        <v>524.25</v>
      </c>
      <c r="M33" s="1">
        <f t="shared" si="3"/>
        <v>471.82499999999999</v>
      </c>
      <c r="O33" s="50"/>
      <c r="P33" s="50"/>
      <c r="Q33" s="50"/>
      <c r="R33" s="50"/>
    </row>
    <row r="34" spans="1:18" x14ac:dyDescent="0.3">
      <c r="A34" s="43">
        <v>44263</v>
      </c>
      <c r="B34" s="26" t="s">
        <v>80</v>
      </c>
      <c r="C34" s="25" t="s">
        <v>53</v>
      </c>
      <c r="D34" s="26" t="s">
        <v>64</v>
      </c>
      <c r="E34" s="26" t="s">
        <v>65</v>
      </c>
      <c r="F34" s="40" t="s">
        <v>89</v>
      </c>
      <c r="G34" s="26" t="s">
        <v>52</v>
      </c>
      <c r="H34" s="26">
        <v>189</v>
      </c>
      <c r="I34" s="28">
        <f t="shared" si="1"/>
        <v>113.39999999999999</v>
      </c>
      <c r="J34" s="26">
        <v>8</v>
      </c>
      <c r="K34" s="1">
        <f t="shared" si="2"/>
        <v>90.72</v>
      </c>
      <c r="L34" s="30">
        <f t="shared" si="0"/>
        <v>907.19999999999993</v>
      </c>
      <c r="M34" s="1">
        <f t="shared" si="3"/>
        <v>816.4799999999999</v>
      </c>
      <c r="O34" s="50"/>
      <c r="P34" s="50"/>
      <c r="Q34" s="50"/>
      <c r="R34" s="50"/>
    </row>
    <row r="35" spans="1:18" x14ac:dyDescent="0.3">
      <c r="A35" s="43">
        <v>44264</v>
      </c>
      <c r="B35" s="26" t="s">
        <v>83</v>
      </c>
      <c r="C35" s="25" t="s">
        <v>53</v>
      </c>
      <c r="D35" s="26" t="s">
        <v>60</v>
      </c>
      <c r="E35" s="26" t="s">
        <v>61</v>
      </c>
      <c r="F35" s="41" t="s">
        <v>88</v>
      </c>
      <c r="G35" s="26" t="s">
        <v>52</v>
      </c>
      <c r="H35" s="26">
        <v>126</v>
      </c>
      <c r="I35" s="28">
        <v>110</v>
      </c>
      <c r="J35" s="26">
        <v>200</v>
      </c>
      <c r="K35" s="1">
        <f t="shared" si="2"/>
        <v>2200</v>
      </c>
      <c r="L35" s="30">
        <f t="shared" si="0"/>
        <v>22000</v>
      </c>
      <c r="M35" s="1">
        <f t="shared" si="3"/>
        <v>19800</v>
      </c>
      <c r="O35" s="51">
        <v>44264</v>
      </c>
      <c r="P35" s="52">
        <f>SUM(K35:K38)</f>
        <v>2427.2152000000001</v>
      </c>
      <c r="Q35" s="52">
        <f>SUM(L35:L38)</f>
        <v>24272.152000000002</v>
      </c>
      <c r="R35" s="50"/>
    </row>
    <row r="36" spans="1:18" x14ac:dyDescent="0.3">
      <c r="A36" s="43">
        <v>44264</v>
      </c>
      <c r="B36" s="26" t="s">
        <v>82</v>
      </c>
      <c r="C36" s="25" t="s">
        <v>53</v>
      </c>
      <c r="D36" s="26" t="s">
        <v>66</v>
      </c>
      <c r="E36" s="26" t="s">
        <v>67</v>
      </c>
      <c r="F36" s="40" t="s">
        <v>89</v>
      </c>
      <c r="G36" s="26" t="s">
        <v>50</v>
      </c>
      <c r="H36" s="26">
        <v>201</v>
      </c>
      <c r="I36" s="28">
        <f t="shared" si="1"/>
        <v>120.6</v>
      </c>
      <c r="J36" s="26">
        <v>8</v>
      </c>
      <c r="K36" s="1">
        <f t="shared" si="2"/>
        <v>96.48</v>
      </c>
      <c r="L36" s="30">
        <f t="shared" si="0"/>
        <v>964.8</v>
      </c>
      <c r="M36" s="1">
        <f t="shared" si="3"/>
        <v>868.31999999999994</v>
      </c>
      <c r="O36" s="50"/>
      <c r="P36" s="50"/>
      <c r="Q36" s="50"/>
      <c r="R36" s="50"/>
    </row>
    <row r="37" spans="1:18" x14ac:dyDescent="0.3">
      <c r="A37" s="43">
        <v>44264</v>
      </c>
      <c r="B37" s="26" t="s">
        <v>81</v>
      </c>
      <c r="C37" s="25" t="s">
        <v>53</v>
      </c>
      <c r="D37" s="26" t="s">
        <v>64</v>
      </c>
      <c r="E37" s="26" t="s">
        <v>65</v>
      </c>
      <c r="F37" s="40" t="s">
        <v>89</v>
      </c>
      <c r="G37" s="26" t="s">
        <v>52</v>
      </c>
      <c r="H37" s="26">
        <v>178</v>
      </c>
      <c r="I37" s="28">
        <f t="shared" si="1"/>
        <v>106.8</v>
      </c>
      <c r="J37" s="26">
        <v>8</v>
      </c>
      <c r="K37" s="1">
        <f t="shared" si="2"/>
        <v>85.44</v>
      </c>
      <c r="L37" s="30">
        <f t="shared" si="0"/>
        <v>854.4</v>
      </c>
      <c r="M37" s="1">
        <f t="shared" si="3"/>
        <v>768.96</v>
      </c>
      <c r="O37" s="50"/>
      <c r="P37" s="50"/>
      <c r="Q37" s="50"/>
      <c r="R37" s="50"/>
    </row>
    <row r="38" spans="1:18" x14ac:dyDescent="0.3">
      <c r="A38" s="43">
        <v>44264</v>
      </c>
      <c r="B38" s="26" t="s">
        <v>80</v>
      </c>
      <c r="C38" s="25" t="s">
        <v>53</v>
      </c>
      <c r="D38" s="26" t="s">
        <v>58</v>
      </c>
      <c r="E38" s="26" t="s">
        <v>59</v>
      </c>
      <c r="F38" s="40" t="s">
        <v>90</v>
      </c>
      <c r="G38" s="26" t="s">
        <v>52</v>
      </c>
      <c r="H38" s="26">
        <v>108</v>
      </c>
      <c r="I38" s="28">
        <f t="shared" si="1"/>
        <v>64.8</v>
      </c>
      <c r="J38" s="26">
        <v>6.99</v>
      </c>
      <c r="K38" s="1">
        <f t="shared" si="2"/>
        <v>45.295200000000001</v>
      </c>
      <c r="L38" s="30">
        <f t="shared" si="0"/>
        <v>452.952</v>
      </c>
      <c r="M38" s="1">
        <f t="shared" si="3"/>
        <v>407.65679999999998</v>
      </c>
      <c r="O38" s="50"/>
      <c r="P38" s="50"/>
      <c r="Q38" s="50"/>
      <c r="R38" s="50"/>
    </row>
    <row r="39" spans="1:18" x14ac:dyDescent="0.3">
      <c r="A39" s="43">
        <v>44265</v>
      </c>
      <c r="B39" s="26" t="s">
        <v>81</v>
      </c>
      <c r="C39" s="25" t="s">
        <v>53</v>
      </c>
      <c r="D39" s="26" t="s">
        <v>62</v>
      </c>
      <c r="E39" s="26" t="s">
        <v>63</v>
      </c>
      <c r="F39" s="41" t="s">
        <v>88</v>
      </c>
      <c r="G39" s="26" t="s">
        <v>51</v>
      </c>
      <c r="H39" s="26">
        <v>125</v>
      </c>
      <c r="I39" s="28">
        <v>110</v>
      </c>
      <c r="J39" s="26">
        <v>200</v>
      </c>
      <c r="K39" s="1">
        <f t="shared" si="2"/>
        <v>2200</v>
      </c>
      <c r="L39" s="30">
        <f t="shared" si="0"/>
        <v>22000</v>
      </c>
      <c r="M39" s="1">
        <f t="shared" si="3"/>
        <v>19800</v>
      </c>
      <c r="O39" s="51">
        <v>44265</v>
      </c>
      <c r="P39" s="52">
        <f>SUM(K39:K41)</f>
        <v>2294.9500000000003</v>
      </c>
      <c r="Q39" s="52">
        <f>SUM(L39:L41)</f>
        <v>22949.5</v>
      </c>
      <c r="R39" s="50"/>
    </row>
    <row r="40" spans="1:18" x14ac:dyDescent="0.3">
      <c r="A40" s="43">
        <v>44265</v>
      </c>
      <c r="B40" s="26" t="s">
        <v>80</v>
      </c>
      <c r="C40" s="25" t="s">
        <v>53</v>
      </c>
      <c r="D40" s="26" t="s">
        <v>68</v>
      </c>
      <c r="E40" s="26" t="s">
        <v>69</v>
      </c>
      <c r="F40" s="40" t="s">
        <v>90</v>
      </c>
      <c r="G40" s="26" t="s">
        <v>52</v>
      </c>
      <c r="H40" s="26">
        <v>165</v>
      </c>
      <c r="I40" s="28">
        <f t="shared" si="1"/>
        <v>99</v>
      </c>
      <c r="J40" s="26">
        <v>4.5</v>
      </c>
      <c r="K40" s="1">
        <f t="shared" si="2"/>
        <v>44.55</v>
      </c>
      <c r="L40" s="30">
        <f t="shared" si="0"/>
        <v>445.5</v>
      </c>
      <c r="M40" s="1">
        <f t="shared" si="3"/>
        <v>400.95</v>
      </c>
      <c r="O40" s="50"/>
      <c r="P40" s="50"/>
      <c r="Q40" s="50"/>
      <c r="R40" s="50"/>
    </row>
    <row r="41" spans="1:18" x14ac:dyDescent="0.3">
      <c r="A41" s="43">
        <v>44265</v>
      </c>
      <c r="B41" s="26" t="s">
        <v>83</v>
      </c>
      <c r="C41" s="25" t="s">
        <v>53</v>
      </c>
      <c r="D41" s="26" t="s">
        <v>70</v>
      </c>
      <c r="E41" s="26" t="s">
        <v>71</v>
      </c>
      <c r="F41" s="40" t="s">
        <v>89</v>
      </c>
      <c r="G41" s="26" t="s">
        <v>50</v>
      </c>
      <c r="H41" s="26">
        <v>105</v>
      </c>
      <c r="I41" s="28">
        <f t="shared" si="1"/>
        <v>63</v>
      </c>
      <c r="J41" s="26">
        <v>8</v>
      </c>
      <c r="K41" s="1">
        <f t="shared" si="2"/>
        <v>50.4</v>
      </c>
      <c r="L41" s="30">
        <f t="shared" si="0"/>
        <v>504</v>
      </c>
      <c r="M41" s="1">
        <f t="shared" si="3"/>
        <v>453.6</v>
      </c>
      <c r="O41" s="50"/>
      <c r="P41" s="50"/>
      <c r="Q41" s="50"/>
      <c r="R41" s="50"/>
    </row>
    <row r="42" spans="1:18" x14ac:dyDescent="0.3">
      <c r="A42" s="43">
        <v>44266</v>
      </c>
      <c r="B42" s="26" t="s">
        <v>81</v>
      </c>
      <c r="C42" s="25" t="s">
        <v>53</v>
      </c>
      <c r="D42" s="26" t="s">
        <v>66</v>
      </c>
      <c r="E42" s="26" t="s">
        <v>67</v>
      </c>
      <c r="F42" s="40" t="s">
        <v>89</v>
      </c>
      <c r="G42" s="26" t="s">
        <v>50</v>
      </c>
      <c r="H42" s="26">
        <v>170</v>
      </c>
      <c r="I42" s="28">
        <f t="shared" si="1"/>
        <v>102</v>
      </c>
      <c r="J42" s="26">
        <v>8</v>
      </c>
      <c r="K42" s="1">
        <f t="shared" si="2"/>
        <v>81.599999999999994</v>
      </c>
      <c r="L42" s="30">
        <f t="shared" si="0"/>
        <v>816</v>
      </c>
      <c r="M42" s="1">
        <f t="shared" si="3"/>
        <v>734.4</v>
      </c>
      <c r="O42" s="51">
        <v>44266</v>
      </c>
      <c r="P42" s="52">
        <f>SUM(K42:K44)</f>
        <v>2322.1</v>
      </c>
      <c r="Q42" s="52">
        <f>SUM(L42:L44)</f>
        <v>23221</v>
      </c>
      <c r="R42" s="50"/>
    </row>
    <row r="43" spans="1:18" x14ac:dyDescent="0.3">
      <c r="A43" s="43">
        <v>44266</v>
      </c>
      <c r="B43" s="26" t="s">
        <v>82</v>
      </c>
      <c r="C43" s="25" t="s">
        <v>53</v>
      </c>
      <c r="D43" s="26" t="s">
        <v>62</v>
      </c>
      <c r="E43" s="26" t="s">
        <v>63</v>
      </c>
      <c r="F43" s="41" t="s">
        <v>88</v>
      </c>
      <c r="G43" s="26" t="s">
        <v>52</v>
      </c>
      <c r="H43" s="26">
        <v>113</v>
      </c>
      <c r="I43" s="28">
        <v>110</v>
      </c>
      <c r="J43" s="26">
        <v>200</v>
      </c>
      <c r="K43" s="1">
        <f t="shared" si="2"/>
        <v>2200</v>
      </c>
      <c r="L43" s="30">
        <f t="shared" si="0"/>
        <v>22000</v>
      </c>
      <c r="M43" s="1">
        <f t="shared" si="3"/>
        <v>19800</v>
      </c>
      <c r="O43" s="50"/>
      <c r="P43" s="50"/>
      <c r="Q43" s="50"/>
      <c r="R43" s="50"/>
    </row>
    <row r="44" spans="1:18" x14ac:dyDescent="0.3">
      <c r="A44" s="43">
        <v>44266</v>
      </c>
      <c r="B44" s="26" t="s">
        <v>83</v>
      </c>
      <c r="C44" s="25" t="s">
        <v>53</v>
      </c>
      <c r="D44" s="26" t="s">
        <v>68</v>
      </c>
      <c r="E44" s="26" t="s">
        <v>69</v>
      </c>
      <c r="F44" s="40" t="s">
        <v>90</v>
      </c>
      <c r="G44" s="26" t="s">
        <v>52</v>
      </c>
      <c r="H44" s="26">
        <v>150</v>
      </c>
      <c r="I44" s="28">
        <f t="shared" si="1"/>
        <v>90</v>
      </c>
      <c r="J44" s="26">
        <v>4.5</v>
      </c>
      <c r="K44" s="1">
        <f t="shared" si="2"/>
        <v>40.5</v>
      </c>
      <c r="L44" s="30">
        <f t="shared" si="0"/>
        <v>405</v>
      </c>
      <c r="M44" s="1">
        <f t="shared" si="3"/>
        <v>364.5</v>
      </c>
      <c r="O44" s="50"/>
      <c r="P44" s="50"/>
      <c r="Q44" s="50"/>
      <c r="R44" s="50"/>
    </row>
    <row r="45" spans="1:18" x14ac:dyDescent="0.3">
      <c r="A45" s="43">
        <v>44267</v>
      </c>
      <c r="B45" s="26" t="s">
        <v>81</v>
      </c>
      <c r="C45" s="25" t="s">
        <v>53</v>
      </c>
      <c r="D45" s="26" t="s">
        <v>56</v>
      </c>
      <c r="E45" s="26" t="s">
        <v>57</v>
      </c>
      <c r="F45" s="41" t="s">
        <v>88</v>
      </c>
      <c r="G45" s="26" t="s">
        <v>50</v>
      </c>
      <c r="H45" s="26">
        <v>69</v>
      </c>
      <c r="I45" s="28">
        <v>110</v>
      </c>
      <c r="J45" s="26">
        <v>200</v>
      </c>
      <c r="K45" s="1">
        <f t="shared" si="2"/>
        <v>2200</v>
      </c>
      <c r="L45" s="30">
        <f t="shared" si="0"/>
        <v>22000</v>
      </c>
      <c r="M45" s="1">
        <f t="shared" si="3"/>
        <v>19800</v>
      </c>
      <c r="O45" s="51">
        <v>44267</v>
      </c>
      <c r="P45" s="52">
        <f>SUM(K45:K47)</f>
        <v>4445.6000000000004</v>
      </c>
      <c r="Q45" s="52">
        <f>SUM(L45:L47)</f>
        <v>44456</v>
      </c>
      <c r="R45" s="50"/>
    </row>
    <row r="46" spans="1:18" x14ac:dyDescent="0.3">
      <c r="A46" s="43">
        <v>44267</v>
      </c>
      <c r="B46" s="26" t="s">
        <v>83</v>
      </c>
      <c r="C46" s="25" t="s">
        <v>53</v>
      </c>
      <c r="D46" s="26" t="s">
        <v>60</v>
      </c>
      <c r="E46" s="26" t="s">
        <v>61</v>
      </c>
      <c r="F46" s="41" t="s">
        <v>88</v>
      </c>
      <c r="G46" s="26" t="s">
        <v>50</v>
      </c>
      <c r="H46" s="26">
        <v>95</v>
      </c>
      <c r="I46" s="28">
        <v>110</v>
      </c>
      <c r="J46" s="26">
        <v>200</v>
      </c>
      <c r="K46" s="1">
        <f t="shared" si="2"/>
        <v>2200</v>
      </c>
      <c r="L46" s="30">
        <f t="shared" si="0"/>
        <v>22000</v>
      </c>
      <c r="M46" s="1">
        <f t="shared" si="3"/>
        <v>19800</v>
      </c>
      <c r="O46" s="50"/>
      <c r="P46" s="50"/>
      <c r="Q46" s="50"/>
      <c r="R46" s="50"/>
    </row>
    <row r="47" spans="1:18" x14ac:dyDescent="0.3">
      <c r="A47" s="43">
        <v>44267</v>
      </c>
      <c r="B47" s="26" t="s">
        <v>82</v>
      </c>
      <c r="C47" s="25" t="s">
        <v>53</v>
      </c>
      <c r="D47" s="26" t="s">
        <v>70</v>
      </c>
      <c r="E47" s="26" t="s">
        <v>71</v>
      </c>
      <c r="F47" s="40" t="s">
        <v>89</v>
      </c>
      <c r="G47" s="26" t="s">
        <v>52</v>
      </c>
      <c r="H47" s="26">
        <v>95</v>
      </c>
      <c r="I47" s="28">
        <f t="shared" si="1"/>
        <v>57</v>
      </c>
      <c r="J47" s="26">
        <v>8</v>
      </c>
      <c r="K47" s="1">
        <f t="shared" si="2"/>
        <v>45.6</v>
      </c>
      <c r="L47" s="30">
        <f t="shared" si="0"/>
        <v>456</v>
      </c>
      <c r="M47" s="1">
        <f t="shared" si="3"/>
        <v>410.4</v>
      </c>
      <c r="O47" s="50"/>
      <c r="P47" s="50"/>
      <c r="Q47" s="50"/>
      <c r="R47" s="50"/>
    </row>
    <row r="48" spans="1:18" x14ac:dyDescent="0.3">
      <c r="A48" s="43">
        <v>44268</v>
      </c>
      <c r="B48" s="26" t="s">
        <v>80</v>
      </c>
      <c r="C48" s="25" t="s">
        <v>53</v>
      </c>
      <c r="D48" s="26" t="s">
        <v>64</v>
      </c>
      <c r="E48" s="26" t="s">
        <v>65</v>
      </c>
      <c r="F48" s="40" t="s">
        <v>89</v>
      </c>
      <c r="G48" s="26" t="s">
        <v>52</v>
      </c>
      <c r="H48" s="26">
        <v>135</v>
      </c>
      <c r="I48" s="28">
        <f t="shared" si="1"/>
        <v>81</v>
      </c>
      <c r="J48" s="26">
        <v>8</v>
      </c>
      <c r="K48" s="1">
        <f t="shared" si="2"/>
        <v>64.8</v>
      </c>
      <c r="L48" s="30">
        <f t="shared" si="0"/>
        <v>648</v>
      </c>
      <c r="M48" s="1">
        <f t="shared" si="3"/>
        <v>583.20000000000005</v>
      </c>
      <c r="O48" s="51">
        <v>44268</v>
      </c>
      <c r="P48" s="52">
        <f>SUM(K48:K49)</f>
        <v>2264.8000000000002</v>
      </c>
      <c r="Q48" s="52">
        <f>SUM(L48:L49)</f>
        <v>22648</v>
      </c>
      <c r="R48" s="50"/>
    </row>
    <row r="49" spans="1:18" x14ac:dyDescent="0.3">
      <c r="A49" s="43">
        <v>44268</v>
      </c>
      <c r="B49" s="26" t="s">
        <v>81</v>
      </c>
      <c r="C49" s="25" t="s">
        <v>53</v>
      </c>
      <c r="D49" s="26" t="s">
        <v>60</v>
      </c>
      <c r="E49" s="26" t="s">
        <v>61</v>
      </c>
      <c r="F49" s="41" t="s">
        <v>88</v>
      </c>
      <c r="G49" s="26" t="s">
        <v>50</v>
      </c>
      <c r="H49" s="26">
        <v>93</v>
      </c>
      <c r="I49" s="28">
        <v>110</v>
      </c>
      <c r="J49" s="26">
        <v>200</v>
      </c>
      <c r="K49" s="1">
        <f t="shared" si="2"/>
        <v>2200</v>
      </c>
      <c r="L49" s="30">
        <f t="shared" si="0"/>
        <v>22000</v>
      </c>
      <c r="M49" s="1">
        <f t="shared" si="3"/>
        <v>19800</v>
      </c>
      <c r="O49" s="50"/>
      <c r="P49" s="50"/>
      <c r="Q49" s="50"/>
      <c r="R49" s="50"/>
    </row>
    <row r="50" spans="1:18" x14ac:dyDescent="0.3">
      <c r="A50" s="43">
        <v>44269</v>
      </c>
      <c r="B50" s="26" t="s">
        <v>80</v>
      </c>
      <c r="C50" s="25" t="s">
        <v>53</v>
      </c>
      <c r="D50" s="26" t="s">
        <v>68</v>
      </c>
      <c r="E50" s="26" t="s">
        <v>69</v>
      </c>
      <c r="F50" s="40" t="s">
        <v>90</v>
      </c>
      <c r="G50" s="26" t="s">
        <v>52</v>
      </c>
      <c r="H50" s="26">
        <v>134</v>
      </c>
      <c r="I50" s="28">
        <f t="shared" si="1"/>
        <v>80.399999999999991</v>
      </c>
      <c r="J50" s="26">
        <v>4.5</v>
      </c>
      <c r="K50" s="1">
        <f t="shared" si="2"/>
        <v>36.179999999999993</v>
      </c>
      <c r="L50" s="30">
        <f t="shared" si="0"/>
        <v>361.79999999999995</v>
      </c>
      <c r="M50" s="1">
        <f t="shared" si="3"/>
        <v>325.61999999999995</v>
      </c>
      <c r="O50" s="51">
        <v>44269</v>
      </c>
      <c r="P50" s="52">
        <f>SUM(K50:K51)</f>
        <v>108.66</v>
      </c>
      <c r="Q50" s="52">
        <f>SUM(L50:L51)</f>
        <v>1086.5999999999999</v>
      </c>
      <c r="R50" s="50"/>
    </row>
    <row r="51" spans="1:18" x14ac:dyDescent="0.3">
      <c r="A51" s="43">
        <v>44269</v>
      </c>
      <c r="B51" s="26" t="s">
        <v>80</v>
      </c>
      <c r="C51" s="25" t="s">
        <v>53</v>
      </c>
      <c r="D51" s="26" t="s">
        <v>66</v>
      </c>
      <c r="E51" s="26" t="s">
        <v>67</v>
      </c>
      <c r="F51" s="40" t="s">
        <v>89</v>
      </c>
      <c r="G51" s="26" t="s">
        <v>50</v>
      </c>
      <c r="H51" s="26">
        <v>151</v>
      </c>
      <c r="I51" s="28">
        <f t="shared" si="1"/>
        <v>90.6</v>
      </c>
      <c r="J51" s="26">
        <v>8</v>
      </c>
      <c r="K51" s="1">
        <f t="shared" si="2"/>
        <v>72.48</v>
      </c>
      <c r="L51" s="30">
        <f t="shared" si="0"/>
        <v>724.8</v>
      </c>
      <c r="M51" s="1">
        <f t="shared" si="3"/>
        <v>652.31999999999994</v>
      </c>
      <c r="O51" s="50"/>
      <c r="P51" s="50"/>
      <c r="Q51" s="50"/>
      <c r="R51" s="50"/>
    </row>
    <row r="52" spans="1:18" x14ac:dyDescent="0.3">
      <c r="A52" s="43">
        <v>44270</v>
      </c>
      <c r="B52" s="26" t="s">
        <v>81</v>
      </c>
      <c r="C52" s="25" t="s">
        <v>53</v>
      </c>
      <c r="D52" s="26" t="s">
        <v>62</v>
      </c>
      <c r="E52" s="26" t="s">
        <v>63</v>
      </c>
      <c r="F52" s="41" t="s">
        <v>88</v>
      </c>
      <c r="G52" s="26" t="s">
        <v>52</v>
      </c>
      <c r="H52" s="26">
        <v>100</v>
      </c>
      <c r="I52" s="28">
        <v>110</v>
      </c>
      <c r="J52" s="26">
        <v>200</v>
      </c>
      <c r="K52" s="1">
        <f t="shared" si="2"/>
        <v>2200</v>
      </c>
      <c r="L52" s="30">
        <f t="shared" si="0"/>
        <v>22000</v>
      </c>
      <c r="M52" s="1">
        <f t="shared" si="3"/>
        <v>19800</v>
      </c>
      <c r="O52" s="51">
        <v>44270</v>
      </c>
      <c r="P52" s="52">
        <f>SUM(K52:K54)</f>
        <v>2270.8786</v>
      </c>
      <c r="Q52" s="52">
        <f>SUM(L52:L54)</f>
        <v>22708.786</v>
      </c>
      <c r="R52" s="50"/>
    </row>
    <row r="53" spans="1:18" x14ac:dyDescent="0.3">
      <c r="A53" s="43">
        <v>44270</v>
      </c>
      <c r="B53" s="26" t="s">
        <v>83</v>
      </c>
      <c r="C53" s="25" t="s">
        <v>53</v>
      </c>
      <c r="D53" s="26" t="s">
        <v>58</v>
      </c>
      <c r="E53" s="26" t="s">
        <v>59</v>
      </c>
      <c r="F53" s="40" t="s">
        <v>90</v>
      </c>
      <c r="G53" s="26" t="s">
        <v>51</v>
      </c>
      <c r="H53" s="26">
        <v>85</v>
      </c>
      <c r="I53" s="28">
        <f t="shared" si="1"/>
        <v>51</v>
      </c>
      <c r="J53" s="26">
        <v>6.99</v>
      </c>
      <c r="K53" s="1">
        <f t="shared" si="2"/>
        <v>35.649000000000001</v>
      </c>
      <c r="L53" s="30">
        <f t="shared" si="0"/>
        <v>356.49</v>
      </c>
      <c r="M53" s="1">
        <f t="shared" si="3"/>
        <v>320.84100000000001</v>
      </c>
      <c r="O53" s="50"/>
      <c r="P53" s="50"/>
      <c r="Q53" s="50"/>
      <c r="R53" s="50"/>
    </row>
    <row r="54" spans="1:18" x14ac:dyDescent="0.3">
      <c r="A54" s="43">
        <v>44270</v>
      </c>
      <c r="B54" s="26" t="s">
        <v>80</v>
      </c>
      <c r="C54" s="25" t="s">
        <v>53</v>
      </c>
      <c r="D54" s="26" t="s">
        <v>58</v>
      </c>
      <c r="E54" s="26" t="s">
        <v>59</v>
      </c>
      <c r="F54" s="40" t="s">
        <v>90</v>
      </c>
      <c r="G54" s="26" t="s">
        <v>50</v>
      </c>
      <c r="H54" s="26">
        <v>84</v>
      </c>
      <c r="I54" s="28">
        <f t="shared" si="1"/>
        <v>50.4</v>
      </c>
      <c r="J54" s="26">
        <v>6.99</v>
      </c>
      <c r="K54" s="1">
        <f t="shared" si="2"/>
        <v>35.229599999999998</v>
      </c>
      <c r="L54" s="30">
        <f t="shared" si="0"/>
        <v>352.29599999999999</v>
      </c>
      <c r="M54" s="1">
        <f t="shared" si="3"/>
        <v>317.06639999999999</v>
      </c>
      <c r="O54" s="50"/>
      <c r="P54" s="50"/>
      <c r="Q54" s="50"/>
      <c r="R54" s="50"/>
    </row>
    <row r="55" spans="1:18" x14ac:dyDescent="0.3">
      <c r="A55" s="43">
        <v>44271</v>
      </c>
      <c r="B55" s="26" t="s">
        <v>83</v>
      </c>
      <c r="C55" s="25" t="s">
        <v>53</v>
      </c>
      <c r="D55" s="26" t="s">
        <v>58</v>
      </c>
      <c r="E55" s="26" t="s">
        <v>59</v>
      </c>
      <c r="F55" s="40" t="s">
        <v>90</v>
      </c>
      <c r="G55" s="26" t="s">
        <v>52</v>
      </c>
      <c r="H55" s="26">
        <v>82</v>
      </c>
      <c r="I55" s="28">
        <f t="shared" si="1"/>
        <v>49.199999999999996</v>
      </c>
      <c r="J55" s="26">
        <v>6.99</v>
      </c>
      <c r="K55" s="1">
        <f t="shared" si="2"/>
        <v>34.390799999999992</v>
      </c>
      <c r="L55" s="30">
        <f t="shared" si="0"/>
        <v>343.90799999999996</v>
      </c>
      <c r="M55" s="1">
        <f t="shared" si="3"/>
        <v>309.51719999999995</v>
      </c>
      <c r="O55" s="51">
        <v>44271</v>
      </c>
      <c r="P55" s="52">
        <f>SUM(K55:K58)</f>
        <v>220.0908</v>
      </c>
      <c r="Q55" s="52">
        <f>SUM(L55:L58)</f>
        <v>2200.9079999999999</v>
      </c>
      <c r="R55" s="50"/>
    </row>
    <row r="56" spans="1:18" x14ac:dyDescent="0.3">
      <c r="A56" s="43">
        <v>44271</v>
      </c>
      <c r="B56" s="26" t="s">
        <v>82</v>
      </c>
      <c r="C56" s="25" t="s">
        <v>53</v>
      </c>
      <c r="D56" s="26" t="s">
        <v>68</v>
      </c>
      <c r="E56" s="26" t="s">
        <v>69</v>
      </c>
      <c r="F56" s="40" t="s">
        <v>90</v>
      </c>
      <c r="G56" s="26" t="s">
        <v>52</v>
      </c>
      <c r="H56" s="26">
        <v>126</v>
      </c>
      <c r="I56" s="28">
        <f t="shared" si="1"/>
        <v>75.599999999999994</v>
      </c>
      <c r="J56" s="26">
        <v>4.5</v>
      </c>
      <c r="K56" s="1">
        <f t="shared" si="2"/>
        <v>34.020000000000003</v>
      </c>
      <c r="L56" s="30">
        <f t="shared" si="0"/>
        <v>340.2</v>
      </c>
      <c r="M56" s="1">
        <f t="shared" si="3"/>
        <v>306.18</v>
      </c>
      <c r="O56" s="50"/>
      <c r="P56" s="50"/>
      <c r="Q56" s="50"/>
      <c r="R56" s="50"/>
    </row>
    <row r="57" spans="1:18" x14ac:dyDescent="0.3">
      <c r="A57" s="43">
        <v>44271</v>
      </c>
      <c r="B57" s="26" t="s">
        <v>81</v>
      </c>
      <c r="C57" s="25" t="s">
        <v>53</v>
      </c>
      <c r="D57" s="26" t="s">
        <v>66</v>
      </c>
      <c r="E57" s="26" t="s">
        <v>67</v>
      </c>
      <c r="F57" s="40" t="s">
        <v>89</v>
      </c>
      <c r="G57" s="26" t="s">
        <v>52</v>
      </c>
      <c r="H57" s="26">
        <v>137</v>
      </c>
      <c r="I57" s="28">
        <f t="shared" si="1"/>
        <v>82.2</v>
      </c>
      <c r="J57" s="26">
        <v>8</v>
      </c>
      <c r="K57" s="1">
        <f t="shared" si="2"/>
        <v>65.760000000000005</v>
      </c>
      <c r="L57" s="30">
        <f t="shared" si="0"/>
        <v>657.6</v>
      </c>
      <c r="M57" s="1">
        <f t="shared" si="3"/>
        <v>591.84</v>
      </c>
      <c r="O57" s="50"/>
      <c r="P57" s="50"/>
      <c r="Q57" s="50"/>
      <c r="R57" s="50"/>
    </row>
    <row r="58" spans="1:18" x14ac:dyDescent="0.3">
      <c r="A58" s="43">
        <v>44271</v>
      </c>
      <c r="B58" s="26" t="s">
        <v>81</v>
      </c>
      <c r="C58" s="25" t="s">
        <v>53</v>
      </c>
      <c r="D58" s="26" t="s">
        <v>72</v>
      </c>
      <c r="E58" s="26" t="s">
        <v>73</v>
      </c>
      <c r="F58" s="40" t="s">
        <v>89</v>
      </c>
      <c r="G58" s="26" t="s">
        <v>50</v>
      </c>
      <c r="H58" s="26">
        <v>179</v>
      </c>
      <c r="I58" s="28">
        <f t="shared" si="1"/>
        <v>107.39999999999999</v>
      </c>
      <c r="J58" s="26">
        <v>8</v>
      </c>
      <c r="K58" s="1">
        <f t="shared" si="2"/>
        <v>85.92</v>
      </c>
      <c r="L58" s="30">
        <f t="shared" si="0"/>
        <v>859.19999999999993</v>
      </c>
      <c r="M58" s="1">
        <f t="shared" si="3"/>
        <v>773.28</v>
      </c>
      <c r="O58" s="50"/>
      <c r="P58" s="50"/>
      <c r="Q58" s="50"/>
      <c r="R58" s="50"/>
    </row>
    <row r="59" spans="1:18" x14ac:dyDescent="0.3">
      <c r="A59" s="43">
        <v>44272</v>
      </c>
      <c r="B59" s="26" t="s">
        <v>82</v>
      </c>
      <c r="C59" s="25" t="s">
        <v>53</v>
      </c>
      <c r="D59" s="26" t="s">
        <v>48</v>
      </c>
      <c r="E59" s="26" t="s">
        <v>49</v>
      </c>
      <c r="F59" s="40" t="s">
        <v>90</v>
      </c>
      <c r="G59" s="26" t="s">
        <v>52</v>
      </c>
      <c r="H59" s="26">
        <v>37</v>
      </c>
      <c r="I59" s="28">
        <f t="shared" si="1"/>
        <v>22.2</v>
      </c>
      <c r="J59" s="26">
        <v>14.5</v>
      </c>
      <c r="K59" s="1">
        <f t="shared" si="2"/>
        <v>32.19</v>
      </c>
      <c r="L59" s="30">
        <f t="shared" si="0"/>
        <v>321.89999999999998</v>
      </c>
      <c r="M59" s="1">
        <f t="shared" si="3"/>
        <v>289.70999999999998</v>
      </c>
      <c r="O59" s="51">
        <v>44272</v>
      </c>
      <c r="P59" s="52">
        <f>SUM(K59:K61)</f>
        <v>2295.0700000000002</v>
      </c>
      <c r="Q59" s="52">
        <f>SUM(L59:L61)</f>
        <v>22950.7</v>
      </c>
      <c r="R59" s="50"/>
    </row>
    <row r="60" spans="1:18" x14ac:dyDescent="0.3">
      <c r="A60" s="43">
        <v>44272</v>
      </c>
      <c r="B60" s="26" t="s">
        <v>83</v>
      </c>
      <c r="C60" s="25" t="s">
        <v>53</v>
      </c>
      <c r="D60" s="26" t="s">
        <v>62</v>
      </c>
      <c r="E60" s="26" t="s">
        <v>63</v>
      </c>
      <c r="F60" s="41" t="s">
        <v>88</v>
      </c>
      <c r="G60" s="26" t="s">
        <v>50</v>
      </c>
      <c r="H60" s="26">
        <v>89</v>
      </c>
      <c r="I60" s="28">
        <v>110</v>
      </c>
      <c r="J60" s="26">
        <v>200</v>
      </c>
      <c r="K60" s="1">
        <f t="shared" si="2"/>
        <v>2200</v>
      </c>
      <c r="L60" s="30">
        <f t="shared" si="0"/>
        <v>22000</v>
      </c>
      <c r="M60" s="1">
        <f t="shared" si="3"/>
        <v>19800</v>
      </c>
      <c r="O60" s="50"/>
      <c r="P60" s="50"/>
      <c r="Q60" s="50"/>
      <c r="R60" s="50"/>
    </row>
    <row r="61" spans="1:18" x14ac:dyDescent="0.3">
      <c r="A61" s="43">
        <v>44272</v>
      </c>
      <c r="B61" s="26" t="s">
        <v>80</v>
      </c>
      <c r="C61" s="25" t="s">
        <v>53</v>
      </c>
      <c r="D61" s="26" t="s">
        <v>66</v>
      </c>
      <c r="E61" s="26" t="s">
        <v>67</v>
      </c>
      <c r="F61" s="40" t="s">
        <v>89</v>
      </c>
      <c r="G61" s="26" t="s">
        <v>52</v>
      </c>
      <c r="H61" s="26">
        <v>131</v>
      </c>
      <c r="I61" s="28">
        <f t="shared" si="1"/>
        <v>78.599999999999994</v>
      </c>
      <c r="J61" s="26">
        <v>8</v>
      </c>
      <c r="K61" s="1">
        <f t="shared" si="2"/>
        <v>62.88</v>
      </c>
      <c r="L61" s="30">
        <f t="shared" si="0"/>
        <v>628.79999999999995</v>
      </c>
      <c r="M61" s="1">
        <f t="shared" si="3"/>
        <v>565.91999999999996</v>
      </c>
      <c r="O61" s="50"/>
      <c r="P61" s="50"/>
      <c r="Q61" s="50"/>
      <c r="R61" s="50"/>
    </row>
    <row r="62" spans="1:18" x14ac:dyDescent="0.3">
      <c r="A62" s="43">
        <v>44273</v>
      </c>
      <c r="B62" s="26" t="s">
        <v>82</v>
      </c>
      <c r="C62" s="25" t="s">
        <v>53</v>
      </c>
      <c r="D62" s="26" t="s">
        <v>70</v>
      </c>
      <c r="E62" s="26" t="s">
        <v>71</v>
      </c>
      <c r="F62" s="40" t="s">
        <v>89</v>
      </c>
      <c r="G62" s="26" t="s">
        <v>52</v>
      </c>
      <c r="H62" s="26">
        <v>77</v>
      </c>
      <c r="I62" s="28">
        <f t="shared" si="1"/>
        <v>46.199999999999996</v>
      </c>
      <c r="J62" s="26">
        <v>8</v>
      </c>
      <c r="K62" s="1">
        <f t="shared" si="2"/>
        <v>36.959999999999994</v>
      </c>
      <c r="L62" s="30">
        <f t="shared" si="0"/>
        <v>369.59999999999997</v>
      </c>
      <c r="M62" s="1">
        <f t="shared" si="3"/>
        <v>332.64</v>
      </c>
      <c r="O62" s="51">
        <v>44273</v>
      </c>
      <c r="P62" s="52">
        <f>SUM(K62:K63)</f>
        <v>2236.96</v>
      </c>
      <c r="Q62" s="52">
        <f>SUM(L62:L63)</f>
        <v>22369.599999999999</v>
      </c>
      <c r="R62" s="50"/>
    </row>
    <row r="63" spans="1:18" x14ac:dyDescent="0.3">
      <c r="A63" s="43">
        <v>44273</v>
      </c>
      <c r="B63" s="26" t="s">
        <v>80</v>
      </c>
      <c r="C63" s="25" t="s">
        <v>53</v>
      </c>
      <c r="D63" s="26" t="s">
        <v>62</v>
      </c>
      <c r="E63" s="26" t="s">
        <v>63</v>
      </c>
      <c r="F63" s="41" t="s">
        <v>88</v>
      </c>
      <c r="G63" s="26" t="s">
        <v>50</v>
      </c>
      <c r="H63" s="26">
        <v>82</v>
      </c>
      <c r="I63" s="28">
        <v>110</v>
      </c>
      <c r="J63" s="26">
        <v>200</v>
      </c>
      <c r="K63" s="1">
        <f t="shared" si="2"/>
        <v>2200</v>
      </c>
      <c r="L63" s="30">
        <f t="shared" si="0"/>
        <v>22000</v>
      </c>
      <c r="M63" s="1">
        <f t="shared" si="3"/>
        <v>19800</v>
      </c>
      <c r="O63" s="50"/>
      <c r="P63" s="50"/>
      <c r="Q63" s="50"/>
      <c r="R63" s="50"/>
    </row>
    <row r="64" spans="1:18" x14ac:dyDescent="0.3">
      <c r="A64" s="43">
        <v>44274</v>
      </c>
      <c r="B64" s="26" t="s">
        <v>83</v>
      </c>
      <c r="C64" s="25" t="s">
        <v>53</v>
      </c>
      <c r="D64" s="26" t="s">
        <v>64</v>
      </c>
      <c r="E64" s="26" t="s">
        <v>65</v>
      </c>
      <c r="F64" s="40" t="s">
        <v>89</v>
      </c>
      <c r="G64" s="26" t="s">
        <v>52</v>
      </c>
      <c r="H64" s="26">
        <v>109</v>
      </c>
      <c r="I64" s="28">
        <f t="shared" si="1"/>
        <v>65.399999999999991</v>
      </c>
      <c r="J64" s="26">
        <v>8</v>
      </c>
      <c r="K64" s="1">
        <f t="shared" si="2"/>
        <v>52.319999999999993</v>
      </c>
      <c r="L64" s="30">
        <f t="shared" si="0"/>
        <v>523.19999999999993</v>
      </c>
      <c r="M64" s="1">
        <f t="shared" si="3"/>
        <v>470.87999999999994</v>
      </c>
      <c r="O64" s="51">
        <v>44274</v>
      </c>
      <c r="P64" s="52">
        <f>SUM(K64:K66)</f>
        <v>161.76</v>
      </c>
      <c r="Q64" s="52">
        <f>SUM(L64:L66)</f>
        <v>1617.6</v>
      </c>
      <c r="R64" s="50"/>
    </row>
    <row r="65" spans="1:18" x14ac:dyDescent="0.3">
      <c r="A65" s="43">
        <v>44274</v>
      </c>
      <c r="B65" s="26" t="s">
        <v>81</v>
      </c>
      <c r="C65" s="25" t="s">
        <v>53</v>
      </c>
      <c r="D65" s="26" t="s">
        <v>66</v>
      </c>
      <c r="E65" s="26" t="s">
        <v>67</v>
      </c>
      <c r="F65" s="40" t="s">
        <v>89</v>
      </c>
      <c r="G65" s="26" t="s">
        <v>50</v>
      </c>
      <c r="H65" s="26">
        <v>122</v>
      </c>
      <c r="I65" s="28">
        <f t="shared" si="1"/>
        <v>73.2</v>
      </c>
      <c r="J65" s="26">
        <v>8</v>
      </c>
      <c r="K65" s="1">
        <f t="shared" si="2"/>
        <v>58.56</v>
      </c>
      <c r="L65" s="30">
        <f t="shared" si="0"/>
        <v>585.6</v>
      </c>
      <c r="M65" s="1">
        <f t="shared" si="3"/>
        <v>527.04</v>
      </c>
      <c r="O65" s="50"/>
      <c r="P65" s="50"/>
      <c r="Q65" s="50"/>
      <c r="R65" s="50"/>
    </row>
    <row r="66" spans="1:18" x14ac:dyDescent="0.3">
      <c r="A66" s="43">
        <v>44274</v>
      </c>
      <c r="B66" s="26" t="s">
        <v>83</v>
      </c>
      <c r="C66" s="25" t="s">
        <v>53</v>
      </c>
      <c r="D66" s="26" t="s">
        <v>64</v>
      </c>
      <c r="E66" s="26" t="s">
        <v>65</v>
      </c>
      <c r="F66" s="40" t="s">
        <v>89</v>
      </c>
      <c r="G66" s="26" t="s">
        <v>50</v>
      </c>
      <c r="H66" s="26">
        <v>106</v>
      </c>
      <c r="I66" s="28">
        <f t="shared" si="1"/>
        <v>63.599999999999994</v>
      </c>
      <c r="J66" s="26">
        <v>8</v>
      </c>
      <c r="K66" s="1">
        <f t="shared" si="2"/>
        <v>50.88</v>
      </c>
      <c r="L66" s="30">
        <f t="shared" si="0"/>
        <v>508.79999999999995</v>
      </c>
      <c r="M66" s="1">
        <f t="shared" si="3"/>
        <v>457.91999999999996</v>
      </c>
      <c r="O66" s="50"/>
      <c r="P66" s="50"/>
      <c r="Q66" s="50"/>
      <c r="R66" s="50"/>
    </row>
    <row r="67" spans="1:18" x14ac:dyDescent="0.3">
      <c r="A67" s="43">
        <v>44275</v>
      </c>
      <c r="B67" s="26" t="s">
        <v>80</v>
      </c>
      <c r="C67" s="25" t="s">
        <v>53</v>
      </c>
      <c r="D67" s="26" t="s">
        <v>60</v>
      </c>
      <c r="E67" s="26" t="s">
        <v>61</v>
      </c>
      <c r="F67" s="41" t="s">
        <v>88</v>
      </c>
      <c r="G67" s="26" t="s">
        <v>50</v>
      </c>
      <c r="H67" s="26">
        <v>73</v>
      </c>
      <c r="I67" s="28">
        <v>110</v>
      </c>
      <c r="J67" s="26">
        <v>200</v>
      </c>
      <c r="K67" s="1">
        <f t="shared" ref="K67:K108" si="4">L67*10/100</f>
        <v>2200</v>
      </c>
      <c r="L67" s="30">
        <f t="shared" si="0"/>
        <v>22000</v>
      </c>
      <c r="M67" s="1">
        <f t="shared" ref="M67:M108" si="5">L67-K67</f>
        <v>19800</v>
      </c>
      <c r="O67" s="51">
        <v>44275</v>
      </c>
      <c r="P67" s="52">
        <f>SUM(K67:K68)</f>
        <v>2228.0998</v>
      </c>
      <c r="Q67" s="52">
        <f>SUM(L67:L68)</f>
        <v>22280.998</v>
      </c>
      <c r="R67" s="50"/>
    </row>
    <row r="68" spans="1:18" x14ac:dyDescent="0.3">
      <c r="A68" s="43">
        <v>44275</v>
      </c>
      <c r="B68" s="26" t="s">
        <v>82</v>
      </c>
      <c r="C68" s="25" t="s">
        <v>53</v>
      </c>
      <c r="D68" s="26" t="s">
        <v>58</v>
      </c>
      <c r="E68" s="26" t="s">
        <v>59</v>
      </c>
      <c r="F68" s="40" t="s">
        <v>90</v>
      </c>
      <c r="G68" s="26" t="s">
        <v>52</v>
      </c>
      <c r="H68" s="26">
        <v>67</v>
      </c>
      <c r="I68" s="28">
        <f t="shared" ref="I68:I108" si="6">H68*0.6</f>
        <v>40.199999999999996</v>
      </c>
      <c r="J68" s="26">
        <v>6.99</v>
      </c>
      <c r="K68" s="1">
        <f t="shared" si="4"/>
        <v>28.099800000000002</v>
      </c>
      <c r="L68" s="30">
        <f t="shared" si="0"/>
        <v>280.99799999999999</v>
      </c>
      <c r="M68" s="1">
        <f t="shared" si="5"/>
        <v>252.89819999999997</v>
      </c>
      <c r="O68" s="50"/>
      <c r="P68" s="50"/>
      <c r="Q68" s="50"/>
      <c r="R68" s="50"/>
    </row>
    <row r="69" spans="1:18" x14ac:dyDescent="0.3">
      <c r="A69" s="43">
        <v>44276</v>
      </c>
      <c r="B69" s="26" t="s">
        <v>81</v>
      </c>
      <c r="C69" s="25" t="s">
        <v>53</v>
      </c>
      <c r="D69" s="26" t="s">
        <v>60</v>
      </c>
      <c r="E69" s="26" t="s">
        <v>61</v>
      </c>
      <c r="F69" s="41" t="s">
        <v>88</v>
      </c>
      <c r="G69" s="26" t="s">
        <v>51</v>
      </c>
      <c r="H69" s="26">
        <v>71</v>
      </c>
      <c r="I69" s="28">
        <v>110</v>
      </c>
      <c r="J69" s="26">
        <v>200</v>
      </c>
      <c r="K69" s="1">
        <f t="shared" si="4"/>
        <v>2200</v>
      </c>
      <c r="L69" s="30">
        <f t="shared" si="0"/>
        <v>22000</v>
      </c>
      <c r="M69" s="1">
        <f t="shared" si="5"/>
        <v>19800</v>
      </c>
      <c r="O69" s="51">
        <v>44276</v>
      </c>
      <c r="P69" s="52">
        <f>SUM(K69:K70)</f>
        <v>2273.44</v>
      </c>
      <c r="Q69" s="52">
        <f>SUM(L69:L70)</f>
        <v>22734.400000000001</v>
      </c>
      <c r="R69" s="50"/>
    </row>
    <row r="70" spans="1:18" x14ac:dyDescent="0.3">
      <c r="A70" s="43">
        <v>44276</v>
      </c>
      <c r="B70" s="26" t="s">
        <v>82</v>
      </c>
      <c r="C70" s="25" t="s">
        <v>53</v>
      </c>
      <c r="D70" s="26" t="s">
        <v>72</v>
      </c>
      <c r="E70" s="26" t="s">
        <v>73</v>
      </c>
      <c r="F70" s="40" t="s">
        <v>89</v>
      </c>
      <c r="G70" s="26" t="s">
        <v>52</v>
      </c>
      <c r="H70" s="26">
        <v>153</v>
      </c>
      <c r="I70" s="28">
        <f t="shared" si="6"/>
        <v>91.8</v>
      </c>
      <c r="J70" s="26">
        <v>8</v>
      </c>
      <c r="K70" s="1">
        <f t="shared" si="4"/>
        <v>73.44</v>
      </c>
      <c r="L70" s="30">
        <f t="shared" si="0"/>
        <v>734.4</v>
      </c>
      <c r="M70" s="1">
        <f t="shared" si="5"/>
        <v>660.96</v>
      </c>
      <c r="O70" s="50"/>
      <c r="P70" s="50"/>
      <c r="Q70" s="50"/>
      <c r="R70" s="50"/>
    </row>
    <row r="71" spans="1:18" x14ac:dyDescent="0.3">
      <c r="A71" s="43">
        <v>44277</v>
      </c>
      <c r="B71" s="26" t="s">
        <v>82</v>
      </c>
      <c r="C71" s="25" t="s">
        <v>53</v>
      </c>
      <c r="D71" s="26" t="s">
        <v>56</v>
      </c>
      <c r="E71" s="26" t="s">
        <v>57</v>
      </c>
      <c r="F71" s="41" t="s">
        <v>88</v>
      </c>
      <c r="G71" s="26" t="s">
        <v>50</v>
      </c>
      <c r="H71" s="26">
        <v>47</v>
      </c>
      <c r="I71" s="28">
        <v>110</v>
      </c>
      <c r="J71" s="26">
        <v>200</v>
      </c>
      <c r="K71" s="1">
        <f t="shared" si="4"/>
        <v>2200</v>
      </c>
      <c r="L71" s="30">
        <f t="shared" si="0"/>
        <v>22000</v>
      </c>
      <c r="M71" s="1">
        <f t="shared" si="5"/>
        <v>19800</v>
      </c>
      <c r="O71" s="51">
        <v>44277</v>
      </c>
      <c r="P71" s="52">
        <f>SUM(K71:K73)</f>
        <v>2256.3747999999996</v>
      </c>
      <c r="Q71" s="52">
        <f>SUM(L71:L73)</f>
        <v>22563.748</v>
      </c>
      <c r="R71" s="50"/>
    </row>
    <row r="72" spans="1:18" x14ac:dyDescent="0.3">
      <c r="A72" s="43">
        <v>44277</v>
      </c>
      <c r="B72" s="26" t="s">
        <v>81</v>
      </c>
      <c r="C72" s="25" t="s">
        <v>53</v>
      </c>
      <c r="D72" s="26" t="s">
        <v>70</v>
      </c>
      <c r="E72" s="26" t="s">
        <v>71</v>
      </c>
      <c r="F72" s="40" t="s">
        <v>89</v>
      </c>
      <c r="G72" s="26" t="s">
        <v>50</v>
      </c>
      <c r="H72" s="26">
        <v>65</v>
      </c>
      <c r="I72" s="28">
        <f t="shared" si="6"/>
        <v>39</v>
      </c>
      <c r="J72" s="26">
        <v>8</v>
      </c>
      <c r="K72" s="1">
        <f t="shared" si="4"/>
        <v>31.2</v>
      </c>
      <c r="L72" s="30">
        <f t="shared" si="0"/>
        <v>312</v>
      </c>
      <c r="M72" s="1">
        <f t="shared" si="5"/>
        <v>280.8</v>
      </c>
      <c r="O72" s="50"/>
      <c r="P72" s="50"/>
      <c r="Q72" s="50"/>
      <c r="R72" s="50"/>
    </row>
    <row r="73" spans="1:18" x14ac:dyDescent="0.3">
      <c r="A73" s="43">
        <v>44277</v>
      </c>
      <c r="B73" s="26" t="s">
        <v>80</v>
      </c>
      <c r="C73" s="25" t="s">
        <v>53</v>
      </c>
      <c r="D73" s="26" t="s">
        <v>54</v>
      </c>
      <c r="E73" s="26" t="s">
        <v>55</v>
      </c>
      <c r="F73" s="40" t="s">
        <v>90</v>
      </c>
      <c r="G73" s="26" t="s">
        <v>50</v>
      </c>
      <c r="H73" s="26">
        <v>42</v>
      </c>
      <c r="I73" s="28">
        <f t="shared" si="6"/>
        <v>25.2</v>
      </c>
      <c r="J73" s="26">
        <v>9.99</v>
      </c>
      <c r="K73" s="1">
        <f t="shared" si="4"/>
        <v>25.174800000000001</v>
      </c>
      <c r="L73" s="30">
        <f t="shared" si="0"/>
        <v>251.74799999999999</v>
      </c>
      <c r="M73" s="1">
        <f t="shared" si="5"/>
        <v>226.57319999999999</v>
      </c>
      <c r="O73" s="50"/>
      <c r="P73" s="50"/>
      <c r="Q73" s="50"/>
      <c r="R73" s="50"/>
    </row>
    <row r="74" spans="1:18" x14ac:dyDescent="0.3">
      <c r="A74" s="43">
        <v>44278</v>
      </c>
      <c r="B74" s="26" t="s">
        <v>83</v>
      </c>
      <c r="C74" s="25" t="s">
        <v>53</v>
      </c>
      <c r="D74" s="26" t="s">
        <v>60</v>
      </c>
      <c r="E74" s="26" t="s">
        <v>61</v>
      </c>
      <c r="F74" s="41" t="s">
        <v>88</v>
      </c>
      <c r="G74" s="26" t="s">
        <v>50</v>
      </c>
      <c r="H74" s="26">
        <v>64</v>
      </c>
      <c r="I74" s="28">
        <v>110</v>
      </c>
      <c r="J74" s="26">
        <v>200</v>
      </c>
      <c r="K74" s="1">
        <f t="shared" si="4"/>
        <v>2200</v>
      </c>
      <c r="L74" s="30">
        <f t="shared" si="0"/>
        <v>22000</v>
      </c>
      <c r="M74" s="1">
        <f t="shared" si="5"/>
        <v>19800</v>
      </c>
      <c r="O74" s="51">
        <v>44278</v>
      </c>
      <c r="P74" s="52">
        <f>SUM(K74:K77)</f>
        <v>2299.0708000000004</v>
      </c>
      <c r="Q74" s="52">
        <f>SUM(L74:L77)</f>
        <v>22990.708000000002</v>
      </c>
      <c r="R74" s="50"/>
    </row>
    <row r="75" spans="1:18" x14ac:dyDescent="0.3">
      <c r="A75" s="43">
        <v>44278</v>
      </c>
      <c r="B75" s="26" t="s">
        <v>82</v>
      </c>
      <c r="C75" s="25" t="s">
        <v>53</v>
      </c>
      <c r="D75" s="26" t="s">
        <v>66</v>
      </c>
      <c r="E75" s="26" t="s">
        <v>67</v>
      </c>
      <c r="F75" s="40" t="s">
        <v>89</v>
      </c>
      <c r="G75" s="26" t="s">
        <v>52</v>
      </c>
      <c r="H75" s="26">
        <v>104</v>
      </c>
      <c r="I75" s="28">
        <f t="shared" si="6"/>
        <v>62.4</v>
      </c>
      <c r="J75" s="26">
        <v>8</v>
      </c>
      <c r="K75" s="1">
        <f t="shared" si="4"/>
        <v>49.92</v>
      </c>
      <c r="L75" s="30">
        <f t="shared" si="0"/>
        <v>499.2</v>
      </c>
      <c r="M75" s="1">
        <f t="shared" si="5"/>
        <v>449.28</v>
      </c>
      <c r="O75" s="50"/>
      <c r="P75" s="50"/>
      <c r="Q75" s="50"/>
      <c r="R75" s="50"/>
    </row>
    <row r="76" spans="1:18" x14ac:dyDescent="0.3">
      <c r="A76" s="43">
        <v>44278</v>
      </c>
      <c r="B76" s="26" t="s">
        <v>83</v>
      </c>
      <c r="C76" s="25" t="s">
        <v>53</v>
      </c>
      <c r="D76" s="26" t="s">
        <v>54</v>
      </c>
      <c r="E76" s="26" t="s">
        <v>55</v>
      </c>
      <c r="F76" s="40" t="s">
        <v>90</v>
      </c>
      <c r="G76" s="26" t="s">
        <v>50</v>
      </c>
      <c r="H76" s="26">
        <v>41</v>
      </c>
      <c r="I76" s="28">
        <f t="shared" si="6"/>
        <v>24.599999999999998</v>
      </c>
      <c r="J76" s="26">
        <v>9.99</v>
      </c>
      <c r="K76" s="1">
        <f t="shared" si="4"/>
        <v>24.575399999999998</v>
      </c>
      <c r="L76" s="30">
        <f t="shared" si="0"/>
        <v>245.75399999999999</v>
      </c>
      <c r="M76" s="1">
        <f t="shared" si="5"/>
        <v>221.17859999999999</v>
      </c>
      <c r="O76" s="50"/>
      <c r="P76" s="50"/>
      <c r="Q76" s="50"/>
      <c r="R76" s="50"/>
    </row>
    <row r="77" spans="1:18" x14ac:dyDescent="0.3">
      <c r="A77" s="43">
        <v>44278</v>
      </c>
      <c r="B77" s="26" t="s">
        <v>82</v>
      </c>
      <c r="C77" s="25" t="s">
        <v>53</v>
      </c>
      <c r="D77" s="26" t="s">
        <v>54</v>
      </c>
      <c r="E77" s="26" t="s">
        <v>55</v>
      </c>
      <c r="F77" s="40" t="s">
        <v>90</v>
      </c>
      <c r="G77" s="26" t="s">
        <v>52</v>
      </c>
      <c r="H77" s="26">
        <v>41</v>
      </c>
      <c r="I77" s="28">
        <f t="shared" si="6"/>
        <v>24.599999999999998</v>
      </c>
      <c r="J77" s="26">
        <v>9.99</v>
      </c>
      <c r="K77" s="1">
        <f t="shared" si="4"/>
        <v>24.575399999999998</v>
      </c>
      <c r="L77" s="30">
        <f t="shared" si="0"/>
        <v>245.75399999999999</v>
      </c>
      <c r="M77" s="1">
        <f t="shared" si="5"/>
        <v>221.17859999999999</v>
      </c>
      <c r="O77" s="50"/>
      <c r="P77" s="50"/>
      <c r="Q77" s="50"/>
      <c r="R77" s="50"/>
    </row>
    <row r="78" spans="1:18" x14ac:dyDescent="0.3">
      <c r="A78" s="43">
        <v>44279</v>
      </c>
      <c r="B78" s="26" t="s">
        <v>82</v>
      </c>
      <c r="C78" s="25" t="s">
        <v>53</v>
      </c>
      <c r="D78" s="26" t="s">
        <v>72</v>
      </c>
      <c r="E78" s="26" t="s">
        <v>73</v>
      </c>
      <c r="F78" s="40" t="s">
        <v>89</v>
      </c>
      <c r="G78" s="26" t="s">
        <v>50</v>
      </c>
      <c r="H78" s="26">
        <v>135</v>
      </c>
      <c r="I78" s="28">
        <f t="shared" si="6"/>
        <v>81</v>
      </c>
      <c r="J78" s="26">
        <v>8</v>
      </c>
      <c r="K78" s="1">
        <f t="shared" si="4"/>
        <v>64.8</v>
      </c>
      <c r="L78" s="30">
        <f t="shared" si="0"/>
        <v>648</v>
      </c>
      <c r="M78" s="1">
        <f t="shared" si="5"/>
        <v>583.20000000000005</v>
      </c>
      <c r="O78" s="51">
        <v>44279</v>
      </c>
      <c r="P78" s="52">
        <f>SUM(K78:K83)</f>
        <v>297.51</v>
      </c>
      <c r="Q78" s="52">
        <f>SUM(L78:L83)</f>
        <v>2975.1</v>
      </c>
      <c r="R78" s="50"/>
    </row>
    <row r="79" spans="1:18" x14ac:dyDescent="0.3">
      <c r="A79" s="43">
        <v>44279</v>
      </c>
      <c r="B79" s="26" t="s">
        <v>81</v>
      </c>
      <c r="C79" s="25" t="s">
        <v>53</v>
      </c>
      <c r="D79" s="26" t="s">
        <v>72</v>
      </c>
      <c r="E79" s="26" t="s">
        <v>73</v>
      </c>
      <c r="F79" s="40" t="s">
        <v>89</v>
      </c>
      <c r="G79" s="26" t="s">
        <v>50</v>
      </c>
      <c r="H79" s="26">
        <v>129</v>
      </c>
      <c r="I79" s="28">
        <f t="shared" si="6"/>
        <v>77.399999999999991</v>
      </c>
      <c r="J79" s="26">
        <v>8</v>
      </c>
      <c r="K79" s="1">
        <f t="shared" si="4"/>
        <v>61.919999999999987</v>
      </c>
      <c r="L79" s="30">
        <f t="shared" si="0"/>
        <v>619.19999999999993</v>
      </c>
      <c r="M79" s="1">
        <f t="shared" si="5"/>
        <v>557.28</v>
      </c>
      <c r="O79" s="50"/>
      <c r="P79" s="50"/>
      <c r="Q79" s="50"/>
      <c r="R79" s="50"/>
    </row>
    <row r="80" spans="1:18" x14ac:dyDescent="0.3">
      <c r="A80" s="43">
        <v>44279</v>
      </c>
      <c r="B80" s="26" t="s">
        <v>82</v>
      </c>
      <c r="C80" s="25" t="s">
        <v>53</v>
      </c>
      <c r="D80" s="26" t="s">
        <v>68</v>
      </c>
      <c r="E80" s="26" t="s">
        <v>69</v>
      </c>
      <c r="F80" s="40" t="s">
        <v>90</v>
      </c>
      <c r="G80" s="26" t="s">
        <v>50</v>
      </c>
      <c r="H80" s="26">
        <v>85</v>
      </c>
      <c r="I80" s="28">
        <f t="shared" si="6"/>
        <v>51</v>
      </c>
      <c r="J80" s="26">
        <v>4.5</v>
      </c>
      <c r="K80" s="1">
        <f t="shared" si="4"/>
        <v>22.95</v>
      </c>
      <c r="L80" s="30">
        <f t="shared" si="0"/>
        <v>229.5</v>
      </c>
      <c r="M80" s="1">
        <f t="shared" si="5"/>
        <v>206.55</v>
      </c>
      <c r="O80" s="50"/>
      <c r="P80" s="50"/>
      <c r="Q80" s="50"/>
      <c r="R80" s="50"/>
    </row>
    <row r="81" spans="1:18" x14ac:dyDescent="0.3">
      <c r="A81" s="43">
        <v>44279</v>
      </c>
      <c r="B81" s="26" t="s">
        <v>80</v>
      </c>
      <c r="C81" s="25" t="s">
        <v>53</v>
      </c>
      <c r="D81" s="26" t="s">
        <v>72</v>
      </c>
      <c r="E81" s="26" t="s">
        <v>73</v>
      </c>
      <c r="F81" s="40" t="s">
        <v>89</v>
      </c>
      <c r="G81" s="26" t="s">
        <v>50</v>
      </c>
      <c r="H81" s="26">
        <v>116</v>
      </c>
      <c r="I81" s="28">
        <f t="shared" si="6"/>
        <v>69.599999999999994</v>
      </c>
      <c r="J81" s="26">
        <v>8</v>
      </c>
      <c r="K81" s="1">
        <f t="shared" si="4"/>
        <v>55.68</v>
      </c>
      <c r="L81" s="30">
        <f t="shared" si="0"/>
        <v>556.79999999999995</v>
      </c>
      <c r="M81" s="1">
        <f t="shared" si="5"/>
        <v>501.11999999999995</v>
      </c>
      <c r="O81" s="50"/>
      <c r="P81" s="50"/>
      <c r="Q81" s="50"/>
      <c r="R81" s="50"/>
    </row>
    <row r="82" spans="1:18" x14ac:dyDescent="0.3">
      <c r="A82" s="43">
        <v>44279</v>
      </c>
      <c r="B82" s="26" t="s">
        <v>82</v>
      </c>
      <c r="C82" s="25" t="s">
        <v>53</v>
      </c>
      <c r="D82" s="26" t="s">
        <v>72</v>
      </c>
      <c r="E82" s="26" t="s">
        <v>73</v>
      </c>
      <c r="F82" s="40" t="s">
        <v>89</v>
      </c>
      <c r="G82" s="26" t="s">
        <v>52</v>
      </c>
      <c r="H82" s="26">
        <v>112</v>
      </c>
      <c r="I82" s="28">
        <f t="shared" si="6"/>
        <v>67.2</v>
      </c>
      <c r="J82" s="26">
        <v>8</v>
      </c>
      <c r="K82" s="1">
        <f t="shared" si="4"/>
        <v>53.76</v>
      </c>
      <c r="L82" s="30">
        <f t="shared" si="0"/>
        <v>537.6</v>
      </c>
      <c r="M82" s="1">
        <f t="shared" si="5"/>
        <v>483.84000000000003</v>
      </c>
      <c r="O82" s="50"/>
      <c r="P82" s="50"/>
      <c r="Q82" s="50"/>
      <c r="R82" s="50"/>
    </row>
    <row r="83" spans="1:18" x14ac:dyDescent="0.3">
      <c r="A83" s="43">
        <v>44279</v>
      </c>
      <c r="B83" s="26" t="s">
        <v>83</v>
      </c>
      <c r="C83" s="25" t="s">
        <v>53</v>
      </c>
      <c r="D83" s="26" t="s">
        <v>66</v>
      </c>
      <c r="E83" s="26" t="s">
        <v>67</v>
      </c>
      <c r="F83" s="40" t="s">
        <v>89</v>
      </c>
      <c r="G83" s="26" t="s">
        <v>50</v>
      </c>
      <c r="H83" s="26">
        <v>80</v>
      </c>
      <c r="I83" s="28">
        <f t="shared" si="6"/>
        <v>48</v>
      </c>
      <c r="J83" s="26">
        <v>8</v>
      </c>
      <c r="K83" s="1">
        <f t="shared" si="4"/>
        <v>38.4</v>
      </c>
      <c r="L83" s="30">
        <f t="shared" si="0"/>
        <v>384</v>
      </c>
      <c r="M83" s="1">
        <f t="shared" si="5"/>
        <v>345.6</v>
      </c>
      <c r="O83" s="50"/>
      <c r="P83" s="50"/>
      <c r="Q83" s="50"/>
      <c r="R83" s="50"/>
    </row>
    <row r="84" spans="1:18" x14ac:dyDescent="0.3">
      <c r="A84" s="43">
        <v>44280</v>
      </c>
      <c r="B84" s="26" t="s">
        <v>82</v>
      </c>
      <c r="C84" s="25" t="s">
        <v>53</v>
      </c>
      <c r="D84" s="26" t="s">
        <v>60</v>
      </c>
      <c r="E84" s="26" t="s">
        <v>61</v>
      </c>
      <c r="F84" s="41" t="s">
        <v>88</v>
      </c>
      <c r="G84" s="26" t="s">
        <v>50</v>
      </c>
      <c r="H84" s="26">
        <v>48</v>
      </c>
      <c r="I84" s="28">
        <v>110</v>
      </c>
      <c r="J84" s="26">
        <v>200</v>
      </c>
      <c r="K84" s="1">
        <f t="shared" si="4"/>
        <v>2200</v>
      </c>
      <c r="L84" s="30">
        <f t="shared" si="0"/>
        <v>22000</v>
      </c>
      <c r="M84" s="1">
        <f t="shared" si="5"/>
        <v>19800</v>
      </c>
      <c r="O84" s="51">
        <v>44280</v>
      </c>
      <c r="P84" s="52">
        <f>SUM(K84:K88)</f>
        <v>4467.5</v>
      </c>
      <c r="Q84" s="52">
        <f>SUM(L84:L88)</f>
        <v>44675</v>
      </c>
      <c r="R84" s="50"/>
    </row>
    <row r="85" spans="1:18" x14ac:dyDescent="0.3">
      <c r="A85" s="43">
        <v>44280</v>
      </c>
      <c r="B85" s="26" t="s">
        <v>81</v>
      </c>
      <c r="C85" s="25" t="s">
        <v>53</v>
      </c>
      <c r="D85" s="26" t="s">
        <v>62</v>
      </c>
      <c r="E85" s="26" t="s">
        <v>63</v>
      </c>
      <c r="F85" s="41" t="s">
        <v>88</v>
      </c>
      <c r="G85" s="26" t="s">
        <v>52</v>
      </c>
      <c r="H85" s="26">
        <v>50</v>
      </c>
      <c r="I85" s="28">
        <v>110</v>
      </c>
      <c r="J85" s="26">
        <v>200</v>
      </c>
      <c r="K85" s="1">
        <f t="shared" si="4"/>
        <v>2200</v>
      </c>
      <c r="L85" s="30">
        <f t="shared" si="0"/>
        <v>22000</v>
      </c>
      <c r="M85" s="1">
        <f t="shared" si="5"/>
        <v>19800</v>
      </c>
      <c r="O85" s="54"/>
      <c r="P85" s="54"/>
      <c r="Q85" s="54"/>
      <c r="R85" s="50"/>
    </row>
    <row r="86" spans="1:18" x14ac:dyDescent="0.3">
      <c r="A86" s="43">
        <v>44280</v>
      </c>
      <c r="B86" s="26" t="s">
        <v>82</v>
      </c>
      <c r="C86" s="25" t="s">
        <v>53</v>
      </c>
      <c r="D86" s="26" t="s">
        <v>70</v>
      </c>
      <c r="E86" s="26" t="s">
        <v>71</v>
      </c>
      <c r="F86" s="40" t="s">
        <v>89</v>
      </c>
      <c r="G86" s="26" t="s">
        <v>50</v>
      </c>
      <c r="H86" s="26">
        <v>43</v>
      </c>
      <c r="I86" s="28">
        <f t="shared" si="6"/>
        <v>25.8</v>
      </c>
      <c r="J86" s="26">
        <v>8</v>
      </c>
      <c r="K86" s="1">
        <f t="shared" si="4"/>
        <v>20.64</v>
      </c>
      <c r="L86" s="30">
        <f t="shared" si="0"/>
        <v>206.4</v>
      </c>
      <c r="M86" s="1">
        <f t="shared" si="5"/>
        <v>185.76</v>
      </c>
      <c r="O86" s="54"/>
      <c r="P86" s="54"/>
      <c r="Q86" s="54"/>
      <c r="R86" s="50"/>
    </row>
    <row r="87" spans="1:18" x14ac:dyDescent="0.3">
      <c r="A87" s="43">
        <v>44280</v>
      </c>
      <c r="B87" s="26" t="s">
        <v>81</v>
      </c>
      <c r="C87" s="25" t="s">
        <v>53</v>
      </c>
      <c r="D87" s="26" t="s">
        <v>48</v>
      </c>
      <c r="E87" s="26" t="s">
        <v>49</v>
      </c>
      <c r="F87" s="40" t="s">
        <v>90</v>
      </c>
      <c r="G87" s="26" t="s">
        <v>52</v>
      </c>
      <c r="H87" s="26">
        <v>18</v>
      </c>
      <c r="I87" s="28">
        <f t="shared" si="6"/>
        <v>10.799999999999999</v>
      </c>
      <c r="J87" s="26">
        <v>14.5</v>
      </c>
      <c r="K87" s="1">
        <f t="shared" si="4"/>
        <v>15.66</v>
      </c>
      <c r="L87" s="30">
        <f t="shared" si="0"/>
        <v>156.6</v>
      </c>
      <c r="M87" s="1">
        <f t="shared" si="5"/>
        <v>140.94</v>
      </c>
      <c r="O87" s="54"/>
      <c r="P87" s="54"/>
      <c r="Q87" s="54"/>
      <c r="R87" s="50"/>
    </row>
    <row r="88" spans="1:18" x14ac:dyDescent="0.3">
      <c r="A88" s="43">
        <v>44280</v>
      </c>
      <c r="B88" s="26" t="s">
        <v>83</v>
      </c>
      <c r="C88" s="25" t="s">
        <v>53</v>
      </c>
      <c r="D88" s="26" t="s">
        <v>66</v>
      </c>
      <c r="E88" s="26" t="s">
        <v>67</v>
      </c>
      <c r="F88" s="40" t="s">
        <v>89</v>
      </c>
      <c r="G88" s="26" t="s">
        <v>50</v>
      </c>
      <c r="H88" s="26">
        <v>65</v>
      </c>
      <c r="I88" s="28">
        <f t="shared" si="6"/>
        <v>39</v>
      </c>
      <c r="J88" s="26">
        <v>8</v>
      </c>
      <c r="K88" s="1">
        <f t="shared" si="4"/>
        <v>31.2</v>
      </c>
      <c r="L88" s="30">
        <f t="shared" si="0"/>
        <v>312</v>
      </c>
      <c r="M88" s="1">
        <f t="shared" si="5"/>
        <v>280.8</v>
      </c>
      <c r="O88" s="54"/>
      <c r="P88" s="54"/>
      <c r="Q88" s="54"/>
      <c r="R88" s="50"/>
    </row>
    <row r="89" spans="1:18" x14ac:dyDescent="0.3">
      <c r="A89" s="43">
        <v>44281</v>
      </c>
      <c r="B89" s="26" t="s">
        <v>83</v>
      </c>
      <c r="C89" s="25" t="s">
        <v>53</v>
      </c>
      <c r="D89" s="26" t="s">
        <v>58</v>
      </c>
      <c r="E89" s="26" t="s">
        <v>59</v>
      </c>
      <c r="F89" s="40" t="s">
        <v>90</v>
      </c>
      <c r="G89" s="26" t="s">
        <v>50</v>
      </c>
      <c r="H89" s="26">
        <v>37</v>
      </c>
      <c r="I89" s="28">
        <f t="shared" si="6"/>
        <v>22.2</v>
      </c>
      <c r="J89" s="26">
        <v>6.99</v>
      </c>
      <c r="K89" s="1">
        <f t="shared" si="4"/>
        <v>15.517799999999999</v>
      </c>
      <c r="L89" s="30">
        <f t="shared" si="0"/>
        <v>155.178</v>
      </c>
      <c r="M89" s="1">
        <f t="shared" si="5"/>
        <v>139.6602</v>
      </c>
      <c r="O89" s="51">
        <v>44281</v>
      </c>
      <c r="P89" s="52">
        <f>SUM(K89:K93)</f>
        <v>2293.0246000000002</v>
      </c>
      <c r="Q89" s="52">
        <f>SUM(L89:L93)</f>
        <v>22930.245999999996</v>
      </c>
      <c r="R89" s="50"/>
    </row>
    <row r="90" spans="1:18" x14ac:dyDescent="0.3">
      <c r="A90" s="43">
        <v>44281</v>
      </c>
      <c r="B90" s="26" t="s">
        <v>80</v>
      </c>
      <c r="C90" s="25" t="s">
        <v>53</v>
      </c>
      <c r="D90" s="26" t="s">
        <v>62</v>
      </c>
      <c r="E90" s="26" t="s">
        <v>63</v>
      </c>
      <c r="F90" s="41" t="s">
        <v>88</v>
      </c>
      <c r="G90" s="26" t="s">
        <v>50</v>
      </c>
      <c r="H90" s="26">
        <v>41</v>
      </c>
      <c r="I90" s="28">
        <v>110</v>
      </c>
      <c r="J90" s="26">
        <v>200</v>
      </c>
      <c r="K90" s="1">
        <f t="shared" si="4"/>
        <v>2200</v>
      </c>
      <c r="L90" s="30">
        <f t="shared" si="0"/>
        <v>22000</v>
      </c>
      <c r="M90" s="1">
        <f t="shared" si="5"/>
        <v>19800</v>
      </c>
      <c r="O90" s="50"/>
      <c r="P90" s="50"/>
      <c r="Q90" s="50"/>
      <c r="R90" s="50"/>
    </row>
    <row r="91" spans="1:18" x14ac:dyDescent="0.3">
      <c r="A91" s="43">
        <v>44281</v>
      </c>
      <c r="B91" s="26" t="s">
        <v>80</v>
      </c>
      <c r="C91" s="25" t="s">
        <v>53</v>
      </c>
      <c r="D91" s="26" t="s">
        <v>72</v>
      </c>
      <c r="E91" s="26" t="s">
        <v>73</v>
      </c>
      <c r="F91" s="40" t="s">
        <v>89</v>
      </c>
      <c r="G91" s="26" t="s">
        <v>52</v>
      </c>
      <c r="H91" s="26">
        <v>77</v>
      </c>
      <c r="I91" s="28">
        <f t="shared" si="6"/>
        <v>46.199999999999996</v>
      </c>
      <c r="J91" s="26">
        <v>8</v>
      </c>
      <c r="K91" s="1">
        <f t="shared" si="4"/>
        <v>36.959999999999994</v>
      </c>
      <c r="L91" s="30">
        <f t="shared" si="0"/>
        <v>369.59999999999997</v>
      </c>
      <c r="M91" s="1">
        <f t="shared" si="5"/>
        <v>332.64</v>
      </c>
      <c r="O91" s="50"/>
      <c r="P91" s="50"/>
      <c r="Q91" s="50"/>
      <c r="R91" s="50"/>
    </row>
    <row r="92" spans="1:18" x14ac:dyDescent="0.3">
      <c r="A92" s="43">
        <v>44281</v>
      </c>
      <c r="B92" s="26" t="s">
        <v>80</v>
      </c>
      <c r="C92" s="25" t="s">
        <v>53</v>
      </c>
      <c r="D92" s="26" t="s">
        <v>66</v>
      </c>
      <c r="E92" s="26" t="s">
        <v>67</v>
      </c>
      <c r="F92" s="40" t="s">
        <v>89</v>
      </c>
      <c r="G92" s="26" t="s">
        <v>50</v>
      </c>
      <c r="H92" s="26">
        <v>57</v>
      </c>
      <c r="I92" s="28">
        <f t="shared" si="6"/>
        <v>34.199999999999996</v>
      </c>
      <c r="J92" s="26">
        <v>8</v>
      </c>
      <c r="K92" s="1">
        <f t="shared" si="4"/>
        <v>27.359999999999996</v>
      </c>
      <c r="L92" s="30">
        <f t="shared" si="0"/>
        <v>273.59999999999997</v>
      </c>
      <c r="M92" s="1">
        <f t="shared" si="5"/>
        <v>246.23999999999998</v>
      </c>
      <c r="O92" s="50"/>
      <c r="P92" s="50"/>
      <c r="Q92" s="50"/>
      <c r="R92" s="50"/>
    </row>
    <row r="93" spans="1:18" x14ac:dyDescent="0.3">
      <c r="A93" s="43">
        <v>44281</v>
      </c>
      <c r="B93" s="26" t="s">
        <v>80</v>
      </c>
      <c r="C93" s="25" t="s">
        <v>53</v>
      </c>
      <c r="D93" s="26" t="s">
        <v>54</v>
      </c>
      <c r="E93" s="26" t="s">
        <v>55</v>
      </c>
      <c r="F93" s="40" t="s">
        <v>90</v>
      </c>
      <c r="G93" s="26" t="s">
        <v>50</v>
      </c>
      <c r="H93" s="26">
        <v>22</v>
      </c>
      <c r="I93" s="28">
        <f t="shared" si="6"/>
        <v>13.2</v>
      </c>
      <c r="J93" s="26">
        <v>9.99</v>
      </c>
      <c r="K93" s="1">
        <f t="shared" si="4"/>
        <v>13.186799999999998</v>
      </c>
      <c r="L93" s="30">
        <f t="shared" si="0"/>
        <v>131.86799999999999</v>
      </c>
      <c r="M93" s="1">
        <f t="shared" si="5"/>
        <v>118.68119999999999</v>
      </c>
      <c r="O93" s="50"/>
      <c r="P93" s="50"/>
      <c r="Q93" s="50"/>
      <c r="R93" s="50"/>
    </row>
    <row r="94" spans="1:18" x14ac:dyDescent="0.3">
      <c r="A94" s="43">
        <v>44282</v>
      </c>
      <c r="B94" s="26" t="s">
        <v>82</v>
      </c>
      <c r="C94" s="25" t="s">
        <v>53</v>
      </c>
      <c r="D94" s="26" t="s">
        <v>58</v>
      </c>
      <c r="E94" s="26" t="s">
        <v>59</v>
      </c>
      <c r="F94" s="40" t="s">
        <v>90</v>
      </c>
      <c r="G94" s="26" t="s">
        <v>50</v>
      </c>
      <c r="H94" s="26">
        <v>30</v>
      </c>
      <c r="I94" s="28">
        <f t="shared" si="6"/>
        <v>18</v>
      </c>
      <c r="J94" s="26">
        <v>6.99</v>
      </c>
      <c r="K94" s="1">
        <f t="shared" si="4"/>
        <v>12.582000000000001</v>
      </c>
      <c r="L94" s="30">
        <f t="shared" si="0"/>
        <v>125.82000000000001</v>
      </c>
      <c r="M94" s="1">
        <f t="shared" si="5"/>
        <v>113.238</v>
      </c>
      <c r="O94" s="51">
        <v>44282</v>
      </c>
      <c r="P94" s="52">
        <f>SUM(K94:K98)</f>
        <v>69.565799999999996</v>
      </c>
      <c r="Q94" s="52">
        <f>SUM(L94:L98)</f>
        <v>695.65800000000002</v>
      </c>
      <c r="R94" s="50"/>
    </row>
    <row r="95" spans="1:18" x14ac:dyDescent="0.3">
      <c r="A95" s="43">
        <v>44282</v>
      </c>
      <c r="B95" s="26" t="s">
        <v>81</v>
      </c>
      <c r="C95" s="25" t="s">
        <v>53</v>
      </c>
      <c r="D95" s="26" t="s">
        <v>72</v>
      </c>
      <c r="E95" s="26" t="s">
        <v>73</v>
      </c>
      <c r="F95" s="40" t="s">
        <v>89</v>
      </c>
      <c r="G95" s="26" t="s">
        <v>52</v>
      </c>
      <c r="H95" s="26">
        <v>63</v>
      </c>
      <c r="I95" s="28">
        <f t="shared" si="6"/>
        <v>37.799999999999997</v>
      </c>
      <c r="J95" s="26">
        <v>8</v>
      </c>
      <c r="K95" s="1">
        <f t="shared" si="4"/>
        <v>30.24</v>
      </c>
      <c r="L95" s="30">
        <f t="shared" si="0"/>
        <v>302.39999999999998</v>
      </c>
      <c r="M95" s="1">
        <f t="shared" si="5"/>
        <v>272.15999999999997</v>
      </c>
      <c r="O95" s="50"/>
      <c r="P95" s="50"/>
      <c r="Q95" s="50"/>
      <c r="R95" s="50"/>
    </row>
    <row r="96" spans="1:18" x14ac:dyDescent="0.3">
      <c r="A96" s="43">
        <v>44282</v>
      </c>
      <c r="B96" s="26" t="s">
        <v>81</v>
      </c>
      <c r="C96" s="25" t="s">
        <v>53</v>
      </c>
      <c r="D96" s="26" t="s">
        <v>70</v>
      </c>
      <c r="E96" s="26" t="s">
        <v>71</v>
      </c>
      <c r="F96" s="40" t="s">
        <v>89</v>
      </c>
      <c r="G96" s="26" t="s">
        <v>50</v>
      </c>
      <c r="H96" s="26">
        <v>22</v>
      </c>
      <c r="I96" s="28">
        <f t="shared" si="6"/>
        <v>13.2</v>
      </c>
      <c r="J96" s="26">
        <v>8</v>
      </c>
      <c r="K96" s="1">
        <f t="shared" si="4"/>
        <v>10.56</v>
      </c>
      <c r="L96" s="30">
        <f t="shared" si="0"/>
        <v>105.6</v>
      </c>
      <c r="M96" s="1">
        <f t="shared" si="5"/>
        <v>95.039999999999992</v>
      </c>
      <c r="O96" s="50"/>
      <c r="P96" s="50"/>
      <c r="Q96" s="50"/>
      <c r="R96" s="50"/>
    </row>
    <row r="97" spans="1:19" x14ac:dyDescent="0.3">
      <c r="A97" s="43">
        <v>44282</v>
      </c>
      <c r="B97" s="26" t="s">
        <v>81</v>
      </c>
      <c r="C97" s="25" t="s">
        <v>53</v>
      </c>
      <c r="D97" s="26" t="s">
        <v>54</v>
      </c>
      <c r="E97" s="26" t="s">
        <v>55</v>
      </c>
      <c r="F97" s="40" t="s">
        <v>90</v>
      </c>
      <c r="G97" s="26" t="s">
        <v>52</v>
      </c>
      <c r="H97" s="26">
        <v>14</v>
      </c>
      <c r="I97" s="28">
        <f t="shared" si="6"/>
        <v>8.4</v>
      </c>
      <c r="J97" s="26">
        <v>9.99</v>
      </c>
      <c r="K97" s="1">
        <f t="shared" si="4"/>
        <v>8.3916000000000004</v>
      </c>
      <c r="L97" s="30">
        <f t="shared" si="0"/>
        <v>83.916000000000011</v>
      </c>
      <c r="M97" s="1">
        <f t="shared" si="5"/>
        <v>75.524400000000014</v>
      </c>
      <c r="O97" s="50"/>
      <c r="P97" s="50"/>
      <c r="Q97" s="50"/>
      <c r="R97" s="50"/>
    </row>
    <row r="98" spans="1:19" x14ac:dyDescent="0.3">
      <c r="A98" s="43">
        <v>44282</v>
      </c>
      <c r="B98" s="26" t="s">
        <v>82</v>
      </c>
      <c r="C98" s="25" t="s">
        <v>53</v>
      </c>
      <c r="D98" s="26" t="s">
        <v>54</v>
      </c>
      <c r="E98" s="26" t="s">
        <v>55</v>
      </c>
      <c r="F98" s="40" t="s">
        <v>90</v>
      </c>
      <c r="G98" s="26" t="s">
        <v>50</v>
      </c>
      <c r="H98" s="26">
        <v>13</v>
      </c>
      <c r="I98" s="28">
        <f t="shared" si="6"/>
        <v>7.8</v>
      </c>
      <c r="J98" s="26">
        <v>9.99</v>
      </c>
      <c r="K98" s="1">
        <f t="shared" si="4"/>
        <v>7.7922000000000002</v>
      </c>
      <c r="L98" s="30">
        <f t="shared" si="0"/>
        <v>77.921999999999997</v>
      </c>
      <c r="M98" s="1">
        <f t="shared" si="5"/>
        <v>70.129800000000003</v>
      </c>
      <c r="O98" s="50"/>
      <c r="P98" s="50"/>
      <c r="Q98" s="50"/>
      <c r="R98" s="50"/>
    </row>
    <row r="99" spans="1:19" x14ac:dyDescent="0.3">
      <c r="A99" s="43">
        <v>44283</v>
      </c>
      <c r="B99" s="26" t="s">
        <v>83</v>
      </c>
      <c r="C99" s="25" t="s">
        <v>53</v>
      </c>
      <c r="D99" s="26" t="s">
        <v>66</v>
      </c>
      <c r="E99" s="26" t="s">
        <v>67</v>
      </c>
      <c r="F99" s="40" t="s">
        <v>89</v>
      </c>
      <c r="G99" s="26" t="s">
        <v>50</v>
      </c>
      <c r="H99" s="26">
        <v>28</v>
      </c>
      <c r="I99" s="28">
        <f t="shared" si="6"/>
        <v>16.8</v>
      </c>
      <c r="J99" s="26">
        <v>8</v>
      </c>
      <c r="K99" s="1">
        <f t="shared" si="4"/>
        <v>13.44</v>
      </c>
      <c r="L99" s="30">
        <f t="shared" si="0"/>
        <v>134.4</v>
      </c>
      <c r="M99" s="1">
        <f t="shared" si="5"/>
        <v>120.96000000000001</v>
      </c>
      <c r="O99" s="51">
        <v>44283</v>
      </c>
      <c r="P99" s="52">
        <f>SUM(K99:K101)</f>
        <v>30.72</v>
      </c>
      <c r="Q99" s="52">
        <f>SUM(L99:L101)</f>
        <v>307.2</v>
      </c>
      <c r="R99" s="50"/>
    </row>
    <row r="100" spans="1:19" x14ac:dyDescent="0.3">
      <c r="A100" s="43">
        <v>44283</v>
      </c>
      <c r="B100" s="26" t="s">
        <v>80</v>
      </c>
      <c r="C100" s="25" t="s">
        <v>53</v>
      </c>
      <c r="D100" s="26" t="s">
        <v>64</v>
      </c>
      <c r="E100" s="26" t="s">
        <v>65</v>
      </c>
      <c r="F100" s="40" t="s">
        <v>89</v>
      </c>
      <c r="G100" s="26" t="s">
        <v>50</v>
      </c>
      <c r="H100" s="26">
        <v>16</v>
      </c>
      <c r="I100" s="28">
        <f t="shared" si="6"/>
        <v>9.6</v>
      </c>
      <c r="J100" s="26">
        <v>8</v>
      </c>
      <c r="K100" s="1">
        <f t="shared" si="4"/>
        <v>7.68</v>
      </c>
      <c r="L100" s="30">
        <f t="shared" si="0"/>
        <v>76.8</v>
      </c>
      <c r="M100" s="1">
        <f t="shared" si="5"/>
        <v>69.12</v>
      </c>
      <c r="O100" s="50"/>
      <c r="P100" s="50"/>
      <c r="Q100" s="50"/>
      <c r="R100" s="50"/>
    </row>
    <row r="101" spans="1:19" x14ac:dyDescent="0.3">
      <c r="A101" s="43">
        <v>44283</v>
      </c>
      <c r="B101" s="26" t="s">
        <v>81</v>
      </c>
      <c r="C101" s="25" t="s">
        <v>53</v>
      </c>
      <c r="D101" s="26" t="s">
        <v>72</v>
      </c>
      <c r="E101" s="26" t="s">
        <v>73</v>
      </c>
      <c r="F101" s="40" t="s">
        <v>89</v>
      </c>
      <c r="G101" s="26" t="s">
        <v>52</v>
      </c>
      <c r="H101" s="26">
        <v>20</v>
      </c>
      <c r="I101" s="28">
        <f t="shared" si="6"/>
        <v>12</v>
      </c>
      <c r="J101" s="26">
        <v>8</v>
      </c>
      <c r="K101" s="1">
        <f t="shared" si="4"/>
        <v>9.6</v>
      </c>
      <c r="L101" s="30">
        <f t="shared" si="0"/>
        <v>96</v>
      </c>
      <c r="M101" s="1">
        <f t="shared" si="5"/>
        <v>86.4</v>
      </c>
      <c r="O101" s="50"/>
      <c r="P101" s="50"/>
      <c r="Q101" s="50"/>
      <c r="R101" s="50"/>
    </row>
    <row r="102" spans="1:19" x14ac:dyDescent="0.3">
      <c r="A102" s="43">
        <v>44284</v>
      </c>
      <c r="B102" s="26" t="s">
        <v>80</v>
      </c>
      <c r="C102" s="25" t="s">
        <v>53</v>
      </c>
      <c r="D102" s="26" t="s">
        <v>64</v>
      </c>
      <c r="E102" s="26" t="s">
        <v>65</v>
      </c>
      <c r="F102" s="40" t="s">
        <v>89</v>
      </c>
      <c r="G102" s="26" t="s">
        <v>51</v>
      </c>
      <c r="H102" s="26">
        <v>12</v>
      </c>
      <c r="I102" s="28">
        <f t="shared" si="6"/>
        <v>7.1999999999999993</v>
      </c>
      <c r="J102" s="26">
        <v>8</v>
      </c>
      <c r="K102" s="1">
        <f t="shared" si="4"/>
        <v>5.76</v>
      </c>
      <c r="L102" s="30">
        <f t="shared" si="0"/>
        <v>57.599999999999994</v>
      </c>
      <c r="M102" s="1">
        <f t="shared" si="5"/>
        <v>51.839999999999996</v>
      </c>
      <c r="O102" s="51">
        <v>44284</v>
      </c>
      <c r="P102" s="52">
        <f>SUM(K102:K103)</f>
        <v>10.559999999999999</v>
      </c>
      <c r="Q102" s="52">
        <f>SUM(L102:L103)</f>
        <v>105.6</v>
      </c>
      <c r="R102" s="50"/>
    </row>
    <row r="103" spans="1:19" x14ac:dyDescent="0.3">
      <c r="A103" s="43">
        <v>44284</v>
      </c>
      <c r="B103" s="26" t="s">
        <v>82</v>
      </c>
      <c r="C103" s="25" t="s">
        <v>53</v>
      </c>
      <c r="D103" s="26" t="s">
        <v>64</v>
      </c>
      <c r="E103" s="26" t="s">
        <v>65</v>
      </c>
      <c r="F103" s="40" t="s">
        <v>89</v>
      </c>
      <c r="G103" s="26" t="s">
        <v>52</v>
      </c>
      <c r="H103" s="26">
        <v>10</v>
      </c>
      <c r="I103" s="28">
        <f t="shared" si="6"/>
        <v>6</v>
      </c>
      <c r="J103" s="26">
        <v>8</v>
      </c>
      <c r="K103" s="1">
        <f t="shared" si="4"/>
        <v>4.8</v>
      </c>
      <c r="L103" s="30">
        <f t="shared" si="0"/>
        <v>48</v>
      </c>
      <c r="M103" s="1">
        <f t="shared" si="5"/>
        <v>43.2</v>
      </c>
      <c r="O103" s="50"/>
      <c r="P103" s="50"/>
      <c r="Q103" s="50"/>
      <c r="R103" s="50"/>
      <c r="S103" s="54"/>
    </row>
    <row r="104" spans="1:19" x14ac:dyDescent="0.3">
      <c r="A104" s="43">
        <v>44285</v>
      </c>
      <c r="B104" s="26" t="s">
        <v>81</v>
      </c>
      <c r="C104" s="25" t="s">
        <v>53</v>
      </c>
      <c r="D104" s="26" t="s">
        <v>72</v>
      </c>
      <c r="E104" s="26" t="s">
        <v>73</v>
      </c>
      <c r="F104" s="40" t="s">
        <v>89</v>
      </c>
      <c r="G104" s="26" t="s">
        <v>50</v>
      </c>
      <c r="H104" s="26">
        <v>14</v>
      </c>
      <c r="I104" s="28">
        <f t="shared" si="6"/>
        <v>8.4</v>
      </c>
      <c r="J104" s="26">
        <v>8</v>
      </c>
      <c r="K104" s="1">
        <f t="shared" si="4"/>
        <v>6.72</v>
      </c>
      <c r="L104" s="30">
        <f t="shared" si="0"/>
        <v>67.2</v>
      </c>
      <c r="M104" s="1">
        <f t="shared" si="5"/>
        <v>60.480000000000004</v>
      </c>
      <c r="O104" s="51">
        <v>44285</v>
      </c>
      <c r="P104" s="52">
        <f>SUM(K104:K106)</f>
        <v>11.246999999999998</v>
      </c>
      <c r="Q104" s="52">
        <f>SUM(L104:L106)</f>
        <v>112.47</v>
      </c>
      <c r="R104" s="50"/>
      <c r="S104" s="54"/>
    </row>
    <row r="105" spans="1:19" x14ac:dyDescent="0.3">
      <c r="A105" s="43">
        <v>44285</v>
      </c>
      <c r="B105" s="26" t="s">
        <v>81</v>
      </c>
      <c r="C105" s="25" t="s">
        <v>53</v>
      </c>
      <c r="D105" s="26" t="s">
        <v>68</v>
      </c>
      <c r="E105" s="26" t="s">
        <v>69</v>
      </c>
      <c r="F105" s="40" t="s">
        <v>90</v>
      </c>
      <c r="G105" s="26" t="s">
        <v>52</v>
      </c>
      <c r="H105" s="26">
        <v>9</v>
      </c>
      <c r="I105" s="28">
        <f t="shared" si="6"/>
        <v>5.3999999999999995</v>
      </c>
      <c r="J105" s="26">
        <v>4.5</v>
      </c>
      <c r="K105" s="1">
        <f t="shared" si="4"/>
        <v>2.4299999999999997</v>
      </c>
      <c r="L105" s="30">
        <f t="shared" si="0"/>
        <v>24.299999999999997</v>
      </c>
      <c r="M105" s="1">
        <f t="shared" si="5"/>
        <v>21.869999999999997</v>
      </c>
      <c r="O105" s="50"/>
      <c r="P105" s="50"/>
      <c r="Q105" s="50"/>
      <c r="R105" s="50"/>
      <c r="S105" s="54"/>
    </row>
    <row r="106" spans="1:19" x14ac:dyDescent="0.3">
      <c r="A106" s="43">
        <v>44285</v>
      </c>
      <c r="B106" s="26" t="s">
        <v>83</v>
      </c>
      <c r="C106" s="25" t="s">
        <v>53</v>
      </c>
      <c r="D106" s="26" t="s">
        <v>58</v>
      </c>
      <c r="E106" s="26" t="s">
        <v>59</v>
      </c>
      <c r="F106" s="40" t="s">
        <v>90</v>
      </c>
      <c r="G106" s="26" t="s">
        <v>52</v>
      </c>
      <c r="H106" s="26">
        <v>5</v>
      </c>
      <c r="I106" s="28">
        <f t="shared" si="6"/>
        <v>3</v>
      </c>
      <c r="J106" s="26">
        <v>6.99</v>
      </c>
      <c r="K106" s="1">
        <f t="shared" si="4"/>
        <v>2.097</v>
      </c>
      <c r="L106" s="30">
        <f t="shared" si="0"/>
        <v>20.97</v>
      </c>
      <c r="M106" s="1">
        <f t="shared" si="5"/>
        <v>18.872999999999998</v>
      </c>
      <c r="O106" s="50"/>
      <c r="P106" s="50"/>
      <c r="Q106" s="50"/>
      <c r="R106" s="50"/>
      <c r="S106" s="54"/>
    </row>
    <row r="107" spans="1:19" x14ac:dyDescent="0.3">
      <c r="A107" s="43">
        <v>44286</v>
      </c>
      <c r="B107" s="26" t="s">
        <v>83</v>
      </c>
      <c r="C107" s="25" t="s">
        <v>53</v>
      </c>
      <c r="D107" s="26" t="s">
        <v>68</v>
      </c>
      <c r="E107" s="26" t="s">
        <v>69</v>
      </c>
      <c r="F107" s="40" t="s">
        <v>90</v>
      </c>
      <c r="G107" s="26" t="s">
        <v>52</v>
      </c>
      <c r="H107" s="26">
        <v>7</v>
      </c>
      <c r="I107" s="28">
        <f t="shared" si="6"/>
        <v>4.2</v>
      </c>
      <c r="J107" s="26">
        <v>4.5</v>
      </c>
      <c r="K107" s="1">
        <f t="shared" si="4"/>
        <v>1.8900000000000003</v>
      </c>
      <c r="L107" s="30">
        <f t="shared" si="0"/>
        <v>18.900000000000002</v>
      </c>
      <c r="M107" s="1">
        <f t="shared" si="5"/>
        <v>17.010000000000002</v>
      </c>
      <c r="O107" s="51">
        <v>44286</v>
      </c>
      <c r="P107" s="52">
        <f>SUM(K107:K108)</f>
        <v>6.69</v>
      </c>
      <c r="Q107" s="52" cm="1">
        <f t="array" ref="Q107:Q108">L107:L108</f>
        <v>18.900000000000002</v>
      </c>
      <c r="R107" s="50"/>
      <c r="S107" s="54"/>
    </row>
    <row r="108" spans="1:19" x14ac:dyDescent="0.3">
      <c r="A108" s="43">
        <v>44286</v>
      </c>
      <c r="B108" s="27" t="s">
        <v>81</v>
      </c>
      <c r="C108" s="25" t="s">
        <v>53</v>
      </c>
      <c r="D108" s="27" t="s">
        <v>72</v>
      </c>
      <c r="E108" s="27" t="s">
        <v>73</v>
      </c>
      <c r="F108" s="40" t="s">
        <v>89</v>
      </c>
      <c r="G108" s="27" t="s">
        <v>50</v>
      </c>
      <c r="H108" s="27">
        <v>10</v>
      </c>
      <c r="I108" s="28">
        <f t="shared" si="6"/>
        <v>6</v>
      </c>
      <c r="J108" s="26">
        <v>8</v>
      </c>
      <c r="K108" s="1">
        <f t="shared" si="4"/>
        <v>4.8</v>
      </c>
      <c r="L108" s="31">
        <f t="shared" si="0"/>
        <v>48</v>
      </c>
      <c r="M108" s="1">
        <f t="shared" si="5"/>
        <v>43.2</v>
      </c>
      <c r="O108" s="50"/>
      <c r="P108" s="50"/>
      <c r="Q108" s="50">
        <v>48</v>
      </c>
      <c r="R108" s="50"/>
      <c r="S108" s="54"/>
    </row>
    <row r="109" spans="1:19" x14ac:dyDescent="0.3">
      <c r="O109" s="50"/>
      <c r="P109" s="50"/>
      <c r="Q109" s="50"/>
      <c r="R109" s="50"/>
    </row>
  </sheetData>
  <autoFilter ref="A1:M108" xr:uid="{E0FBD15B-7AB8-424E-AA5C-98788D13789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8932-7AE1-45D5-BD24-7D0AED9EBFE5}">
  <dimension ref="A1:H47"/>
  <sheetViews>
    <sheetView zoomScaleNormal="100" workbookViewId="0">
      <selection activeCell="C5" sqref="C5"/>
    </sheetView>
  </sheetViews>
  <sheetFormatPr defaultRowHeight="14.4" x14ac:dyDescent="0.3"/>
  <cols>
    <col min="1" max="1" width="10.77734375" style="6" customWidth="1"/>
    <col min="2" max="2" width="12.88671875" style="1" customWidth="1"/>
    <col min="3" max="3" width="15.21875" style="1" bestFit="1" customWidth="1"/>
    <col min="4" max="6" width="15.21875" style="1" customWidth="1"/>
    <col min="7" max="7" width="13.77734375" customWidth="1"/>
    <col min="8" max="8" width="12.44140625" customWidth="1"/>
  </cols>
  <sheetData>
    <row r="1" spans="1:8" ht="43.2" x14ac:dyDescent="0.3">
      <c r="A1" s="8" t="s">
        <v>0</v>
      </c>
      <c r="B1" s="9" t="s">
        <v>3</v>
      </c>
      <c r="C1" s="9" t="s">
        <v>1</v>
      </c>
      <c r="D1" s="9" t="s">
        <v>40</v>
      </c>
      <c r="E1" s="9" t="s">
        <v>41</v>
      </c>
      <c r="F1" s="9"/>
      <c r="G1" s="10" t="s">
        <v>2</v>
      </c>
      <c r="H1" s="10" t="s">
        <v>4</v>
      </c>
    </row>
    <row r="2" spans="1:8" x14ac:dyDescent="0.3">
      <c r="A2" s="7">
        <v>43831</v>
      </c>
      <c r="B2" s="1">
        <v>12</v>
      </c>
      <c r="C2" s="1">
        <v>64</v>
      </c>
      <c r="D2" s="1">
        <f>10%*C2</f>
        <v>6.4</v>
      </c>
    </row>
    <row r="3" spans="1:8" x14ac:dyDescent="0.3">
      <c r="A3" s="7">
        <v>43862</v>
      </c>
      <c r="B3" s="1">
        <v>13</v>
      </c>
      <c r="C3" s="1">
        <v>65</v>
      </c>
      <c r="D3" s="1">
        <f t="shared" ref="D3:D5" si="0">10%*C3</f>
        <v>6.5</v>
      </c>
    </row>
    <row r="4" spans="1:8" x14ac:dyDescent="0.3">
      <c r="A4" s="7">
        <v>43891</v>
      </c>
      <c r="B4" s="1">
        <v>15</v>
      </c>
      <c r="C4" s="1">
        <v>67</v>
      </c>
      <c r="D4" s="1">
        <f t="shared" si="0"/>
        <v>6.7</v>
      </c>
    </row>
    <row r="5" spans="1:8" x14ac:dyDescent="0.3">
      <c r="A5" s="7">
        <v>43922</v>
      </c>
      <c r="B5" s="1">
        <v>18</v>
      </c>
      <c r="C5" s="1">
        <v>70</v>
      </c>
      <c r="D5" s="1">
        <f t="shared" si="0"/>
        <v>7</v>
      </c>
    </row>
    <row r="6" spans="1:8" x14ac:dyDescent="0.3">
      <c r="A6" s="7">
        <v>43952</v>
      </c>
      <c r="B6" s="1">
        <v>20</v>
      </c>
      <c r="C6" s="1">
        <v>71</v>
      </c>
    </row>
    <row r="7" spans="1:8" x14ac:dyDescent="0.3">
      <c r="A7" s="7">
        <v>43983</v>
      </c>
      <c r="B7" s="1">
        <v>22</v>
      </c>
      <c r="C7" s="1">
        <v>74</v>
      </c>
    </row>
    <row r="8" spans="1:8" x14ac:dyDescent="0.3">
      <c r="A8" s="7">
        <v>44013</v>
      </c>
      <c r="B8" s="1">
        <v>24</v>
      </c>
      <c r="C8" s="1">
        <v>76</v>
      </c>
    </row>
    <row r="9" spans="1:8" x14ac:dyDescent="0.3">
      <c r="A9" s="7">
        <v>44044</v>
      </c>
      <c r="B9" s="1">
        <v>27</v>
      </c>
      <c r="C9" s="1">
        <v>79</v>
      </c>
    </row>
    <row r="10" spans="1:8" x14ac:dyDescent="0.3">
      <c r="A10" s="7">
        <v>44075</v>
      </c>
      <c r="B10" s="1">
        <v>29</v>
      </c>
      <c r="C10" s="1">
        <v>81</v>
      </c>
    </row>
    <row r="11" spans="1:8" x14ac:dyDescent="0.3">
      <c r="A11" s="7">
        <v>44105</v>
      </c>
      <c r="B11" s="1">
        <v>31</v>
      </c>
      <c r="C11" s="1">
        <v>83</v>
      </c>
    </row>
    <row r="12" spans="1:8" x14ac:dyDescent="0.3">
      <c r="A12" s="7">
        <v>44136</v>
      </c>
      <c r="B12" s="1">
        <v>33</v>
      </c>
      <c r="C12" s="1">
        <v>85</v>
      </c>
    </row>
    <row r="13" spans="1:8" x14ac:dyDescent="0.3">
      <c r="A13" s="7">
        <v>44166</v>
      </c>
      <c r="B13" s="1">
        <v>35</v>
      </c>
      <c r="C13" s="1">
        <v>86</v>
      </c>
    </row>
    <row r="14" spans="1:8" x14ac:dyDescent="0.3">
      <c r="A14" s="7">
        <v>44197</v>
      </c>
      <c r="B14" s="1">
        <v>40</v>
      </c>
      <c r="C14" s="1">
        <v>91</v>
      </c>
    </row>
    <row r="15" spans="1:8" x14ac:dyDescent="0.3">
      <c r="A15" s="7">
        <v>44228</v>
      </c>
      <c r="B15" s="1">
        <v>42</v>
      </c>
      <c r="C15" s="1">
        <v>93</v>
      </c>
    </row>
    <row r="16" spans="1:8" x14ac:dyDescent="0.3">
      <c r="A16" s="7">
        <v>44256</v>
      </c>
      <c r="B16" s="1">
        <v>45</v>
      </c>
      <c r="C16" s="1">
        <v>96</v>
      </c>
    </row>
    <row r="17" spans="1:3" x14ac:dyDescent="0.3">
      <c r="A17" s="7">
        <v>44287</v>
      </c>
      <c r="B17" s="1">
        <v>46</v>
      </c>
      <c r="C17" s="1">
        <v>98</v>
      </c>
    </row>
    <row r="18" spans="1:3" x14ac:dyDescent="0.3">
      <c r="A18" s="7">
        <v>44317</v>
      </c>
      <c r="B18" s="1">
        <v>48</v>
      </c>
      <c r="C18" s="1">
        <v>101</v>
      </c>
    </row>
    <row r="19" spans="1:3" x14ac:dyDescent="0.3">
      <c r="A19" s="7">
        <v>44348</v>
      </c>
      <c r="B19" s="1">
        <v>50</v>
      </c>
      <c r="C19" s="1">
        <v>103</v>
      </c>
    </row>
    <row r="20" spans="1:3" x14ac:dyDescent="0.3">
      <c r="A20" s="7">
        <v>44378</v>
      </c>
      <c r="B20" s="1">
        <v>63</v>
      </c>
      <c r="C20" s="1">
        <v>36</v>
      </c>
    </row>
    <row r="21" spans="1:3" x14ac:dyDescent="0.3">
      <c r="A21" s="7">
        <v>44409</v>
      </c>
      <c r="B21" s="1">
        <v>55</v>
      </c>
      <c r="C21" s="1">
        <v>110</v>
      </c>
    </row>
    <row r="22" spans="1:3" x14ac:dyDescent="0.3">
      <c r="A22" s="7">
        <v>44440</v>
      </c>
      <c r="B22" s="1">
        <v>57</v>
      </c>
      <c r="C22" s="1">
        <v>112</v>
      </c>
    </row>
    <row r="23" spans="1:3" x14ac:dyDescent="0.3">
      <c r="A23" s="7">
        <v>44470</v>
      </c>
      <c r="B23" s="1">
        <v>61</v>
      </c>
      <c r="C23" s="1">
        <v>116</v>
      </c>
    </row>
    <row r="24" spans="1:3" x14ac:dyDescent="0.3">
      <c r="A24" s="7">
        <v>44501</v>
      </c>
      <c r="B24" s="1">
        <v>64</v>
      </c>
      <c r="C24" s="1">
        <v>121</v>
      </c>
    </row>
    <row r="25" spans="1:3" x14ac:dyDescent="0.3">
      <c r="A25" s="7">
        <v>44531</v>
      </c>
      <c r="B25" s="1">
        <v>67</v>
      </c>
      <c r="C25" s="1">
        <v>126</v>
      </c>
    </row>
    <row r="26" spans="1:3" x14ac:dyDescent="0.3">
      <c r="A26" s="7">
        <v>44562</v>
      </c>
      <c r="B26" s="1">
        <v>71</v>
      </c>
      <c r="C26" s="1">
        <v>136</v>
      </c>
    </row>
    <row r="27" spans="1:3" x14ac:dyDescent="0.3">
      <c r="A27" s="7">
        <v>44593</v>
      </c>
      <c r="B27" s="1">
        <v>74</v>
      </c>
      <c r="C27" s="1">
        <v>140</v>
      </c>
    </row>
    <row r="28" spans="1:3" x14ac:dyDescent="0.3">
      <c r="A28" s="7">
        <v>44621</v>
      </c>
      <c r="B28" s="1">
        <v>76</v>
      </c>
      <c r="C28" s="1">
        <v>145</v>
      </c>
    </row>
    <row r="29" spans="1:3" x14ac:dyDescent="0.3">
      <c r="A29" s="7">
        <v>44652</v>
      </c>
      <c r="B29" s="1">
        <v>77</v>
      </c>
      <c r="C29" s="1">
        <v>150</v>
      </c>
    </row>
    <row r="30" spans="1:3" x14ac:dyDescent="0.3">
      <c r="A30" s="7">
        <v>44682</v>
      </c>
      <c r="B30" s="1">
        <v>79</v>
      </c>
      <c r="C30" s="1">
        <v>155</v>
      </c>
    </row>
    <row r="31" spans="1:3" x14ac:dyDescent="0.3">
      <c r="A31" s="7">
        <v>44713</v>
      </c>
      <c r="B31" s="1">
        <v>82</v>
      </c>
      <c r="C31" s="1">
        <v>158</v>
      </c>
    </row>
    <row r="32" spans="1:3" x14ac:dyDescent="0.3">
      <c r="A32" s="7">
        <v>44743</v>
      </c>
      <c r="B32" s="1">
        <v>83</v>
      </c>
      <c r="C32" s="1">
        <v>163</v>
      </c>
    </row>
    <row r="33" spans="1:7" x14ac:dyDescent="0.3">
      <c r="A33" s="7">
        <v>44774</v>
      </c>
      <c r="B33" s="1">
        <v>85</v>
      </c>
      <c r="C33" s="1">
        <v>170</v>
      </c>
    </row>
    <row r="34" spans="1:7" x14ac:dyDescent="0.3">
      <c r="A34" s="7">
        <v>44805</v>
      </c>
      <c r="B34" s="1">
        <v>87</v>
      </c>
      <c r="C34" s="1">
        <v>173</v>
      </c>
    </row>
    <row r="35" spans="1:7" x14ac:dyDescent="0.3">
      <c r="A35" s="7">
        <v>44835</v>
      </c>
      <c r="B35" s="1">
        <v>88</v>
      </c>
      <c r="C35" s="1">
        <v>175</v>
      </c>
    </row>
    <row r="36" spans="1:7" x14ac:dyDescent="0.3">
      <c r="A36" s="7">
        <v>44866</v>
      </c>
      <c r="B36" s="1">
        <v>90</v>
      </c>
      <c r="C36" s="1">
        <v>180</v>
      </c>
    </row>
    <row r="37" spans="1:7" x14ac:dyDescent="0.3">
      <c r="A37" s="7">
        <v>44896</v>
      </c>
      <c r="B37" s="1">
        <v>91</v>
      </c>
      <c r="C37" s="1">
        <v>185</v>
      </c>
    </row>
    <row r="38" spans="1:7" x14ac:dyDescent="0.3">
      <c r="A38" s="7"/>
      <c r="G38" s="1"/>
    </row>
    <row r="39" spans="1:7" x14ac:dyDescent="0.3">
      <c r="A39" s="7"/>
      <c r="G39" s="1"/>
    </row>
    <row r="40" spans="1:7" x14ac:dyDescent="0.3">
      <c r="A40" s="7"/>
      <c r="G40" s="1"/>
    </row>
    <row r="41" spans="1:7" x14ac:dyDescent="0.3">
      <c r="A41" s="7"/>
      <c r="G41" s="1"/>
    </row>
    <row r="42" spans="1:7" x14ac:dyDescent="0.3">
      <c r="A42" s="7"/>
      <c r="G42" s="1"/>
    </row>
    <row r="43" spans="1:7" x14ac:dyDescent="0.3">
      <c r="A43" s="7"/>
      <c r="G43" s="1"/>
    </row>
    <row r="44" spans="1:7" x14ac:dyDescent="0.3">
      <c r="A44" s="7"/>
      <c r="G44" s="1"/>
    </row>
    <row r="45" spans="1:7" x14ac:dyDescent="0.3">
      <c r="A45" s="7"/>
      <c r="G45" s="1"/>
    </row>
    <row r="46" spans="1:7" x14ac:dyDescent="0.3">
      <c r="A46" s="7"/>
      <c r="G46" s="1"/>
    </row>
    <row r="47" spans="1:7" x14ac:dyDescent="0.3">
      <c r="A47" s="7"/>
      <c r="G47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2A6A-3294-4E11-9226-AE76E8058A88}">
  <dimension ref="A1:V79"/>
  <sheetViews>
    <sheetView topLeftCell="A34" workbookViewId="0">
      <selection activeCell="C45" sqref="C45"/>
    </sheetView>
  </sheetViews>
  <sheetFormatPr defaultRowHeight="14.4" x14ac:dyDescent="0.3"/>
  <cols>
    <col min="1" max="1" width="8.77734375" style="6"/>
    <col min="2" max="2" width="14.33203125" style="14" customWidth="1"/>
    <col min="3" max="3" width="15.21875" style="1" bestFit="1" customWidth="1"/>
    <col min="4" max="4" width="15.21875" style="1" customWidth="1"/>
    <col min="5" max="5" width="22.88671875" bestFit="1" customWidth="1"/>
    <col min="10" max="10" width="20.6640625" bestFit="1" customWidth="1"/>
    <col min="11" max="11" width="11.77734375" bestFit="1" customWidth="1"/>
    <col min="12" max="12" width="20.88671875" bestFit="1" customWidth="1"/>
    <col min="13" max="13" width="15.6640625" bestFit="1" customWidth="1"/>
  </cols>
  <sheetData>
    <row r="1" spans="1:22" s="10" customFormat="1" ht="31.5" customHeight="1" x14ac:dyDescent="0.3">
      <c r="A1" s="8" t="s">
        <v>0</v>
      </c>
      <c r="B1" s="13" cm="1">
        <f t="array" aca="1" ref="B1" ca="1">+H1+B1:C26+B1:C29+B1:C28+H+B1:C26</f>
        <v>0</v>
      </c>
      <c r="C1" s="9" t="s">
        <v>1</v>
      </c>
      <c r="D1" s="9"/>
    </row>
    <row r="2" spans="1:22" x14ac:dyDescent="0.3">
      <c r="A2" s="7">
        <v>43831</v>
      </c>
      <c r="B2" s="14">
        <v>12</v>
      </c>
      <c r="C2" s="1">
        <v>64</v>
      </c>
    </row>
    <row r="3" spans="1:22" x14ac:dyDescent="0.3">
      <c r="A3" s="7">
        <v>43862</v>
      </c>
      <c r="B3" s="14">
        <v>13</v>
      </c>
      <c r="C3" s="1">
        <v>65</v>
      </c>
    </row>
    <row r="4" spans="1:22" x14ac:dyDescent="0.3">
      <c r="A4" s="7">
        <v>43891</v>
      </c>
      <c r="B4" s="14">
        <v>15</v>
      </c>
      <c r="C4" s="1">
        <v>67</v>
      </c>
    </row>
    <row r="5" spans="1:22" x14ac:dyDescent="0.3">
      <c r="A5" s="7">
        <v>43922</v>
      </c>
      <c r="B5" s="14">
        <v>18</v>
      </c>
      <c r="C5" s="1">
        <v>70</v>
      </c>
    </row>
    <row r="6" spans="1:22" x14ac:dyDescent="0.3">
      <c r="A6" s="7">
        <v>43952</v>
      </c>
      <c r="B6" s="14">
        <v>20</v>
      </c>
      <c r="C6" s="1">
        <v>71</v>
      </c>
    </row>
    <row r="7" spans="1:22" x14ac:dyDescent="0.3">
      <c r="A7" s="7">
        <v>43983</v>
      </c>
      <c r="B7" s="14">
        <v>22</v>
      </c>
      <c r="C7" s="1">
        <v>74</v>
      </c>
    </row>
    <row r="8" spans="1:22" ht="15" thickBot="1" x14ac:dyDescent="0.35">
      <c r="A8" s="7">
        <v>44013</v>
      </c>
      <c r="B8" s="14">
        <v>24</v>
      </c>
      <c r="C8" s="1">
        <v>76</v>
      </c>
      <c r="J8" s="85" t="s">
        <v>33</v>
      </c>
      <c r="K8" s="85"/>
      <c r="L8" s="85"/>
      <c r="M8" s="85"/>
    </row>
    <row r="9" spans="1:22" x14ac:dyDescent="0.3">
      <c r="A9" s="7">
        <v>44044</v>
      </c>
      <c r="B9" s="14">
        <v>27</v>
      </c>
      <c r="C9" s="1">
        <v>79</v>
      </c>
      <c r="I9" s="2"/>
      <c r="J9" s="4"/>
      <c r="K9" s="4" t="s">
        <v>0</v>
      </c>
      <c r="L9" s="4" t="s">
        <v>3</v>
      </c>
      <c r="M9" s="4" t="s">
        <v>1</v>
      </c>
    </row>
    <row r="10" spans="1:22" x14ac:dyDescent="0.3">
      <c r="A10" s="7">
        <v>44075</v>
      </c>
      <c r="B10" s="14">
        <v>29</v>
      </c>
      <c r="C10" s="1">
        <v>81</v>
      </c>
      <c r="J10" t="s">
        <v>0</v>
      </c>
      <c r="K10">
        <v>1</v>
      </c>
    </row>
    <row r="11" spans="1:22" x14ac:dyDescent="0.3">
      <c r="A11" s="7">
        <v>44105</v>
      </c>
      <c r="B11" s="14">
        <v>31</v>
      </c>
      <c r="C11" s="1">
        <v>83</v>
      </c>
      <c r="J11" t="s">
        <v>3</v>
      </c>
      <c r="K11">
        <v>0.99639318687600875</v>
      </c>
      <c r="L11">
        <v>1</v>
      </c>
    </row>
    <row r="12" spans="1:22" ht="15" thickBot="1" x14ac:dyDescent="0.35">
      <c r="A12" s="7">
        <v>44136</v>
      </c>
      <c r="B12" s="14">
        <v>33</v>
      </c>
      <c r="C12" s="1">
        <v>85</v>
      </c>
      <c r="J12" s="3" t="s">
        <v>1</v>
      </c>
      <c r="K12" s="3">
        <v>0.92849345804857408</v>
      </c>
      <c r="L12" s="3">
        <v>0.90504688094985752</v>
      </c>
      <c r="M12" s="3">
        <v>1</v>
      </c>
    </row>
    <row r="13" spans="1:22" x14ac:dyDescent="0.3">
      <c r="A13" s="7">
        <v>44166</v>
      </c>
      <c r="B13" s="14">
        <v>35</v>
      </c>
      <c r="C13" s="1">
        <v>86</v>
      </c>
    </row>
    <row r="14" spans="1:22" x14ac:dyDescent="0.3">
      <c r="A14" s="7">
        <v>44197</v>
      </c>
      <c r="B14" s="14">
        <v>40</v>
      </c>
      <c r="C14" s="1">
        <v>91</v>
      </c>
      <c r="J14" s="86" t="s">
        <v>34</v>
      </c>
      <c r="K14" s="86"/>
      <c r="L14" s="86"/>
      <c r="M14" s="86"/>
      <c r="N14" s="86"/>
      <c r="O14" s="86"/>
    </row>
    <row r="15" spans="1:22" x14ac:dyDescent="0.3">
      <c r="A15" s="7">
        <v>44228</v>
      </c>
      <c r="B15" s="14">
        <v>42</v>
      </c>
      <c r="C15" s="1">
        <v>93</v>
      </c>
      <c r="J15" s="87" t="s">
        <v>29</v>
      </c>
      <c r="K15" s="87"/>
      <c r="L15" s="87"/>
      <c r="M15" s="87"/>
      <c r="N15" s="87"/>
      <c r="O15" s="87"/>
      <c r="P15" s="10"/>
      <c r="Q15" s="10"/>
      <c r="R15" s="10"/>
      <c r="S15" s="10"/>
      <c r="T15" s="10"/>
      <c r="U15" s="10"/>
      <c r="V15" s="10"/>
    </row>
    <row r="16" spans="1:22" x14ac:dyDescent="0.3">
      <c r="A16" s="7">
        <v>44256</v>
      </c>
      <c r="B16" s="14">
        <v>45</v>
      </c>
      <c r="C16" s="1">
        <v>96</v>
      </c>
      <c r="J16" s="87"/>
      <c r="K16" s="87"/>
      <c r="L16" s="87"/>
      <c r="M16" s="87"/>
      <c r="N16" s="87"/>
      <c r="O16" s="87"/>
      <c r="P16" s="10"/>
    </row>
    <row r="17" spans="1:16" x14ac:dyDescent="0.3">
      <c r="A17" s="7">
        <v>44287</v>
      </c>
      <c r="B17" s="14">
        <v>46</v>
      </c>
      <c r="C17" s="1">
        <v>98</v>
      </c>
      <c r="J17" s="8"/>
      <c r="K17" s="8"/>
      <c r="L17" s="8"/>
      <c r="M17" s="8"/>
      <c r="N17" s="8"/>
      <c r="O17" s="8"/>
      <c r="P17" s="10"/>
    </row>
    <row r="18" spans="1:16" x14ac:dyDescent="0.3">
      <c r="A18" s="7">
        <v>44317</v>
      </c>
      <c r="B18" s="14">
        <v>48</v>
      </c>
      <c r="C18" s="1">
        <v>101</v>
      </c>
      <c r="J18" s="8"/>
      <c r="K18" s="8"/>
      <c r="L18" s="8"/>
      <c r="M18" s="8"/>
      <c r="N18" s="8"/>
      <c r="O18" s="8"/>
      <c r="P18" s="10"/>
    </row>
    <row r="19" spans="1:16" x14ac:dyDescent="0.3">
      <c r="A19" s="7">
        <v>44348</v>
      </c>
      <c r="B19" s="14">
        <v>50</v>
      </c>
      <c r="C19" s="1">
        <v>103</v>
      </c>
      <c r="J19" s="8"/>
      <c r="K19" s="8"/>
      <c r="L19" s="8"/>
      <c r="M19" s="8"/>
      <c r="N19" s="8"/>
      <c r="O19" s="8"/>
      <c r="P19" s="10"/>
    </row>
    <row r="20" spans="1:16" x14ac:dyDescent="0.3">
      <c r="A20" s="7">
        <v>44378</v>
      </c>
      <c r="B20" s="14">
        <v>63</v>
      </c>
      <c r="C20" s="1">
        <v>36</v>
      </c>
      <c r="J20" s="88" t="s">
        <v>32</v>
      </c>
      <c r="K20" s="88"/>
      <c r="L20" s="88"/>
      <c r="M20" s="88"/>
    </row>
    <row r="21" spans="1:16" x14ac:dyDescent="0.3">
      <c r="A21" s="7">
        <v>44409</v>
      </c>
      <c r="B21" s="14">
        <v>55</v>
      </c>
      <c r="C21" s="1">
        <v>110</v>
      </c>
      <c r="J21" t="s">
        <v>5</v>
      </c>
    </row>
    <row r="22" spans="1:16" ht="15" thickBot="1" x14ac:dyDescent="0.35">
      <c r="A22" s="7">
        <v>44440</v>
      </c>
      <c r="B22" s="14">
        <v>57</v>
      </c>
      <c r="C22" s="1">
        <v>112</v>
      </c>
    </row>
    <row r="23" spans="1:16" x14ac:dyDescent="0.3">
      <c r="A23" s="7">
        <v>44470</v>
      </c>
      <c r="B23" s="14">
        <v>61</v>
      </c>
      <c r="C23" s="1">
        <v>116</v>
      </c>
      <c r="J23" s="5" t="s">
        <v>6</v>
      </c>
      <c r="K23" s="5"/>
    </row>
    <row r="24" spans="1:16" x14ac:dyDescent="0.3">
      <c r="A24" s="7">
        <v>44501</v>
      </c>
      <c r="B24" s="14">
        <v>64</v>
      </c>
      <c r="C24" s="1">
        <v>121</v>
      </c>
      <c r="J24" t="s">
        <v>7</v>
      </c>
      <c r="K24">
        <v>0.90504688094985764</v>
      </c>
    </row>
    <row r="25" spans="1:16" x14ac:dyDescent="0.3">
      <c r="A25" s="7">
        <v>44531</v>
      </c>
      <c r="B25" s="14">
        <v>67</v>
      </c>
      <c r="C25" s="1">
        <v>126</v>
      </c>
      <c r="J25" s="18" t="s">
        <v>8</v>
      </c>
      <c r="K25" s="18">
        <v>0.81910985671706571</v>
      </c>
    </row>
    <row r="26" spans="1:16" x14ac:dyDescent="0.3">
      <c r="A26" s="7">
        <v>44562</v>
      </c>
      <c r="B26" s="14">
        <v>71</v>
      </c>
      <c r="C26" s="1">
        <v>136</v>
      </c>
      <c r="J26" t="s">
        <v>9</v>
      </c>
      <c r="K26">
        <v>0.81378955838521472</v>
      </c>
    </row>
    <row r="27" spans="1:16" x14ac:dyDescent="0.3">
      <c r="A27" s="7">
        <v>44593</v>
      </c>
      <c r="B27" s="14">
        <v>74</v>
      </c>
      <c r="C27" s="1">
        <v>140</v>
      </c>
      <c r="J27" t="s">
        <v>10</v>
      </c>
      <c r="K27">
        <v>17.262983508537666</v>
      </c>
    </row>
    <row r="28" spans="1:16" ht="15" thickBot="1" x14ac:dyDescent="0.35">
      <c r="A28" s="7">
        <v>44621</v>
      </c>
      <c r="B28" s="14">
        <v>76</v>
      </c>
      <c r="C28" s="1">
        <v>145</v>
      </c>
      <c r="J28" s="3" t="s">
        <v>11</v>
      </c>
      <c r="K28" s="3">
        <v>36</v>
      </c>
    </row>
    <row r="29" spans="1:16" x14ac:dyDescent="0.3">
      <c r="A29" s="7">
        <v>44652</v>
      </c>
      <c r="B29" s="14">
        <v>77</v>
      </c>
      <c r="C29" s="1">
        <v>150</v>
      </c>
    </row>
    <row r="30" spans="1:16" ht="15" thickBot="1" x14ac:dyDescent="0.35">
      <c r="A30" s="7">
        <v>44682</v>
      </c>
      <c r="B30" s="14">
        <v>79</v>
      </c>
      <c r="C30" s="1">
        <v>155</v>
      </c>
      <c r="J30" t="s">
        <v>12</v>
      </c>
    </row>
    <row r="31" spans="1:16" x14ac:dyDescent="0.3">
      <c r="A31" s="7">
        <v>44713</v>
      </c>
      <c r="B31" s="14">
        <v>82</v>
      </c>
      <c r="C31" s="1">
        <v>158</v>
      </c>
      <c r="I31" s="2"/>
      <c r="J31" s="4"/>
      <c r="K31" s="4" t="s">
        <v>17</v>
      </c>
      <c r="L31" s="4" t="s">
        <v>18</v>
      </c>
      <c r="M31" s="4" t="s">
        <v>19</v>
      </c>
      <c r="N31" s="4" t="s">
        <v>20</v>
      </c>
      <c r="O31" s="4" t="s">
        <v>21</v>
      </c>
    </row>
    <row r="32" spans="1:16" x14ac:dyDescent="0.3">
      <c r="A32" s="7">
        <v>44743</v>
      </c>
      <c r="B32" s="14">
        <v>83</v>
      </c>
      <c r="C32" s="1">
        <v>163</v>
      </c>
      <c r="J32" t="s">
        <v>13</v>
      </c>
      <c r="K32">
        <v>1</v>
      </c>
      <c r="L32">
        <v>45881.528501943423</v>
      </c>
      <c r="M32">
        <v>45881.528501943423</v>
      </c>
      <c r="N32">
        <v>153.9593845355069</v>
      </c>
      <c r="O32">
        <v>3.5461993825773066E-14</v>
      </c>
    </row>
    <row r="33" spans="1:18" x14ac:dyDescent="0.3">
      <c r="A33" s="7">
        <v>44774</v>
      </c>
      <c r="B33" s="14">
        <v>85</v>
      </c>
      <c r="C33" s="1">
        <v>170</v>
      </c>
      <c r="J33" t="s">
        <v>14</v>
      </c>
      <c r="K33">
        <v>34</v>
      </c>
      <c r="L33">
        <v>10132.360386945478</v>
      </c>
      <c r="M33">
        <v>298.01059961604346</v>
      </c>
    </row>
    <row r="34" spans="1:18" ht="15" thickBot="1" x14ac:dyDescent="0.35">
      <c r="A34" s="7">
        <v>44805</v>
      </c>
      <c r="B34" s="14">
        <v>87</v>
      </c>
      <c r="C34" s="1">
        <v>173</v>
      </c>
      <c r="J34" s="3" t="s">
        <v>15</v>
      </c>
      <c r="K34" s="3">
        <v>35</v>
      </c>
      <c r="L34" s="3">
        <v>56013.888888888905</v>
      </c>
      <c r="M34" s="3"/>
      <c r="N34" s="3"/>
      <c r="O34" s="3"/>
    </row>
    <row r="35" spans="1:18" ht="15" thickBot="1" x14ac:dyDescent="0.35">
      <c r="A35" s="7">
        <v>44835</v>
      </c>
      <c r="B35" s="14">
        <v>88</v>
      </c>
      <c r="C35" s="1">
        <v>175</v>
      </c>
    </row>
    <row r="36" spans="1:18" x14ac:dyDescent="0.3">
      <c r="A36" s="7">
        <v>44866</v>
      </c>
      <c r="B36" s="14">
        <v>90</v>
      </c>
      <c r="C36" s="1">
        <v>180</v>
      </c>
      <c r="I36" s="2"/>
      <c r="J36" s="4"/>
      <c r="K36" s="4" t="s">
        <v>22</v>
      </c>
      <c r="L36" s="4" t="s">
        <v>10</v>
      </c>
      <c r="M36" s="4" t="s">
        <v>23</v>
      </c>
      <c r="N36" s="4" t="s">
        <v>24</v>
      </c>
      <c r="O36" s="4" t="s">
        <v>25</v>
      </c>
      <c r="P36" s="4" t="s">
        <v>26</v>
      </c>
      <c r="Q36" s="4" t="s">
        <v>27</v>
      </c>
      <c r="R36" s="4" t="s">
        <v>28</v>
      </c>
    </row>
    <row r="37" spans="1:18" x14ac:dyDescent="0.3">
      <c r="A37" s="7">
        <v>44896</v>
      </c>
      <c r="B37" s="14">
        <v>91</v>
      </c>
      <c r="C37" s="1">
        <v>185</v>
      </c>
      <c r="J37" t="s">
        <v>16</v>
      </c>
      <c r="K37">
        <v>37.091410982997871</v>
      </c>
      <c r="L37">
        <v>6.6916931371061175</v>
      </c>
      <c r="M37">
        <v>5.5429037499227567</v>
      </c>
      <c r="N37">
        <v>3.3834437922666774E-6</v>
      </c>
      <c r="O37">
        <v>23.492254347074901</v>
      </c>
      <c r="P37">
        <v>50.690567618920838</v>
      </c>
      <c r="Q37">
        <v>23.492254347074901</v>
      </c>
      <c r="R37">
        <v>50.690567618920838</v>
      </c>
    </row>
    <row r="38" spans="1:18" ht="15" thickBot="1" x14ac:dyDescent="0.35">
      <c r="A38" s="16" t="s">
        <v>30</v>
      </c>
      <c r="B38" s="15">
        <f>AVERAGE(B2:B37)</f>
        <v>52.777777777777779</v>
      </c>
      <c r="C38" s="12">
        <f>AVERAGE(C2:C37)</f>
        <v>112.05555555555556</v>
      </c>
      <c r="E38" s="1"/>
      <c r="J38" s="11" t="s">
        <v>3</v>
      </c>
      <c r="K38" s="3">
        <v>1.4203732655853034</v>
      </c>
      <c r="L38" s="3">
        <v>0.11447203572824999</v>
      </c>
      <c r="M38" s="3">
        <v>12.408037094379868</v>
      </c>
      <c r="N38" s="3">
        <v>3.5461993825773325E-14</v>
      </c>
      <c r="O38" s="3">
        <v>1.1877380995061455</v>
      </c>
      <c r="P38" s="3">
        <v>1.6530084316644613</v>
      </c>
      <c r="Q38" s="3">
        <v>1.1877380995061455</v>
      </c>
      <c r="R38" s="3">
        <v>1.6530084316644613</v>
      </c>
    </row>
    <row r="39" spans="1:18" ht="28.8" x14ac:dyDescent="0.3">
      <c r="A39" s="17" t="s">
        <v>31</v>
      </c>
      <c r="B39" s="15">
        <f>STDEV(B2:B37)</f>
        <v>25.490739059073547</v>
      </c>
      <c r="C39" s="12">
        <f>STDEV(C2:C37)</f>
        <v>40.004960009939083</v>
      </c>
      <c r="E39" s="1"/>
    </row>
    <row r="40" spans="1:18" x14ac:dyDescent="0.3">
      <c r="A40" s="7"/>
      <c r="E40" s="1"/>
      <c r="J40" s="84"/>
      <c r="K40" s="84"/>
    </row>
    <row r="41" spans="1:18" x14ac:dyDescent="0.3">
      <c r="A41" t="s">
        <v>39</v>
      </c>
      <c r="E41" s="1"/>
    </row>
    <row r="42" spans="1:18" x14ac:dyDescent="0.3">
      <c r="A42" s="18" t="s">
        <v>37</v>
      </c>
      <c r="B42" s="18"/>
      <c r="E42" s="1"/>
    </row>
    <row r="43" spans="1:18" x14ac:dyDescent="0.3">
      <c r="A43" s="7"/>
      <c r="E43" s="1"/>
    </row>
    <row r="44" spans="1:18" s="10" customFormat="1" ht="28.8" x14ac:dyDescent="0.3">
      <c r="A44" s="22" t="s">
        <v>35</v>
      </c>
      <c r="B44" s="23" t="s">
        <v>36</v>
      </c>
      <c r="C44" s="24" t="s">
        <v>4</v>
      </c>
      <c r="D44" s="24" t="s">
        <v>38</v>
      </c>
      <c r="E44" s="9"/>
    </row>
    <row r="45" spans="1:18" x14ac:dyDescent="0.3">
      <c r="A45" s="19">
        <v>44927</v>
      </c>
      <c r="B45" s="20">
        <v>92</v>
      </c>
      <c r="C45" s="21">
        <f>37.09+(1.42*B45)</f>
        <v>167.73</v>
      </c>
      <c r="D45" s="21">
        <v>0</v>
      </c>
      <c r="E45" s="1"/>
    </row>
    <row r="46" spans="1:18" x14ac:dyDescent="0.3">
      <c r="A46" s="19">
        <v>44958</v>
      </c>
      <c r="B46" s="20">
        <v>93</v>
      </c>
      <c r="C46" s="21">
        <f t="shared" ref="C46:C56" si="0">37.09+(1.42*B46)</f>
        <v>169.15</v>
      </c>
      <c r="D46" s="21">
        <f>100-((C45/C46)*(100-1))</f>
        <v>1.8310966597694431</v>
      </c>
      <c r="E46" s="1"/>
    </row>
    <row r="47" spans="1:18" x14ac:dyDescent="0.3">
      <c r="A47" s="19">
        <v>44986</v>
      </c>
      <c r="B47" s="20">
        <v>94</v>
      </c>
      <c r="C47" s="21">
        <f t="shared" si="0"/>
        <v>170.57</v>
      </c>
      <c r="D47" s="21">
        <f t="shared" ref="D47:D56" si="1">100-((C46/C47)*(100-1))</f>
        <v>1.8241777569326274</v>
      </c>
      <c r="E47" s="1"/>
    </row>
    <row r="48" spans="1:18" x14ac:dyDescent="0.3">
      <c r="A48" s="19">
        <v>45017</v>
      </c>
      <c r="B48" s="20">
        <v>95</v>
      </c>
      <c r="C48" s="21">
        <f t="shared" si="0"/>
        <v>171.99</v>
      </c>
      <c r="D48" s="21">
        <f t="shared" si="1"/>
        <v>1.8173731030874052</v>
      </c>
      <c r="E48" s="1"/>
    </row>
    <row r="49" spans="1:5" x14ac:dyDescent="0.3">
      <c r="A49" s="19">
        <v>45047</v>
      </c>
      <c r="B49" s="20">
        <v>96</v>
      </c>
      <c r="C49" s="21">
        <f t="shared" si="0"/>
        <v>173.41</v>
      </c>
      <c r="D49" s="21">
        <f t="shared" si="1"/>
        <v>1.8106798915864033</v>
      </c>
      <c r="E49" s="1"/>
    </row>
    <row r="50" spans="1:5" x14ac:dyDescent="0.3">
      <c r="A50" s="19">
        <v>45078</v>
      </c>
      <c r="B50" s="20">
        <v>97</v>
      </c>
      <c r="C50" s="21">
        <f t="shared" si="0"/>
        <v>174.82999999999998</v>
      </c>
      <c r="D50" s="21">
        <f t="shared" si="1"/>
        <v>1.8040954069667521</v>
      </c>
    </row>
    <row r="51" spans="1:5" x14ac:dyDescent="0.3">
      <c r="A51" s="19">
        <v>45108</v>
      </c>
      <c r="B51" s="20">
        <v>98</v>
      </c>
      <c r="C51" s="21">
        <f t="shared" si="0"/>
        <v>176.25</v>
      </c>
      <c r="D51" s="21">
        <f t="shared" si="1"/>
        <v>1.7976170212766078</v>
      </c>
    </row>
    <row r="52" spans="1:5" x14ac:dyDescent="0.3">
      <c r="A52" s="19">
        <v>45139</v>
      </c>
      <c r="B52" s="20">
        <v>99</v>
      </c>
      <c r="C52" s="21">
        <f t="shared" si="0"/>
        <v>177.67</v>
      </c>
      <c r="D52" s="21">
        <f t="shared" si="1"/>
        <v>1.791242190578032</v>
      </c>
    </row>
    <row r="53" spans="1:5" x14ac:dyDescent="0.3">
      <c r="A53" s="19">
        <v>45170</v>
      </c>
      <c r="B53" s="20">
        <v>100</v>
      </c>
      <c r="C53" s="21">
        <f t="shared" si="0"/>
        <v>179.09</v>
      </c>
      <c r="D53" s="21">
        <f t="shared" si="1"/>
        <v>1.7849684516165212</v>
      </c>
    </row>
    <row r="54" spans="1:5" x14ac:dyDescent="0.3">
      <c r="A54" s="19">
        <v>45200</v>
      </c>
      <c r="B54" s="20">
        <v>101</v>
      </c>
      <c r="C54" s="21">
        <f t="shared" si="0"/>
        <v>180.51</v>
      </c>
      <c r="D54" s="21">
        <f t="shared" si="1"/>
        <v>1.7787934186471546</v>
      </c>
    </row>
    <row r="55" spans="1:5" x14ac:dyDescent="0.3">
      <c r="A55" s="19">
        <v>45231</v>
      </c>
      <c r="B55" s="20">
        <v>102</v>
      </c>
      <c r="C55" s="21">
        <f t="shared" si="0"/>
        <v>181.93</v>
      </c>
      <c r="D55" s="21">
        <f t="shared" si="1"/>
        <v>1.7727147804100554</v>
      </c>
    </row>
    <row r="56" spans="1:5" x14ac:dyDescent="0.3">
      <c r="A56" s="19">
        <v>45261</v>
      </c>
      <c r="B56" s="20">
        <v>103</v>
      </c>
      <c r="C56" s="21">
        <f t="shared" si="0"/>
        <v>183.35</v>
      </c>
      <c r="D56" s="21">
        <f t="shared" si="1"/>
        <v>1.7667302972456866</v>
      </c>
    </row>
    <row r="79" spans="10:12" ht="15" thickBot="1" x14ac:dyDescent="0.35">
      <c r="J79" s="3"/>
      <c r="K79" s="3"/>
      <c r="L79" s="3"/>
    </row>
  </sheetData>
  <mergeCells count="5">
    <mergeCell ref="J40:K40"/>
    <mergeCell ref="J8:M8"/>
    <mergeCell ref="J14:O14"/>
    <mergeCell ref="J15:O16"/>
    <mergeCell ref="J20:M2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D15B-7AB8-424E-AA5C-98788D137897}">
  <dimension ref="A2:I488"/>
  <sheetViews>
    <sheetView workbookViewId="0">
      <selection activeCell="J11" sqref="J11"/>
    </sheetView>
  </sheetViews>
  <sheetFormatPr defaultRowHeight="14.4" x14ac:dyDescent="0.3"/>
  <cols>
    <col min="1" max="1" width="21.5546875" bestFit="1" customWidth="1"/>
  </cols>
  <sheetData>
    <row r="2" spans="1:9" x14ac:dyDescent="0.3">
      <c r="A2" s="42"/>
    </row>
    <row r="5" spans="1:9" x14ac:dyDescent="0.3">
      <c r="I5" t="s">
        <v>77</v>
      </c>
    </row>
    <row r="6" spans="1:9" x14ac:dyDescent="0.3">
      <c r="I6" t="s">
        <v>85</v>
      </c>
    </row>
    <row r="7" spans="1:9" x14ac:dyDescent="0.3">
      <c r="I7" t="s">
        <v>86</v>
      </c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22EF-7112-40A2-8417-A924295AA479}">
  <dimension ref="A1:A32"/>
  <sheetViews>
    <sheetView topLeftCell="A15" workbookViewId="0">
      <selection activeCell="D36" sqref="D36"/>
    </sheetView>
  </sheetViews>
  <sheetFormatPr defaultRowHeight="14.4" x14ac:dyDescent="0.3"/>
  <cols>
    <col min="1" max="1" width="14.77734375" customWidth="1"/>
  </cols>
  <sheetData>
    <row r="1" spans="1:1" ht="15.6" x14ac:dyDescent="0.3">
      <c r="A1" s="57" t="s">
        <v>91</v>
      </c>
    </row>
    <row r="2" spans="1:1" x14ac:dyDescent="0.3">
      <c r="A2" s="58">
        <v>44256</v>
      </c>
    </row>
    <row r="3" spans="1:1" x14ac:dyDescent="0.3">
      <c r="A3" s="58">
        <v>44257</v>
      </c>
    </row>
    <row r="4" spans="1:1" x14ac:dyDescent="0.3">
      <c r="A4" s="58">
        <v>44258</v>
      </c>
    </row>
    <row r="5" spans="1:1" x14ac:dyDescent="0.3">
      <c r="A5" s="58">
        <v>44259</v>
      </c>
    </row>
    <row r="6" spans="1:1" x14ac:dyDescent="0.3">
      <c r="A6" s="58">
        <v>44260</v>
      </c>
    </row>
    <row r="7" spans="1:1" x14ac:dyDescent="0.3">
      <c r="A7" s="58">
        <v>44261</v>
      </c>
    </row>
    <row r="8" spans="1:1" x14ac:dyDescent="0.3">
      <c r="A8" s="58">
        <v>44262</v>
      </c>
    </row>
    <row r="9" spans="1:1" x14ac:dyDescent="0.3">
      <c r="A9" s="58">
        <v>44263</v>
      </c>
    </row>
    <row r="10" spans="1:1" x14ac:dyDescent="0.3">
      <c r="A10" s="58">
        <v>44264</v>
      </c>
    </row>
    <row r="11" spans="1:1" x14ac:dyDescent="0.3">
      <c r="A11" s="58">
        <v>44265</v>
      </c>
    </row>
    <row r="12" spans="1:1" x14ac:dyDescent="0.3">
      <c r="A12" s="58">
        <v>44266</v>
      </c>
    </row>
    <row r="13" spans="1:1" x14ac:dyDescent="0.3">
      <c r="A13" s="58">
        <v>44267</v>
      </c>
    </row>
    <row r="14" spans="1:1" x14ac:dyDescent="0.3">
      <c r="A14" s="58">
        <v>44268</v>
      </c>
    </row>
    <row r="15" spans="1:1" x14ac:dyDescent="0.3">
      <c r="A15" s="58">
        <v>44269</v>
      </c>
    </row>
    <row r="16" spans="1:1" x14ac:dyDescent="0.3">
      <c r="A16" s="58">
        <v>44270</v>
      </c>
    </row>
    <row r="17" spans="1:1" x14ac:dyDescent="0.3">
      <c r="A17" s="58">
        <v>44271</v>
      </c>
    </row>
    <row r="18" spans="1:1" x14ac:dyDescent="0.3">
      <c r="A18" s="58">
        <v>44272</v>
      </c>
    </row>
    <row r="19" spans="1:1" x14ac:dyDescent="0.3">
      <c r="A19" s="58">
        <v>44273</v>
      </c>
    </row>
    <row r="20" spans="1:1" x14ac:dyDescent="0.3">
      <c r="A20" s="58">
        <v>44274</v>
      </c>
    </row>
    <row r="21" spans="1:1" x14ac:dyDescent="0.3">
      <c r="A21" s="58">
        <v>44275</v>
      </c>
    </row>
    <row r="22" spans="1:1" x14ac:dyDescent="0.3">
      <c r="A22" s="58">
        <v>44276</v>
      </c>
    </row>
    <row r="23" spans="1:1" x14ac:dyDescent="0.3">
      <c r="A23" s="58">
        <v>44277</v>
      </c>
    </row>
    <row r="24" spans="1:1" x14ac:dyDescent="0.3">
      <c r="A24" s="58">
        <v>44278</v>
      </c>
    </row>
    <row r="25" spans="1:1" x14ac:dyDescent="0.3">
      <c r="A25" s="58">
        <v>44279</v>
      </c>
    </row>
    <row r="26" spans="1:1" x14ac:dyDescent="0.3">
      <c r="A26" s="58">
        <v>44280</v>
      </c>
    </row>
    <row r="27" spans="1:1" x14ac:dyDescent="0.3">
      <c r="A27" s="58">
        <v>44281</v>
      </c>
    </row>
    <row r="28" spans="1:1" x14ac:dyDescent="0.3">
      <c r="A28" s="58">
        <v>44282</v>
      </c>
    </row>
    <row r="29" spans="1:1" x14ac:dyDescent="0.3">
      <c r="A29" s="58">
        <v>44283</v>
      </c>
    </row>
    <row r="30" spans="1:1" x14ac:dyDescent="0.3">
      <c r="A30" s="58">
        <v>44284</v>
      </c>
    </row>
    <row r="31" spans="1:1" x14ac:dyDescent="0.3">
      <c r="A31" s="58">
        <v>44285</v>
      </c>
    </row>
    <row r="32" spans="1:1" x14ac:dyDescent="0.3">
      <c r="A32" s="58">
        <v>44286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33FB-E8F4-455C-B9BA-949FE1B173FB}">
  <dimension ref="A1:A32"/>
  <sheetViews>
    <sheetView workbookViewId="0">
      <selection activeCell="B3" sqref="B3"/>
    </sheetView>
  </sheetViews>
  <sheetFormatPr defaultRowHeight="14.4" x14ac:dyDescent="0.3"/>
  <cols>
    <col min="1" max="1" width="14.88671875" customWidth="1"/>
    <col min="2" max="2" width="17.21875" customWidth="1"/>
  </cols>
  <sheetData>
    <row r="1" spans="1:1" ht="15.6" x14ac:dyDescent="0.3">
      <c r="A1" s="57" t="s">
        <v>46</v>
      </c>
    </row>
    <row r="2" spans="1:1" x14ac:dyDescent="0.3">
      <c r="A2" s="58">
        <v>44256</v>
      </c>
    </row>
    <row r="3" spans="1:1" x14ac:dyDescent="0.3">
      <c r="A3" s="58">
        <v>44257</v>
      </c>
    </row>
    <row r="4" spans="1:1" x14ac:dyDescent="0.3">
      <c r="A4" s="58">
        <v>44258</v>
      </c>
    </row>
    <row r="5" spans="1:1" x14ac:dyDescent="0.3">
      <c r="A5" s="58">
        <v>44259</v>
      </c>
    </row>
    <row r="6" spans="1:1" x14ac:dyDescent="0.3">
      <c r="A6" s="58">
        <v>44260</v>
      </c>
    </row>
    <row r="7" spans="1:1" x14ac:dyDescent="0.3">
      <c r="A7" s="58">
        <v>44261</v>
      </c>
    </row>
    <row r="8" spans="1:1" x14ac:dyDescent="0.3">
      <c r="A8" s="58">
        <v>44262</v>
      </c>
    </row>
    <row r="9" spans="1:1" x14ac:dyDescent="0.3">
      <c r="A9" s="58">
        <v>44263</v>
      </c>
    </row>
    <row r="10" spans="1:1" x14ac:dyDescent="0.3">
      <c r="A10" s="58">
        <v>44264</v>
      </c>
    </row>
    <row r="11" spans="1:1" x14ac:dyDescent="0.3">
      <c r="A11" s="58">
        <v>44265</v>
      </c>
    </row>
    <row r="12" spans="1:1" x14ac:dyDescent="0.3">
      <c r="A12" s="58">
        <v>44266</v>
      </c>
    </row>
    <row r="13" spans="1:1" x14ac:dyDescent="0.3">
      <c r="A13" s="58">
        <v>44267</v>
      </c>
    </row>
    <row r="14" spans="1:1" x14ac:dyDescent="0.3">
      <c r="A14" s="58">
        <v>44268</v>
      </c>
    </row>
    <row r="15" spans="1:1" x14ac:dyDescent="0.3">
      <c r="A15" s="58">
        <v>44269</v>
      </c>
    </row>
    <row r="16" spans="1:1" x14ac:dyDescent="0.3">
      <c r="A16" s="58">
        <v>44270</v>
      </c>
    </row>
    <row r="17" spans="1:1" x14ac:dyDescent="0.3">
      <c r="A17" s="58">
        <v>44271</v>
      </c>
    </row>
    <row r="18" spans="1:1" x14ac:dyDescent="0.3">
      <c r="A18" s="58">
        <v>44272</v>
      </c>
    </row>
    <row r="19" spans="1:1" x14ac:dyDescent="0.3">
      <c r="A19" s="58">
        <v>44273</v>
      </c>
    </row>
    <row r="20" spans="1:1" x14ac:dyDescent="0.3">
      <c r="A20" s="58">
        <v>44274</v>
      </c>
    </row>
    <row r="21" spans="1:1" x14ac:dyDescent="0.3">
      <c r="A21" s="58">
        <v>44275</v>
      </c>
    </row>
    <row r="22" spans="1:1" x14ac:dyDescent="0.3">
      <c r="A22" s="58">
        <v>44276</v>
      </c>
    </row>
    <row r="23" spans="1:1" x14ac:dyDescent="0.3">
      <c r="A23" s="58">
        <v>44277</v>
      </c>
    </row>
    <row r="24" spans="1:1" x14ac:dyDescent="0.3">
      <c r="A24" s="58">
        <v>44278</v>
      </c>
    </row>
    <row r="25" spans="1:1" x14ac:dyDescent="0.3">
      <c r="A25" s="58">
        <v>44279</v>
      </c>
    </row>
    <row r="26" spans="1:1" x14ac:dyDescent="0.3">
      <c r="A26" s="58">
        <v>44280</v>
      </c>
    </row>
    <row r="27" spans="1:1" x14ac:dyDescent="0.3">
      <c r="A27" s="58">
        <v>44281</v>
      </c>
    </row>
    <row r="28" spans="1:1" x14ac:dyDescent="0.3">
      <c r="A28" s="58">
        <v>44282</v>
      </c>
    </row>
    <row r="29" spans="1:1" x14ac:dyDescent="0.3">
      <c r="A29" s="58">
        <v>44283</v>
      </c>
    </row>
    <row r="30" spans="1:1" x14ac:dyDescent="0.3">
      <c r="A30" s="58">
        <v>44284</v>
      </c>
    </row>
    <row r="31" spans="1:1" x14ac:dyDescent="0.3">
      <c r="A31" s="58">
        <v>44285</v>
      </c>
    </row>
    <row r="32" spans="1:1" x14ac:dyDescent="0.3">
      <c r="A32" s="58">
        <v>44286</v>
      </c>
    </row>
  </sheetData>
  <sheetProtection sheet="1" formatCells="0" formatColumns="0" formatRows="0" insertColumns="0" insertRow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8604-66CB-4575-9311-065A230FFDBF}">
  <sheetPr filterMode="1"/>
  <dimension ref="A1:S109"/>
  <sheetViews>
    <sheetView workbookViewId="0"/>
  </sheetViews>
  <sheetFormatPr defaultRowHeight="14.4" x14ac:dyDescent="0.3"/>
  <cols>
    <col min="1" max="1" width="12.44140625" customWidth="1"/>
    <col min="2" max="2" width="13.88671875" customWidth="1"/>
    <col min="3" max="3" width="10.6640625" customWidth="1"/>
    <col min="4" max="4" width="14.77734375" customWidth="1"/>
    <col min="5" max="5" width="28.21875" customWidth="1"/>
    <col min="6" max="6" width="21.77734375" customWidth="1"/>
    <col min="8" max="8" width="10.44140625" customWidth="1"/>
    <col min="9" max="9" width="13.33203125" customWidth="1"/>
    <col min="10" max="11" width="10.77734375" customWidth="1"/>
    <col min="12" max="12" width="14" customWidth="1"/>
    <col min="13" max="13" width="13.88671875" customWidth="1"/>
    <col min="14" max="14" width="11.21875" customWidth="1"/>
    <col min="15" max="15" width="12" customWidth="1"/>
    <col min="16" max="16" width="23.77734375" customWidth="1"/>
    <col min="17" max="17" width="20.77734375" customWidth="1"/>
  </cols>
  <sheetData>
    <row r="1" spans="1:18" ht="27.6" x14ac:dyDescent="0.3">
      <c r="A1" s="33" t="s">
        <v>84</v>
      </c>
      <c r="B1" s="34" t="s">
        <v>79</v>
      </c>
      <c r="C1" s="34" t="s">
        <v>42</v>
      </c>
      <c r="D1" s="34" t="s">
        <v>43</v>
      </c>
      <c r="E1" s="34" t="s">
        <v>44</v>
      </c>
      <c r="F1" s="39" t="s">
        <v>87</v>
      </c>
      <c r="G1" s="34" t="s">
        <v>45</v>
      </c>
      <c r="H1" s="34" t="s">
        <v>75</v>
      </c>
      <c r="I1" s="35" t="s">
        <v>76</v>
      </c>
      <c r="J1" s="36" t="s">
        <v>40</v>
      </c>
      <c r="K1" s="38" t="s">
        <v>74</v>
      </c>
      <c r="L1" s="37" t="s">
        <v>47</v>
      </c>
      <c r="M1" s="38" t="s">
        <v>78</v>
      </c>
      <c r="O1" s="49" t="s">
        <v>91</v>
      </c>
      <c r="P1" s="49" t="s">
        <v>93</v>
      </c>
      <c r="Q1" s="49" t="s">
        <v>92</v>
      </c>
      <c r="R1" s="50"/>
    </row>
    <row r="2" spans="1:18" x14ac:dyDescent="0.3">
      <c r="A2" s="43">
        <v>44256</v>
      </c>
      <c r="B2" s="25" t="s">
        <v>80</v>
      </c>
      <c r="C2" s="25" t="s">
        <v>53</v>
      </c>
      <c r="D2" s="25" t="s">
        <v>48</v>
      </c>
      <c r="E2" s="25" t="s">
        <v>49</v>
      </c>
      <c r="F2" s="40" t="s">
        <v>90</v>
      </c>
      <c r="G2" s="25" t="s">
        <v>50</v>
      </c>
      <c r="H2" s="25">
        <v>208</v>
      </c>
      <c r="I2" s="28">
        <f>H2*0.6</f>
        <v>124.8</v>
      </c>
      <c r="J2" s="25">
        <v>150</v>
      </c>
      <c r="K2" s="1">
        <f>L2*8/100</f>
        <v>1497.6</v>
      </c>
      <c r="L2" s="29">
        <f t="shared" ref="L2:L108" si="0">J2*I2</f>
        <v>18720</v>
      </c>
      <c r="M2" s="1">
        <f>L2-K2</f>
        <v>17222.400000000001</v>
      </c>
      <c r="N2" s="32"/>
      <c r="O2" s="51">
        <v>44256</v>
      </c>
      <c r="P2" s="52">
        <f>SUM(K2:K5)</f>
        <v>2276.64</v>
      </c>
      <c r="Q2" s="52">
        <f>SUM(L2:L5)</f>
        <v>28458</v>
      </c>
      <c r="R2" s="50"/>
    </row>
    <row r="3" spans="1:18" x14ac:dyDescent="0.3">
      <c r="A3" s="43">
        <v>44256</v>
      </c>
      <c r="B3" s="26" t="s">
        <v>81</v>
      </c>
      <c r="C3" s="25" t="s">
        <v>53</v>
      </c>
      <c r="D3" s="26" t="s">
        <v>48</v>
      </c>
      <c r="E3" s="26" t="s">
        <v>49</v>
      </c>
      <c r="F3" s="40" t="s">
        <v>90</v>
      </c>
      <c r="G3" s="26" t="s">
        <v>51</v>
      </c>
      <c r="H3" s="26">
        <v>197</v>
      </c>
      <c r="I3" s="28">
        <f t="shared" ref="I3:I66" si="1">H3*0.6</f>
        <v>118.19999999999999</v>
      </c>
      <c r="J3" s="25">
        <v>30</v>
      </c>
      <c r="K3" s="1">
        <f t="shared" ref="K3:K9" si="2">L3*8/100</f>
        <v>283.67999999999995</v>
      </c>
      <c r="L3" s="30">
        <f t="shared" si="0"/>
        <v>3545.9999999999995</v>
      </c>
      <c r="M3" s="1">
        <f t="shared" ref="M3:M66" si="3">L3-K3</f>
        <v>3262.3199999999997</v>
      </c>
      <c r="O3" s="51"/>
      <c r="P3" s="52"/>
      <c r="Q3" s="52"/>
      <c r="R3" s="50"/>
    </row>
    <row r="4" spans="1:18" x14ac:dyDescent="0.3">
      <c r="A4" s="43">
        <v>44256</v>
      </c>
      <c r="B4" s="26" t="s">
        <v>82</v>
      </c>
      <c r="C4" s="25" t="s">
        <v>53</v>
      </c>
      <c r="D4" s="26" t="s">
        <v>48</v>
      </c>
      <c r="E4" s="26" t="s">
        <v>49</v>
      </c>
      <c r="F4" s="40" t="s">
        <v>90</v>
      </c>
      <c r="G4" s="26" t="s">
        <v>52</v>
      </c>
      <c r="H4" s="26">
        <v>176</v>
      </c>
      <c r="I4" s="28">
        <f t="shared" si="1"/>
        <v>105.6</v>
      </c>
      <c r="J4" s="25">
        <v>30</v>
      </c>
      <c r="K4" s="1">
        <f t="shared" si="2"/>
        <v>253.44</v>
      </c>
      <c r="L4" s="30">
        <f t="shared" si="0"/>
        <v>3168</v>
      </c>
      <c r="M4" s="1">
        <f t="shared" si="3"/>
        <v>2914.56</v>
      </c>
      <c r="O4" s="51"/>
      <c r="P4" s="52"/>
      <c r="Q4" s="52"/>
      <c r="R4" s="50"/>
    </row>
    <row r="5" spans="1:18" x14ac:dyDescent="0.3">
      <c r="A5" s="43">
        <v>44256</v>
      </c>
      <c r="B5" s="26" t="s">
        <v>82</v>
      </c>
      <c r="C5" s="25" t="s">
        <v>53</v>
      </c>
      <c r="D5" s="26" t="s">
        <v>48</v>
      </c>
      <c r="E5" s="26" t="s">
        <v>49</v>
      </c>
      <c r="F5" s="40" t="s">
        <v>90</v>
      </c>
      <c r="G5" s="26" t="s">
        <v>51</v>
      </c>
      <c r="H5" s="26">
        <v>168</v>
      </c>
      <c r="I5" s="28">
        <f t="shared" si="1"/>
        <v>100.8</v>
      </c>
      <c r="J5" s="25">
        <v>30</v>
      </c>
      <c r="K5" s="1">
        <f t="shared" si="2"/>
        <v>241.92</v>
      </c>
      <c r="L5" s="30">
        <f t="shared" si="0"/>
        <v>3024</v>
      </c>
      <c r="M5" s="1">
        <f t="shared" si="3"/>
        <v>2782.08</v>
      </c>
      <c r="N5" s="32"/>
      <c r="O5" s="51"/>
      <c r="P5" s="52"/>
      <c r="Q5" s="52"/>
      <c r="R5" s="50"/>
    </row>
    <row r="6" spans="1:18" x14ac:dyDescent="0.3">
      <c r="A6" s="43">
        <v>44257</v>
      </c>
      <c r="B6" s="26" t="s">
        <v>81</v>
      </c>
      <c r="C6" s="25" t="s">
        <v>53</v>
      </c>
      <c r="D6" s="26" t="s">
        <v>48</v>
      </c>
      <c r="E6" s="26" t="s">
        <v>49</v>
      </c>
      <c r="F6" s="40" t="s">
        <v>90</v>
      </c>
      <c r="G6" s="26" t="s">
        <v>52</v>
      </c>
      <c r="H6" s="26">
        <v>166</v>
      </c>
      <c r="I6" s="28">
        <f t="shared" si="1"/>
        <v>99.6</v>
      </c>
      <c r="J6" s="25">
        <v>30</v>
      </c>
      <c r="K6" s="1">
        <f t="shared" si="2"/>
        <v>239.04</v>
      </c>
      <c r="L6" s="30">
        <f t="shared" si="0"/>
        <v>2988</v>
      </c>
      <c r="M6" s="1">
        <f t="shared" si="3"/>
        <v>2748.96</v>
      </c>
      <c r="O6" s="51">
        <v>44257</v>
      </c>
      <c r="P6" s="52">
        <f>SUM(K6:K23)</f>
        <v>19107.36</v>
      </c>
      <c r="Q6" s="52">
        <f>SUM(L6:L23)</f>
        <v>196902</v>
      </c>
      <c r="R6" s="50"/>
    </row>
    <row r="7" spans="1:18" x14ac:dyDescent="0.3">
      <c r="A7" s="43">
        <v>44258</v>
      </c>
      <c r="B7" s="26" t="s">
        <v>81</v>
      </c>
      <c r="C7" s="25" t="s">
        <v>53</v>
      </c>
      <c r="D7" s="26" t="s">
        <v>48</v>
      </c>
      <c r="E7" s="26" t="s">
        <v>49</v>
      </c>
      <c r="F7" s="40" t="s">
        <v>90</v>
      </c>
      <c r="G7" s="26" t="s">
        <v>50</v>
      </c>
      <c r="H7" s="26">
        <v>157</v>
      </c>
      <c r="I7" s="28">
        <f t="shared" si="1"/>
        <v>94.2</v>
      </c>
      <c r="J7" s="25">
        <v>30</v>
      </c>
      <c r="K7" s="1">
        <f t="shared" si="2"/>
        <v>226.08</v>
      </c>
      <c r="L7" s="30">
        <f t="shared" si="0"/>
        <v>2826</v>
      </c>
      <c r="M7" s="1">
        <f t="shared" si="3"/>
        <v>2599.92</v>
      </c>
      <c r="O7" s="51">
        <v>44258</v>
      </c>
      <c r="P7" s="52">
        <f>SUM(K1:K7)</f>
        <v>2741.7599999999998</v>
      </c>
      <c r="Q7" s="52">
        <f>SUM(L7:L13)</f>
        <v>102456</v>
      </c>
      <c r="R7" s="50"/>
    </row>
    <row r="8" spans="1:18" x14ac:dyDescent="0.3">
      <c r="A8" s="43">
        <v>44257</v>
      </c>
      <c r="B8" s="26" t="s">
        <v>82</v>
      </c>
      <c r="C8" s="25" t="s">
        <v>53</v>
      </c>
      <c r="D8" s="26" t="s">
        <v>48</v>
      </c>
      <c r="E8" s="26" t="s">
        <v>49</v>
      </c>
      <c r="F8" s="40" t="s">
        <v>90</v>
      </c>
      <c r="G8" s="26" t="s">
        <v>50</v>
      </c>
      <c r="H8" s="26">
        <v>142</v>
      </c>
      <c r="I8" s="28">
        <f t="shared" si="1"/>
        <v>85.2</v>
      </c>
      <c r="J8" s="25">
        <v>30</v>
      </c>
      <c r="K8" s="1">
        <f t="shared" si="2"/>
        <v>204.48</v>
      </c>
      <c r="L8" s="30">
        <f t="shared" si="0"/>
        <v>2556</v>
      </c>
      <c r="M8" s="1">
        <f t="shared" si="3"/>
        <v>2351.52</v>
      </c>
      <c r="O8" s="51"/>
      <c r="P8" s="52"/>
      <c r="Q8" s="52"/>
      <c r="R8" s="50"/>
    </row>
    <row r="9" spans="1:18" x14ac:dyDescent="0.3">
      <c r="A9" s="43">
        <v>44258</v>
      </c>
      <c r="B9" s="26" t="s">
        <v>82</v>
      </c>
      <c r="C9" s="25" t="s">
        <v>53</v>
      </c>
      <c r="D9" s="26" t="s">
        <v>54</v>
      </c>
      <c r="E9" s="26" t="s">
        <v>55</v>
      </c>
      <c r="F9" s="40" t="s">
        <v>90</v>
      </c>
      <c r="G9" s="26" t="s">
        <v>52</v>
      </c>
      <c r="H9" s="26">
        <v>193</v>
      </c>
      <c r="I9" s="28">
        <f t="shared" si="1"/>
        <v>115.8</v>
      </c>
      <c r="J9" s="25">
        <v>30</v>
      </c>
      <c r="K9" s="1">
        <f t="shared" si="2"/>
        <v>277.92</v>
      </c>
      <c r="L9" s="30">
        <f t="shared" si="0"/>
        <v>3474</v>
      </c>
      <c r="M9" s="1">
        <f t="shared" si="3"/>
        <v>3196.08</v>
      </c>
      <c r="O9" s="51"/>
      <c r="P9" s="52"/>
      <c r="Q9" s="52"/>
      <c r="R9" s="50"/>
    </row>
    <row r="10" spans="1:18" hidden="1" x14ac:dyDescent="0.3">
      <c r="A10" s="43">
        <v>44259</v>
      </c>
      <c r="B10" s="26" t="s">
        <v>80</v>
      </c>
      <c r="C10" s="25" t="s">
        <v>53</v>
      </c>
      <c r="D10" s="26" t="s">
        <v>56</v>
      </c>
      <c r="E10" s="26" t="s">
        <v>57</v>
      </c>
      <c r="F10" s="41" t="s">
        <v>88</v>
      </c>
      <c r="G10" s="26" t="s">
        <v>50</v>
      </c>
      <c r="H10" s="26">
        <v>205</v>
      </c>
      <c r="I10" s="28">
        <f t="shared" si="1"/>
        <v>123</v>
      </c>
      <c r="J10" s="26">
        <v>200</v>
      </c>
      <c r="K10" s="1">
        <f t="shared" ref="K10:K66" si="4">L10*10/100</f>
        <v>2460</v>
      </c>
      <c r="L10" s="30">
        <f t="shared" si="0"/>
        <v>24600</v>
      </c>
      <c r="M10" s="1">
        <f t="shared" si="3"/>
        <v>22140</v>
      </c>
      <c r="O10" s="51">
        <v>44259</v>
      </c>
      <c r="P10" s="52">
        <f>SUM(K10:K11)</f>
        <v>4848</v>
      </c>
      <c r="Q10" s="52">
        <f>SUM(L10:L11)</f>
        <v>48480</v>
      </c>
      <c r="R10" s="50"/>
    </row>
    <row r="11" spans="1:18" hidden="1" x14ac:dyDescent="0.3">
      <c r="A11" s="43">
        <v>44259</v>
      </c>
      <c r="B11" s="26" t="s">
        <v>83</v>
      </c>
      <c r="C11" s="25" t="s">
        <v>53</v>
      </c>
      <c r="D11" s="26" t="s">
        <v>56</v>
      </c>
      <c r="E11" s="26" t="s">
        <v>57</v>
      </c>
      <c r="F11" s="41" t="s">
        <v>88</v>
      </c>
      <c r="G11" s="26" t="s">
        <v>52</v>
      </c>
      <c r="H11" s="26">
        <v>199</v>
      </c>
      <c r="I11" s="28">
        <f t="shared" si="1"/>
        <v>119.39999999999999</v>
      </c>
      <c r="J11" s="26">
        <v>200</v>
      </c>
      <c r="K11" s="1">
        <f t="shared" si="4"/>
        <v>2388</v>
      </c>
      <c r="L11" s="30">
        <f t="shared" si="0"/>
        <v>23880</v>
      </c>
      <c r="M11" s="1">
        <f t="shared" si="3"/>
        <v>21492</v>
      </c>
      <c r="O11" s="51"/>
      <c r="P11" s="52"/>
      <c r="Q11" s="52"/>
      <c r="R11" s="50"/>
    </row>
    <row r="12" spans="1:18" hidden="1" x14ac:dyDescent="0.3">
      <c r="A12" s="43">
        <v>44258</v>
      </c>
      <c r="B12" s="26" t="s">
        <v>80</v>
      </c>
      <c r="C12" s="25" t="s">
        <v>53</v>
      </c>
      <c r="D12" s="26" t="s">
        <v>56</v>
      </c>
      <c r="E12" s="26" t="s">
        <v>57</v>
      </c>
      <c r="F12" s="41" t="s">
        <v>88</v>
      </c>
      <c r="G12" s="26" t="s">
        <v>50</v>
      </c>
      <c r="H12" s="26">
        <v>188</v>
      </c>
      <c r="I12" s="28">
        <f t="shared" si="1"/>
        <v>112.8</v>
      </c>
      <c r="J12" s="26">
        <v>200</v>
      </c>
      <c r="K12" s="1">
        <f t="shared" si="4"/>
        <v>2256</v>
      </c>
      <c r="L12" s="30">
        <f t="shared" si="0"/>
        <v>22560</v>
      </c>
      <c r="M12" s="1">
        <f t="shared" si="3"/>
        <v>20304</v>
      </c>
      <c r="O12" s="51"/>
      <c r="P12" s="52"/>
      <c r="Q12" s="52"/>
      <c r="R12" s="50"/>
    </row>
    <row r="13" spans="1:18" hidden="1" x14ac:dyDescent="0.3">
      <c r="A13" s="43">
        <v>44258</v>
      </c>
      <c r="B13" s="26" t="s">
        <v>82</v>
      </c>
      <c r="C13" s="25" t="s">
        <v>53</v>
      </c>
      <c r="D13" s="26" t="s">
        <v>56</v>
      </c>
      <c r="E13" s="26" t="s">
        <v>57</v>
      </c>
      <c r="F13" s="41" t="s">
        <v>88</v>
      </c>
      <c r="G13" s="26" t="s">
        <v>50</v>
      </c>
      <c r="H13" s="26">
        <v>188</v>
      </c>
      <c r="I13" s="28">
        <f t="shared" si="1"/>
        <v>112.8</v>
      </c>
      <c r="J13" s="26">
        <v>200</v>
      </c>
      <c r="K13" s="1">
        <f t="shared" si="4"/>
        <v>2256</v>
      </c>
      <c r="L13" s="30">
        <f t="shared" si="0"/>
        <v>22560</v>
      </c>
      <c r="M13" s="1">
        <f t="shared" si="3"/>
        <v>20304</v>
      </c>
      <c r="O13" s="51"/>
      <c r="P13" s="52"/>
      <c r="Q13" s="52"/>
      <c r="R13" s="50"/>
    </row>
    <row r="14" spans="1:18" x14ac:dyDescent="0.3">
      <c r="A14" s="43">
        <v>44260</v>
      </c>
      <c r="B14" s="26" t="s">
        <v>80</v>
      </c>
      <c r="C14" s="25" t="s">
        <v>53</v>
      </c>
      <c r="D14" s="26" t="s">
        <v>54</v>
      </c>
      <c r="E14" s="26" t="s">
        <v>55</v>
      </c>
      <c r="F14" s="40" t="s">
        <v>90</v>
      </c>
      <c r="G14" s="26" t="s">
        <v>50</v>
      </c>
      <c r="H14" s="26">
        <v>167</v>
      </c>
      <c r="I14" s="28">
        <f t="shared" si="1"/>
        <v>100.2</v>
      </c>
      <c r="J14" s="25">
        <v>30</v>
      </c>
      <c r="K14" s="1">
        <f t="shared" ref="K14:K15" si="5">L14*8/100</f>
        <v>240.48</v>
      </c>
      <c r="L14" s="30">
        <f t="shared" si="0"/>
        <v>3006</v>
      </c>
      <c r="M14" s="1">
        <f t="shared" si="3"/>
        <v>2765.52</v>
      </c>
      <c r="O14" s="51">
        <v>44260</v>
      </c>
      <c r="P14" s="52">
        <f>SUM(K14:K19)</f>
        <v>4875.84</v>
      </c>
      <c r="Q14" s="52">
        <f>SUM(L14:L19)</f>
        <v>51048</v>
      </c>
      <c r="R14" s="50"/>
    </row>
    <row r="15" spans="1:18" x14ac:dyDescent="0.3">
      <c r="A15" s="43">
        <v>44260</v>
      </c>
      <c r="B15" s="26" t="s">
        <v>80</v>
      </c>
      <c r="C15" s="25" t="s">
        <v>53</v>
      </c>
      <c r="D15" s="26" t="s">
        <v>54</v>
      </c>
      <c r="E15" s="26" t="s">
        <v>55</v>
      </c>
      <c r="F15" s="40" t="s">
        <v>90</v>
      </c>
      <c r="G15" s="26" t="s">
        <v>52</v>
      </c>
      <c r="H15" s="26">
        <v>163</v>
      </c>
      <c r="I15" s="28">
        <f t="shared" si="1"/>
        <v>97.8</v>
      </c>
      <c r="J15" s="25">
        <v>30</v>
      </c>
      <c r="K15" s="1">
        <f t="shared" si="5"/>
        <v>234.72</v>
      </c>
      <c r="L15" s="30">
        <f t="shared" si="0"/>
        <v>2934</v>
      </c>
      <c r="M15" s="1">
        <f t="shared" si="3"/>
        <v>2699.28</v>
      </c>
      <c r="O15" s="50"/>
      <c r="P15" s="50"/>
      <c r="Q15" s="50"/>
      <c r="R15" s="50"/>
    </row>
    <row r="16" spans="1:18" hidden="1" x14ac:dyDescent="0.3">
      <c r="A16" s="43">
        <v>44260</v>
      </c>
      <c r="B16" s="26" t="s">
        <v>83</v>
      </c>
      <c r="C16" s="25" t="s">
        <v>53</v>
      </c>
      <c r="D16" s="26" t="s">
        <v>56</v>
      </c>
      <c r="E16" s="26" t="s">
        <v>57</v>
      </c>
      <c r="F16" s="41" t="s">
        <v>88</v>
      </c>
      <c r="G16" s="26" t="s">
        <v>50</v>
      </c>
      <c r="H16" s="26">
        <v>170</v>
      </c>
      <c r="I16" s="28">
        <f t="shared" si="1"/>
        <v>102</v>
      </c>
      <c r="J16" s="26">
        <v>200</v>
      </c>
      <c r="K16" s="1">
        <f t="shared" si="4"/>
        <v>2040</v>
      </c>
      <c r="L16" s="30">
        <f t="shared" si="0"/>
        <v>20400</v>
      </c>
      <c r="M16" s="1">
        <f t="shared" si="3"/>
        <v>18360</v>
      </c>
      <c r="O16" s="50"/>
      <c r="P16" s="50"/>
      <c r="Q16" s="50"/>
      <c r="R16" s="50"/>
    </row>
    <row r="17" spans="1:18" x14ac:dyDescent="0.3">
      <c r="A17" s="43">
        <v>44260</v>
      </c>
      <c r="B17" s="26" t="s">
        <v>81</v>
      </c>
      <c r="C17" s="25" t="s">
        <v>53</v>
      </c>
      <c r="D17" s="26" t="s">
        <v>48</v>
      </c>
      <c r="E17" s="26" t="s">
        <v>49</v>
      </c>
      <c r="F17" s="40" t="s">
        <v>90</v>
      </c>
      <c r="G17" s="26" t="s">
        <v>52</v>
      </c>
      <c r="H17" s="26">
        <v>102</v>
      </c>
      <c r="I17" s="28">
        <f t="shared" si="1"/>
        <v>61.199999999999996</v>
      </c>
      <c r="J17" s="25">
        <v>30</v>
      </c>
      <c r="K17" s="1">
        <f>L17*8/100</f>
        <v>146.88</v>
      </c>
      <c r="L17" s="30">
        <f t="shared" si="0"/>
        <v>1835.9999999999998</v>
      </c>
      <c r="M17" s="1">
        <f t="shared" si="3"/>
        <v>1689.12</v>
      </c>
      <c r="O17" s="50"/>
      <c r="P17" s="50"/>
      <c r="Q17" s="50"/>
      <c r="R17" s="50"/>
    </row>
    <row r="18" spans="1:18" hidden="1" x14ac:dyDescent="0.3">
      <c r="A18" s="43">
        <v>44260</v>
      </c>
      <c r="B18" s="26" t="s">
        <v>82</v>
      </c>
      <c r="C18" s="25" t="s">
        <v>53</v>
      </c>
      <c r="D18" s="26" t="s">
        <v>56</v>
      </c>
      <c r="E18" s="26" t="s">
        <v>57</v>
      </c>
      <c r="F18" s="41" t="s">
        <v>88</v>
      </c>
      <c r="G18" s="26" t="s">
        <v>52</v>
      </c>
      <c r="H18" s="26">
        <v>160</v>
      </c>
      <c r="I18" s="28">
        <f t="shared" si="1"/>
        <v>96</v>
      </c>
      <c r="J18" s="26">
        <v>200</v>
      </c>
      <c r="K18" s="1">
        <f t="shared" si="4"/>
        <v>1920</v>
      </c>
      <c r="L18" s="30">
        <f t="shared" si="0"/>
        <v>19200</v>
      </c>
      <c r="M18" s="1">
        <f t="shared" si="3"/>
        <v>17280</v>
      </c>
      <c r="O18" s="50"/>
      <c r="P18" s="50"/>
      <c r="Q18" s="50"/>
      <c r="R18" s="50"/>
    </row>
    <row r="19" spans="1:18" x14ac:dyDescent="0.3">
      <c r="A19" s="43">
        <v>44260</v>
      </c>
      <c r="B19" s="26" t="s">
        <v>83</v>
      </c>
      <c r="C19" s="25" t="s">
        <v>53</v>
      </c>
      <c r="D19" s="26" t="s">
        <v>58</v>
      </c>
      <c r="E19" s="26" t="s">
        <v>59</v>
      </c>
      <c r="F19" s="40" t="s">
        <v>90</v>
      </c>
      <c r="G19" s="26" t="s">
        <v>50</v>
      </c>
      <c r="H19" s="26">
        <v>204</v>
      </c>
      <c r="I19" s="28">
        <f t="shared" si="1"/>
        <v>122.39999999999999</v>
      </c>
      <c r="J19" s="25">
        <v>30</v>
      </c>
      <c r="K19" s="1">
        <f t="shared" ref="K19:K20" si="6">L19*8/100</f>
        <v>293.76</v>
      </c>
      <c r="L19" s="30">
        <f t="shared" si="0"/>
        <v>3671.9999999999995</v>
      </c>
      <c r="M19" s="1">
        <f t="shared" si="3"/>
        <v>3378.24</v>
      </c>
      <c r="O19" s="50"/>
      <c r="P19" s="50"/>
      <c r="Q19" s="50"/>
      <c r="R19" s="50"/>
    </row>
    <row r="20" spans="1:18" x14ac:dyDescent="0.3">
      <c r="A20" s="43">
        <v>44257</v>
      </c>
      <c r="B20" s="26" t="s">
        <v>81</v>
      </c>
      <c r="C20" s="25" t="s">
        <v>53</v>
      </c>
      <c r="D20" s="26" t="s">
        <v>54</v>
      </c>
      <c r="E20" s="26" t="s">
        <v>55</v>
      </c>
      <c r="F20" s="40" t="s">
        <v>90</v>
      </c>
      <c r="G20" s="26" t="s">
        <v>51</v>
      </c>
      <c r="H20" s="26">
        <v>141</v>
      </c>
      <c r="I20" s="28">
        <f t="shared" si="1"/>
        <v>84.6</v>
      </c>
      <c r="J20" s="25">
        <v>30</v>
      </c>
      <c r="K20" s="1">
        <f t="shared" si="6"/>
        <v>203.04</v>
      </c>
      <c r="L20" s="30">
        <f t="shared" si="0"/>
        <v>2538</v>
      </c>
      <c r="M20" s="1">
        <f t="shared" si="3"/>
        <v>2334.96</v>
      </c>
      <c r="O20" s="51"/>
      <c r="P20" s="52"/>
      <c r="Q20" s="52"/>
      <c r="R20" s="50"/>
    </row>
    <row r="21" spans="1:18" hidden="1" x14ac:dyDescent="0.3">
      <c r="A21" s="43">
        <v>44257</v>
      </c>
      <c r="B21" s="26" t="s">
        <v>80</v>
      </c>
      <c r="C21" s="25" t="s">
        <v>53</v>
      </c>
      <c r="D21" s="26" t="s">
        <v>56</v>
      </c>
      <c r="E21" s="26" t="s">
        <v>57</v>
      </c>
      <c r="F21" s="41" t="s">
        <v>88</v>
      </c>
      <c r="G21" s="26" t="s">
        <v>50</v>
      </c>
      <c r="H21" s="26">
        <v>147</v>
      </c>
      <c r="I21" s="28">
        <f t="shared" si="1"/>
        <v>88.2</v>
      </c>
      <c r="J21" s="26">
        <v>200</v>
      </c>
      <c r="K21" s="1">
        <f t="shared" si="4"/>
        <v>1764</v>
      </c>
      <c r="L21" s="30">
        <f t="shared" si="0"/>
        <v>17640</v>
      </c>
      <c r="M21" s="1">
        <f t="shared" si="3"/>
        <v>15876</v>
      </c>
      <c r="O21" s="51"/>
      <c r="P21" s="52"/>
      <c r="Q21" s="52"/>
      <c r="R21" s="50"/>
    </row>
    <row r="22" spans="1:18" x14ac:dyDescent="0.3">
      <c r="A22" s="43">
        <v>44257</v>
      </c>
      <c r="B22" s="26" t="s">
        <v>80</v>
      </c>
      <c r="C22" s="25" t="s">
        <v>53</v>
      </c>
      <c r="D22" s="26" t="s">
        <v>58</v>
      </c>
      <c r="E22" s="26" t="s">
        <v>59</v>
      </c>
      <c r="F22" s="40" t="s">
        <v>90</v>
      </c>
      <c r="G22" s="26" t="s">
        <v>50</v>
      </c>
      <c r="H22" s="26">
        <v>184</v>
      </c>
      <c r="I22" s="28">
        <f t="shared" si="1"/>
        <v>110.39999999999999</v>
      </c>
      <c r="J22" s="25">
        <v>30</v>
      </c>
      <c r="K22" s="1">
        <f>L22*8/100</f>
        <v>264.95999999999998</v>
      </c>
      <c r="L22" s="30">
        <f t="shared" si="0"/>
        <v>3311.9999999999995</v>
      </c>
      <c r="M22" s="1">
        <f t="shared" si="3"/>
        <v>3047.0399999999995</v>
      </c>
      <c r="O22" s="51"/>
      <c r="P22" s="52"/>
      <c r="Q22" s="52"/>
      <c r="R22" s="50"/>
    </row>
    <row r="23" spans="1:18" hidden="1" x14ac:dyDescent="0.3">
      <c r="A23" s="43">
        <v>44257</v>
      </c>
      <c r="B23" s="26" t="s">
        <v>82</v>
      </c>
      <c r="C23" s="25" t="s">
        <v>53</v>
      </c>
      <c r="D23" s="26" t="s">
        <v>56</v>
      </c>
      <c r="E23" s="26" t="s">
        <v>57</v>
      </c>
      <c r="F23" s="41" t="s">
        <v>88</v>
      </c>
      <c r="G23" s="26" t="s">
        <v>52</v>
      </c>
      <c r="H23" s="26">
        <v>141</v>
      </c>
      <c r="I23" s="28">
        <f t="shared" si="1"/>
        <v>84.6</v>
      </c>
      <c r="J23" s="26">
        <v>200</v>
      </c>
      <c r="K23" s="1">
        <f t="shared" si="4"/>
        <v>1692</v>
      </c>
      <c r="L23" s="30">
        <f t="shared" si="0"/>
        <v>16920</v>
      </c>
      <c r="M23" s="1">
        <f t="shared" si="3"/>
        <v>15228</v>
      </c>
      <c r="O23" s="51"/>
      <c r="P23" s="52"/>
      <c r="Q23" s="52"/>
      <c r="R23" s="50"/>
    </row>
    <row r="24" spans="1:18" hidden="1" x14ac:dyDescent="0.3">
      <c r="A24" s="43">
        <v>44261</v>
      </c>
      <c r="B24" s="26" t="s">
        <v>80</v>
      </c>
      <c r="C24" s="25" t="s">
        <v>53</v>
      </c>
      <c r="D24" s="26" t="s">
        <v>56</v>
      </c>
      <c r="E24" s="26" t="s">
        <v>57</v>
      </c>
      <c r="F24" s="41" t="s">
        <v>88</v>
      </c>
      <c r="G24" s="26" t="s">
        <v>50</v>
      </c>
      <c r="H24" s="26">
        <v>135</v>
      </c>
      <c r="I24" s="28">
        <f t="shared" si="1"/>
        <v>81</v>
      </c>
      <c r="J24" s="26">
        <v>200</v>
      </c>
      <c r="K24" s="1">
        <f t="shared" si="4"/>
        <v>1620</v>
      </c>
      <c r="L24" s="30">
        <f t="shared" si="0"/>
        <v>16200</v>
      </c>
      <c r="M24" s="1">
        <f t="shared" si="3"/>
        <v>14580</v>
      </c>
      <c r="O24" s="51">
        <v>44261</v>
      </c>
      <c r="P24" s="52">
        <f>SUM(K24:K28)</f>
        <v>8325.119999999999</v>
      </c>
      <c r="Q24" s="52">
        <f>SUM(L24:L28)</f>
        <v>83514</v>
      </c>
      <c r="R24" s="50"/>
    </row>
    <row r="25" spans="1:18" hidden="1" x14ac:dyDescent="0.3">
      <c r="A25" s="43">
        <v>44261</v>
      </c>
      <c r="B25" s="26" t="s">
        <v>80</v>
      </c>
      <c r="C25" s="25" t="s">
        <v>53</v>
      </c>
      <c r="D25" s="26" t="s">
        <v>60</v>
      </c>
      <c r="E25" s="26" t="s">
        <v>61</v>
      </c>
      <c r="F25" s="41" t="s">
        <v>88</v>
      </c>
      <c r="G25" s="26" t="s">
        <v>52</v>
      </c>
      <c r="H25" s="26">
        <v>176</v>
      </c>
      <c r="I25" s="28">
        <v>110</v>
      </c>
      <c r="J25" s="26">
        <v>200</v>
      </c>
      <c r="K25" s="1">
        <f t="shared" si="4"/>
        <v>2200</v>
      </c>
      <c r="L25" s="30">
        <f t="shared" si="0"/>
        <v>22000</v>
      </c>
      <c r="M25" s="1">
        <f t="shared" si="3"/>
        <v>19800</v>
      </c>
      <c r="O25" s="50"/>
      <c r="P25" s="50"/>
      <c r="Q25" s="50"/>
      <c r="R25" s="50"/>
    </row>
    <row r="26" spans="1:18" hidden="1" x14ac:dyDescent="0.3">
      <c r="A26" s="43">
        <v>44261</v>
      </c>
      <c r="B26" s="26" t="s">
        <v>80</v>
      </c>
      <c r="C26" s="25" t="s">
        <v>53</v>
      </c>
      <c r="D26" s="26" t="s">
        <v>62</v>
      </c>
      <c r="E26" s="26" t="s">
        <v>63</v>
      </c>
      <c r="F26" s="41" t="s">
        <v>88</v>
      </c>
      <c r="G26" s="26" t="s">
        <v>52</v>
      </c>
      <c r="H26" s="26">
        <v>184</v>
      </c>
      <c r="I26" s="28">
        <v>110</v>
      </c>
      <c r="J26" s="26">
        <v>200</v>
      </c>
      <c r="K26" s="1">
        <f t="shared" si="4"/>
        <v>2200</v>
      </c>
      <c r="L26" s="30">
        <f t="shared" si="0"/>
        <v>22000</v>
      </c>
      <c r="M26" s="1">
        <f t="shared" si="3"/>
        <v>19800</v>
      </c>
      <c r="O26" s="50"/>
      <c r="P26" s="50"/>
      <c r="Q26" s="50"/>
      <c r="R26" s="50"/>
    </row>
    <row r="27" spans="1:18" x14ac:dyDescent="0.3">
      <c r="A27" s="43">
        <v>44261</v>
      </c>
      <c r="B27" s="26" t="s">
        <v>83</v>
      </c>
      <c r="C27" s="25" t="s">
        <v>53</v>
      </c>
      <c r="D27" s="26" t="s">
        <v>48</v>
      </c>
      <c r="E27" s="26" t="s">
        <v>49</v>
      </c>
      <c r="F27" s="40" t="s">
        <v>90</v>
      </c>
      <c r="G27" s="26" t="s">
        <v>50</v>
      </c>
      <c r="H27" s="26">
        <v>73</v>
      </c>
      <c r="I27" s="28">
        <f t="shared" si="1"/>
        <v>43.8</v>
      </c>
      <c r="J27" s="25">
        <v>30</v>
      </c>
      <c r="K27" s="1">
        <f>L27*8/100</f>
        <v>105.12</v>
      </c>
      <c r="L27" s="30">
        <f t="shared" si="0"/>
        <v>1314</v>
      </c>
      <c r="M27" s="1">
        <f t="shared" si="3"/>
        <v>1208.8800000000001</v>
      </c>
      <c r="O27" s="50"/>
      <c r="P27" s="50"/>
      <c r="Q27" s="50"/>
      <c r="R27" s="50"/>
    </row>
    <row r="28" spans="1:18" hidden="1" x14ac:dyDescent="0.3">
      <c r="A28" s="43">
        <v>44261</v>
      </c>
      <c r="B28" s="26" t="s">
        <v>81</v>
      </c>
      <c r="C28" s="25" t="s">
        <v>53</v>
      </c>
      <c r="D28" s="26" t="s">
        <v>56</v>
      </c>
      <c r="E28" s="26" t="s">
        <v>57</v>
      </c>
      <c r="F28" s="41" t="s">
        <v>88</v>
      </c>
      <c r="G28" s="26" t="s">
        <v>50</v>
      </c>
      <c r="H28" s="26">
        <v>116</v>
      </c>
      <c r="I28" s="28">
        <v>110</v>
      </c>
      <c r="J28" s="26">
        <v>200</v>
      </c>
      <c r="K28" s="1">
        <f t="shared" si="4"/>
        <v>2200</v>
      </c>
      <c r="L28" s="30">
        <f t="shared" si="0"/>
        <v>22000</v>
      </c>
      <c r="M28" s="1">
        <f t="shared" si="3"/>
        <v>19800</v>
      </c>
      <c r="O28" s="50"/>
      <c r="P28" s="50"/>
      <c r="Q28" s="50"/>
      <c r="R28" s="50"/>
    </row>
    <row r="29" spans="1:18" x14ac:dyDescent="0.3">
      <c r="A29" s="43">
        <v>44262</v>
      </c>
      <c r="B29" s="26" t="s">
        <v>83</v>
      </c>
      <c r="C29" s="25" t="s">
        <v>53</v>
      </c>
      <c r="D29" s="26" t="s">
        <v>54</v>
      </c>
      <c r="E29" s="26" t="s">
        <v>55</v>
      </c>
      <c r="F29" s="40" t="s">
        <v>90</v>
      </c>
      <c r="G29" s="26" t="s">
        <v>52</v>
      </c>
      <c r="H29" s="26">
        <v>95</v>
      </c>
      <c r="I29" s="28">
        <f t="shared" si="1"/>
        <v>57</v>
      </c>
      <c r="J29" s="25">
        <v>30</v>
      </c>
      <c r="K29" s="1">
        <f>L29*8/100</f>
        <v>136.80000000000001</v>
      </c>
      <c r="L29" s="30">
        <f t="shared" si="0"/>
        <v>1710</v>
      </c>
      <c r="M29" s="1">
        <f t="shared" si="3"/>
        <v>1573.2</v>
      </c>
      <c r="O29" s="51">
        <v>44262</v>
      </c>
      <c r="P29" s="52">
        <f>SUM(K29:K31)</f>
        <v>867.59999999999991</v>
      </c>
      <c r="Q29" s="52">
        <f>SUM(L29:L31)</f>
        <v>9018</v>
      </c>
      <c r="R29" s="50"/>
    </row>
    <row r="30" spans="1:18" hidden="1" x14ac:dyDescent="0.3">
      <c r="A30" s="43">
        <v>44262</v>
      </c>
      <c r="B30" s="26" t="s">
        <v>81</v>
      </c>
      <c r="C30" s="25" t="s">
        <v>53</v>
      </c>
      <c r="D30" s="26" t="s">
        <v>64</v>
      </c>
      <c r="E30" s="26" t="s">
        <v>65</v>
      </c>
      <c r="F30" s="40" t="s">
        <v>89</v>
      </c>
      <c r="G30" s="26" t="s">
        <v>52</v>
      </c>
      <c r="H30" s="26">
        <v>203</v>
      </c>
      <c r="I30" s="28">
        <f t="shared" si="1"/>
        <v>121.8</v>
      </c>
      <c r="J30" s="26">
        <v>30</v>
      </c>
      <c r="K30" s="1">
        <f t="shared" si="4"/>
        <v>365.4</v>
      </c>
      <c r="L30" s="30">
        <f t="shared" si="0"/>
        <v>3654</v>
      </c>
      <c r="M30" s="1">
        <f t="shared" si="3"/>
        <v>3288.6</v>
      </c>
      <c r="O30" s="50"/>
      <c r="P30" s="50"/>
      <c r="Q30" s="50"/>
      <c r="R30" s="50"/>
    </row>
    <row r="31" spans="1:18" hidden="1" x14ac:dyDescent="0.3">
      <c r="A31" s="43">
        <v>44262</v>
      </c>
      <c r="B31" s="26" t="s">
        <v>83</v>
      </c>
      <c r="C31" s="25" t="s">
        <v>53</v>
      </c>
      <c r="D31" s="26" t="s">
        <v>64</v>
      </c>
      <c r="E31" s="26" t="s">
        <v>65</v>
      </c>
      <c r="F31" s="40" t="s">
        <v>89</v>
      </c>
      <c r="G31" s="26" t="s">
        <v>51</v>
      </c>
      <c r="H31" s="26">
        <v>203</v>
      </c>
      <c r="I31" s="28">
        <f t="shared" si="1"/>
        <v>121.8</v>
      </c>
      <c r="J31" s="26">
        <v>30</v>
      </c>
      <c r="K31" s="1">
        <f t="shared" si="4"/>
        <v>365.4</v>
      </c>
      <c r="L31" s="30">
        <f t="shared" si="0"/>
        <v>3654</v>
      </c>
      <c r="M31" s="1">
        <f t="shared" si="3"/>
        <v>3288.6</v>
      </c>
      <c r="O31" s="50"/>
      <c r="P31" s="50"/>
      <c r="Q31" s="50"/>
      <c r="R31" s="50"/>
    </row>
    <row r="32" spans="1:18" hidden="1" x14ac:dyDescent="0.3">
      <c r="A32" s="43">
        <v>44263</v>
      </c>
      <c r="B32" s="26" t="s">
        <v>83</v>
      </c>
      <c r="C32" s="25" t="s">
        <v>53</v>
      </c>
      <c r="D32" s="26" t="s">
        <v>64</v>
      </c>
      <c r="E32" s="26" t="s">
        <v>65</v>
      </c>
      <c r="F32" s="40" t="s">
        <v>89</v>
      </c>
      <c r="G32" s="26" t="s">
        <v>51</v>
      </c>
      <c r="H32" s="26">
        <v>196</v>
      </c>
      <c r="I32" s="28">
        <f t="shared" si="1"/>
        <v>117.6</v>
      </c>
      <c r="J32" s="26">
        <v>30</v>
      </c>
      <c r="K32" s="1">
        <f t="shared" si="4"/>
        <v>352.8</v>
      </c>
      <c r="L32" s="30">
        <f t="shared" si="0"/>
        <v>3528</v>
      </c>
      <c r="M32" s="1">
        <f t="shared" si="3"/>
        <v>3175.2</v>
      </c>
      <c r="O32" s="51">
        <v>44263</v>
      </c>
      <c r="P32" s="52">
        <f>SUM(K32:K34)</f>
        <v>872.99999999999989</v>
      </c>
      <c r="Q32" s="52">
        <f>SUM(L32:L34)</f>
        <v>9180</v>
      </c>
      <c r="R32" s="50"/>
    </row>
    <row r="33" spans="1:18" x14ac:dyDescent="0.3">
      <c r="A33" s="43">
        <v>44263</v>
      </c>
      <c r="B33" s="26" t="s">
        <v>82</v>
      </c>
      <c r="C33" s="25" t="s">
        <v>53</v>
      </c>
      <c r="D33" s="26" t="s">
        <v>58</v>
      </c>
      <c r="E33" s="26" t="s">
        <v>59</v>
      </c>
      <c r="F33" s="40" t="s">
        <v>90</v>
      </c>
      <c r="G33" s="26" t="s">
        <v>52</v>
      </c>
      <c r="H33" s="26">
        <v>125</v>
      </c>
      <c r="I33" s="28">
        <f t="shared" si="1"/>
        <v>75</v>
      </c>
      <c r="J33" s="25">
        <v>30</v>
      </c>
      <c r="K33" s="1">
        <f>L33*8/100</f>
        <v>180</v>
      </c>
      <c r="L33" s="30">
        <f t="shared" si="0"/>
        <v>2250</v>
      </c>
      <c r="M33" s="1">
        <f t="shared" si="3"/>
        <v>2070</v>
      </c>
      <c r="O33" s="50"/>
      <c r="P33" s="50"/>
      <c r="Q33" s="50"/>
      <c r="R33" s="50"/>
    </row>
    <row r="34" spans="1:18" hidden="1" x14ac:dyDescent="0.3">
      <c r="A34" s="43">
        <v>44263</v>
      </c>
      <c r="B34" s="26" t="s">
        <v>80</v>
      </c>
      <c r="C34" s="25" t="s">
        <v>53</v>
      </c>
      <c r="D34" s="26" t="s">
        <v>64</v>
      </c>
      <c r="E34" s="26" t="s">
        <v>65</v>
      </c>
      <c r="F34" s="40" t="s">
        <v>89</v>
      </c>
      <c r="G34" s="26" t="s">
        <v>52</v>
      </c>
      <c r="H34" s="26">
        <v>189</v>
      </c>
      <c r="I34" s="28">
        <f t="shared" si="1"/>
        <v>113.39999999999999</v>
      </c>
      <c r="J34" s="26">
        <v>30</v>
      </c>
      <c r="K34" s="1">
        <f t="shared" si="4"/>
        <v>340.19999999999993</v>
      </c>
      <c r="L34" s="30">
        <f t="shared" si="0"/>
        <v>3401.9999999999995</v>
      </c>
      <c r="M34" s="1">
        <f t="shared" si="3"/>
        <v>3061.7999999999997</v>
      </c>
      <c r="O34" s="50"/>
      <c r="P34" s="50"/>
      <c r="Q34" s="50"/>
      <c r="R34" s="50"/>
    </row>
    <row r="35" spans="1:18" hidden="1" x14ac:dyDescent="0.3">
      <c r="A35" s="43">
        <v>44264</v>
      </c>
      <c r="B35" s="26" t="s">
        <v>83</v>
      </c>
      <c r="C35" s="25" t="s">
        <v>53</v>
      </c>
      <c r="D35" s="26" t="s">
        <v>60</v>
      </c>
      <c r="E35" s="26" t="s">
        <v>61</v>
      </c>
      <c r="F35" s="41" t="s">
        <v>88</v>
      </c>
      <c r="G35" s="26" t="s">
        <v>52</v>
      </c>
      <c r="H35" s="26">
        <v>126</v>
      </c>
      <c r="I35" s="28">
        <v>110</v>
      </c>
      <c r="J35" s="26">
        <v>200</v>
      </c>
      <c r="K35" s="1">
        <f t="shared" si="4"/>
        <v>2200</v>
      </c>
      <c r="L35" s="30">
        <f t="shared" si="0"/>
        <v>22000</v>
      </c>
      <c r="M35" s="1">
        <f t="shared" si="3"/>
        <v>19800</v>
      </c>
      <c r="O35" s="51">
        <v>44264</v>
      </c>
      <c r="P35" s="52">
        <f>SUM(K35:K38)</f>
        <v>3037.7200000000003</v>
      </c>
      <c r="Q35" s="52">
        <f>SUM(L35:L38)</f>
        <v>30766</v>
      </c>
      <c r="R35" s="50"/>
    </row>
    <row r="36" spans="1:18" hidden="1" x14ac:dyDescent="0.3">
      <c r="A36" s="43">
        <v>44264</v>
      </c>
      <c r="B36" s="26" t="s">
        <v>82</v>
      </c>
      <c r="C36" s="25" t="s">
        <v>53</v>
      </c>
      <c r="D36" s="26" t="s">
        <v>66</v>
      </c>
      <c r="E36" s="26" t="s">
        <v>67</v>
      </c>
      <c r="F36" s="40" t="s">
        <v>89</v>
      </c>
      <c r="G36" s="26" t="s">
        <v>50</v>
      </c>
      <c r="H36" s="26">
        <v>201</v>
      </c>
      <c r="I36" s="28">
        <f t="shared" si="1"/>
        <v>120.6</v>
      </c>
      <c r="J36" s="26">
        <v>30</v>
      </c>
      <c r="K36" s="1">
        <f t="shared" si="4"/>
        <v>361.8</v>
      </c>
      <c r="L36" s="30">
        <f t="shared" si="0"/>
        <v>3618</v>
      </c>
      <c r="M36" s="1">
        <f t="shared" si="3"/>
        <v>3256.2</v>
      </c>
      <c r="O36" s="50"/>
      <c r="P36" s="50"/>
      <c r="Q36" s="50"/>
      <c r="R36" s="50"/>
    </row>
    <row r="37" spans="1:18" hidden="1" x14ac:dyDescent="0.3">
      <c r="A37" s="43">
        <v>44264</v>
      </c>
      <c r="B37" s="26" t="s">
        <v>81</v>
      </c>
      <c r="C37" s="25" t="s">
        <v>53</v>
      </c>
      <c r="D37" s="26" t="s">
        <v>64</v>
      </c>
      <c r="E37" s="26" t="s">
        <v>65</v>
      </c>
      <c r="F37" s="40" t="s">
        <v>89</v>
      </c>
      <c r="G37" s="26" t="s">
        <v>52</v>
      </c>
      <c r="H37" s="26">
        <v>178</v>
      </c>
      <c r="I37" s="28">
        <f t="shared" si="1"/>
        <v>106.8</v>
      </c>
      <c r="J37" s="26">
        <v>30</v>
      </c>
      <c r="K37" s="1">
        <f t="shared" si="4"/>
        <v>320.39999999999998</v>
      </c>
      <c r="L37" s="30">
        <f t="shared" si="0"/>
        <v>3204</v>
      </c>
      <c r="M37" s="1">
        <f t="shared" si="3"/>
        <v>2883.6</v>
      </c>
      <c r="O37" s="50"/>
      <c r="P37" s="50"/>
      <c r="Q37" s="50"/>
      <c r="R37" s="50"/>
    </row>
    <row r="38" spans="1:18" x14ac:dyDescent="0.3">
      <c r="A38" s="43">
        <v>44264</v>
      </c>
      <c r="B38" s="26" t="s">
        <v>80</v>
      </c>
      <c r="C38" s="25" t="s">
        <v>53</v>
      </c>
      <c r="D38" s="26" t="s">
        <v>58</v>
      </c>
      <c r="E38" s="26" t="s">
        <v>59</v>
      </c>
      <c r="F38" s="40" t="s">
        <v>90</v>
      </c>
      <c r="G38" s="26" t="s">
        <v>52</v>
      </c>
      <c r="H38" s="26">
        <v>108</v>
      </c>
      <c r="I38" s="28">
        <f t="shared" si="1"/>
        <v>64.8</v>
      </c>
      <c r="J38" s="25">
        <v>30</v>
      </c>
      <c r="K38" s="1">
        <f>L38*8/100</f>
        <v>155.52000000000001</v>
      </c>
      <c r="L38" s="30">
        <f t="shared" si="0"/>
        <v>1944</v>
      </c>
      <c r="M38" s="1">
        <f t="shared" si="3"/>
        <v>1788.48</v>
      </c>
      <c r="O38" s="50"/>
      <c r="P38" s="50"/>
      <c r="Q38" s="50"/>
      <c r="R38" s="50"/>
    </row>
    <row r="39" spans="1:18" hidden="1" x14ac:dyDescent="0.3">
      <c r="A39" s="43">
        <v>44265</v>
      </c>
      <c r="B39" s="26" t="s">
        <v>81</v>
      </c>
      <c r="C39" s="25" t="s">
        <v>53</v>
      </c>
      <c r="D39" s="26" t="s">
        <v>62</v>
      </c>
      <c r="E39" s="26" t="s">
        <v>63</v>
      </c>
      <c r="F39" s="41" t="s">
        <v>88</v>
      </c>
      <c r="G39" s="26" t="s">
        <v>51</v>
      </c>
      <c r="H39" s="26">
        <v>125</v>
      </c>
      <c r="I39" s="28">
        <v>110</v>
      </c>
      <c r="J39" s="26">
        <v>200</v>
      </c>
      <c r="K39" s="1">
        <f t="shared" si="4"/>
        <v>2200</v>
      </c>
      <c r="L39" s="30">
        <f t="shared" si="0"/>
        <v>22000</v>
      </c>
      <c r="M39" s="1">
        <f t="shared" si="3"/>
        <v>19800</v>
      </c>
      <c r="O39" s="51">
        <v>44265</v>
      </c>
      <c r="P39" s="52">
        <f>SUM(K39:K41)</f>
        <v>2626.6</v>
      </c>
      <c r="Q39" s="52">
        <f>SUM(L39:L41)</f>
        <v>26860</v>
      </c>
      <c r="R39" s="50"/>
    </row>
    <row r="40" spans="1:18" x14ac:dyDescent="0.3">
      <c r="A40" s="43">
        <v>44265</v>
      </c>
      <c r="B40" s="26" t="s">
        <v>80</v>
      </c>
      <c r="C40" s="25" t="s">
        <v>53</v>
      </c>
      <c r="D40" s="26" t="s">
        <v>68</v>
      </c>
      <c r="E40" s="26" t="s">
        <v>69</v>
      </c>
      <c r="F40" s="40" t="s">
        <v>90</v>
      </c>
      <c r="G40" s="26" t="s">
        <v>52</v>
      </c>
      <c r="H40" s="26">
        <v>165</v>
      </c>
      <c r="I40" s="28">
        <f t="shared" si="1"/>
        <v>99</v>
      </c>
      <c r="J40" s="25">
        <v>30</v>
      </c>
      <c r="K40" s="1">
        <f>L40*8/100</f>
        <v>237.6</v>
      </c>
      <c r="L40" s="30">
        <f t="shared" si="0"/>
        <v>2970</v>
      </c>
      <c r="M40" s="1">
        <f t="shared" si="3"/>
        <v>2732.4</v>
      </c>
      <c r="O40" s="50"/>
      <c r="P40" s="50"/>
      <c r="Q40" s="50"/>
      <c r="R40" s="50"/>
    </row>
    <row r="41" spans="1:18" hidden="1" x14ac:dyDescent="0.3">
      <c r="A41" s="43">
        <v>44265</v>
      </c>
      <c r="B41" s="26" t="s">
        <v>83</v>
      </c>
      <c r="C41" s="25" t="s">
        <v>53</v>
      </c>
      <c r="D41" s="26" t="s">
        <v>70</v>
      </c>
      <c r="E41" s="26" t="s">
        <v>71</v>
      </c>
      <c r="F41" s="40" t="s">
        <v>89</v>
      </c>
      <c r="G41" s="26" t="s">
        <v>50</v>
      </c>
      <c r="H41" s="26">
        <v>105</v>
      </c>
      <c r="I41" s="28">
        <f t="shared" si="1"/>
        <v>63</v>
      </c>
      <c r="J41" s="26">
        <v>30</v>
      </c>
      <c r="K41" s="1">
        <f t="shared" si="4"/>
        <v>189</v>
      </c>
      <c r="L41" s="30">
        <f t="shared" si="0"/>
        <v>1890</v>
      </c>
      <c r="M41" s="1">
        <f t="shared" si="3"/>
        <v>1701</v>
      </c>
      <c r="O41" s="50"/>
      <c r="P41" s="50"/>
      <c r="Q41" s="50"/>
      <c r="R41" s="50"/>
    </row>
    <row r="42" spans="1:18" hidden="1" x14ac:dyDescent="0.3">
      <c r="A42" s="43">
        <v>44266</v>
      </c>
      <c r="B42" s="26" t="s">
        <v>81</v>
      </c>
      <c r="C42" s="25" t="s">
        <v>53</v>
      </c>
      <c r="D42" s="26" t="s">
        <v>66</v>
      </c>
      <c r="E42" s="26" t="s">
        <v>67</v>
      </c>
      <c r="F42" s="40" t="s">
        <v>89</v>
      </c>
      <c r="G42" s="26" t="s">
        <v>50</v>
      </c>
      <c r="H42" s="26">
        <v>170</v>
      </c>
      <c r="I42" s="28">
        <f t="shared" si="1"/>
        <v>102</v>
      </c>
      <c r="J42" s="26">
        <v>30</v>
      </c>
      <c r="K42" s="1">
        <f t="shared" si="4"/>
        <v>306</v>
      </c>
      <c r="L42" s="30">
        <f t="shared" si="0"/>
        <v>3060</v>
      </c>
      <c r="M42" s="1">
        <f t="shared" si="3"/>
        <v>2754</v>
      </c>
      <c r="O42" s="51">
        <v>44266</v>
      </c>
      <c r="P42" s="52">
        <f>SUM(K42:K44)</f>
        <v>2722</v>
      </c>
      <c r="Q42" s="52">
        <f>SUM(L42:L44)</f>
        <v>27760</v>
      </c>
      <c r="R42" s="50"/>
    </row>
    <row r="43" spans="1:18" hidden="1" x14ac:dyDescent="0.3">
      <c r="A43" s="43">
        <v>44266</v>
      </c>
      <c r="B43" s="26" t="s">
        <v>82</v>
      </c>
      <c r="C43" s="25" t="s">
        <v>53</v>
      </c>
      <c r="D43" s="26" t="s">
        <v>62</v>
      </c>
      <c r="E43" s="26" t="s">
        <v>63</v>
      </c>
      <c r="F43" s="41" t="s">
        <v>88</v>
      </c>
      <c r="G43" s="26" t="s">
        <v>52</v>
      </c>
      <c r="H43" s="26">
        <v>113</v>
      </c>
      <c r="I43" s="28">
        <v>110</v>
      </c>
      <c r="J43" s="26">
        <v>200</v>
      </c>
      <c r="K43" s="1">
        <f t="shared" si="4"/>
        <v>2200</v>
      </c>
      <c r="L43" s="30">
        <f t="shared" si="0"/>
        <v>22000</v>
      </c>
      <c r="M43" s="1">
        <f t="shared" si="3"/>
        <v>19800</v>
      </c>
      <c r="O43" s="50"/>
      <c r="P43" s="50"/>
      <c r="Q43" s="50"/>
      <c r="R43" s="50"/>
    </row>
    <row r="44" spans="1:18" x14ac:dyDescent="0.3">
      <c r="A44" s="43">
        <v>44266</v>
      </c>
      <c r="B44" s="26" t="s">
        <v>83</v>
      </c>
      <c r="C44" s="25" t="s">
        <v>53</v>
      </c>
      <c r="D44" s="26" t="s">
        <v>68</v>
      </c>
      <c r="E44" s="26" t="s">
        <v>69</v>
      </c>
      <c r="F44" s="40" t="s">
        <v>90</v>
      </c>
      <c r="G44" s="26" t="s">
        <v>52</v>
      </c>
      <c r="H44" s="26">
        <v>150</v>
      </c>
      <c r="I44" s="28">
        <f t="shared" si="1"/>
        <v>90</v>
      </c>
      <c r="J44" s="25">
        <v>30</v>
      </c>
      <c r="K44" s="1">
        <f>L44*8/100</f>
        <v>216</v>
      </c>
      <c r="L44" s="30">
        <f t="shared" si="0"/>
        <v>2700</v>
      </c>
      <c r="M44" s="1">
        <f t="shared" si="3"/>
        <v>2484</v>
      </c>
      <c r="O44" s="50"/>
      <c r="P44" s="50"/>
      <c r="Q44" s="50"/>
      <c r="R44" s="50"/>
    </row>
    <row r="45" spans="1:18" hidden="1" x14ac:dyDescent="0.3">
      <c r="A45" s="43">
        <v>44267</v>
      </c>
      <c r="B45" s="26" t="s">
        <v>81</v>
      </c>
      <c r="C45" s="25" t="s">
        <v>53</v>
      </c>
      <c r="D45" s="26" t="s">
        <v>56</v>
      </c>
      <c r="E45" s="26" t="s">
        <v>57</v>
      </c>
      <c r="F45" s="41" t="s">
        <v>88</v>
      </c>
      <c r="G45" s="26" t="s">
        <v>50</v>
      </c>
      <c r="H45" s="26">
        <v>69</v>
      </c>
      <c r="I45" s="28">
        <v>110</v>
      </c>
      <c r="J45" s="26">
        <v>200</v>
      </c>
      <c r="K45" s="1">
        <f t="shared" si="4"/>
        <v>2200</v>
      </c>
      <c r="L45" s="30">
        <f t="shared" si="0"/>
        <v>22000</v>
      </c>
      <c r="M45" s="1">
        <f t="shared" si="3"/>
        <v>19800</v>
      </c>
      <c r="O45" s="51">
        <v>44267</v>
      </c>
      <c r="P45" s="52">
        <f>SUM(K45:K47)</f>
        <v>4571</v>
      </c>
      <c r="Q45" s="52">
        <f>SUM(L45:L47)</f>
        <v>45710</v>
      </c>
      <c r="R45" s="50"/>
    </row>
    <row r="46" spans="1:18" hidden="1" x14ac:dyDescent="0.3">
      <c r="A46" s="43">
        <v>44267</v>
      </c>
      <c r="B46" s="26" t="s">
        <v>83</v>
      </c>
      <c r="C46" s="25" t="s">
        <v>53</v>
      </c>
      <c r="D46" s="26" t="s">
        <v>60</v>
      </c>
      <c r="E46" s="26" t="s">
        <v>61</v>
      </c>
      <c r="F46" s="41" t="s">
        <v>88</v>
      </c>
      <c r="G46" s="26" t="s">
        <v>50</v>
      </c>
      <c r="H46" s="26">
        <v>95</v>
      </c>
      <c r="I46" s="28">
        <v>110</v>
      </c>
      <c r="J46" s="26">
        <v>200</v>
      </c>
      <c r="K46" s="1">
        <f t="shared" si="4"/>
        <v>2200</v>
      </c>
      <c r="L46" s="30">
        <f t="shared" si="0"/>
        <v>22000</v>
      </c>
      <c r="M46" s="1">
        <f t="shared" si="3"/>
        <v>19800</v>
      </c>
      <c r="O46" s="50"/>
      <c r="P46" s="50"/>
      <c r="Q46" s="50"/>
      <c r="R46" s="50"/>
    </row>
    <row r="47" spans="1:18" hidden="1" x14ac:dyDescent="0.3">
      <c r="A47" s="43">
        <v>44267</v>
      </c>
      <c r="B47" s="26" t="s">
        <v>82</v>
      </c>
      <c r="C47" s="25" t="s">
        <v>53</v>
      </c>
      <c r="D47" s="26" t="s">
        <v>70</v>
      </c>
      <c r="E47" s="26" t="s">
        <v>71</v>
      </c>
      <c r="F47" s="40" t="s">
        <v>89</v>
      </c>
      <c r="G47" s="26" t="s">
        <v>52</v>
      </c>
      <c r="H47" s="26">
        <v>95</v>
      </c>
      <c r="I47" s="28">
        <f t="shared" si="1"/>
        <v>57</v>
      </c>
      <c r="J47" s="26">
        <v>30</v>
      </c>
      <c r="K47" s="1">
        <f t="shared" si="4"/>
        <v>171</v>
      </c>
      <c r="L47" s="30">
        <f t="shared" si="0"/>
        <v>1710</v>
      </c>
      <c r="M47" s="1">
        <f t="shared" si="3"/>
        <v>1539</v>
      </c>
      <c r="O47" s="50"/>
      <c r="P47" s="50"/>
      <c r="Q47" s="50"/>
      <c r="R47" s="50"/>
    </row>
    <row r="48" spans="1:18" hidden="1" x14ac:dyDescent="0.3">
      <c r="A48" s="43">
        <v>44268</v>
      </c>
      <c r="B48" s="26" t="s">
        <v>80</v>
      </c>
      <c r="C48" s="25" t="s">
        <v>53</v>
      </c>
      <c r="D48" s="26" t="s">
        <v>64</v>
      </c>
      <c r="E48" s="26" t="s">
        <v>65</v>
      </c>
      <c r="F48" s="40" t="s">
        <v>89</v>
      </c>
      <c r="G48" s="26" t="s">
        <v>52</v>
      </c>
      <c r="H48" s="26">
        <v>135</v>
      </c>
      <c r="I48" s="28">
        <f t="shared" si="1"/>
        <v>81</v>
      </c>
      <c r="J48" s="26">
        <v>30</v>
      </c>
      <c r="K48" s="1">
        <f t="shared" si="4"/>
        <v>243</v>
      </c>
      <c r="L48" s="30">
        <f t="shared" si="0"/>
        <v>2430</v>
      </c>
      <c r="M48" s="1">
        <f t="shared" si="3"/>
        <v>2187</v>
      </c>
      <c r="O48" s="51">
        <v>44268</v>
      </c>
      <c r="P48" s="52">
        <f>SUM(K48:K49)</f>
        <v>2443</v>
      </c>
      <c r="Q48" s="52">
        <f>SUM(L48:L49)</f>
        <v>24430</v>
      </c>
      <c r="R48" s="50"/>
    </row>
    <row r="49" spans="1:18" hidden="1" x14ac:dyDescent="0.3">
      <c r="A49" s="43">
        <v>44268</v>
      </c>
      <c r="B49" s="26" t="s">
        <v>81</v>
      </c>
      <c r="C49" s="25" t="s">
        <v>53</v>
      </c>
      <c r="D49" s="26" t="s">
        <v>60</v>
      </c>
      <c r="E49" s="26" t="s">
        <v>61</v>
      </c>
      <c r="F49" s="41" t="s">
        <v>88</v>
      </c>
      <c r="G49" s="26" t="s">
        <v>50</v>
      </c>
      <c r="H49" s="26">
        <v>93</v>
      </c>
      <c r="I49" s="28">
        <v>110</v>
      </c>
      <c r="J49" s="26">
        <v>200</v>
      </c>
      <c r="K49" s="1">
        <f t="shared" si="4"/>
        <v>2200</v>
      </c>
      <c r="L49" s="30">
        <f t="shared" si="0"/>
        <v>22000</v>
      </c>
      <c r="M49" s="1">
        <f t="shared" si="3"/>
        <v>19800</v>
      </c>
      <c r="O49" s="50"/>
      <c r="P49" s="50"/>
      <c r="Q49" s="50"/>
      <c r="R49" s="50"/>
    </row>
    <row r="50" spans="1:18" x14ac:dyDescent="0.3">
      <c r="A50" s="43">
        <v>44269</v>
      </c>
      <c r="B50" s="26" t="s">
        <v>80</v>
      </c>
      <c r="C50" s="25" t="s">
        <v>53</v>
      </c>
      <c r="D50" s="26" t="s">
        <v>68</v>
      </c>
      <c r="E50" s="26" t="s">
        <v>69</v>
      </c>
      <c r="F50" s="40" t="s">
        <v>90</v>
      </c>
      <c r="G50" s="26" t="s">
        <v>52</v>
      </c>
      <c r="H50" s="26">
        <v>134</v>
      </c>
      <c r="I50" s="28">
        <f t="shared" si="1"/>
        <v>80.399999999999991</v>
      </c>
      <c r="J50" s="25">
        <v>30</v>
      </c>
      <c r="K50" s="1">
        <f>L50*8/100</f>
        <v>192.95999999999995</v>
      </c>
      <c r="L50" s="30">
        <f t="shared" si="0"/>
        <v>2411.9999999999995</v>
      </c>
      <c r="M50" s="1">
        <f t="shared" si="3"/>
        <v>2219.0399999999995</v>
      </c>
      <c r="O50" s="51">
        <v>44269</v>
      </c>
      <c r="P50" s="52">
        <f>SUM(K50:K51)</f>
        <v>464.76</v>
      </c>
      <c r="Q50" s="52">
        <f>SUM(L50:L51)</f>
        <v>5130</v>
      </c>
      <c r="R50" s="50"/>
    </row>
    <row r="51" spans="1:18" hidden="1" x14ac:dyDescent="0.3">
      <c r="A51" s="43">
        <v>44269</v>
      </c>
      <c r="B51" s="26" t="s">
        <v>80</v>
      </c>
      <c r="C51" s="25" t="s">
        <v>53</v>
      </c>
      <c r="D51" s="26" t="s">
        <v>66</v>
      </c>
      <c r="E51" s="26" t="s">
        <v>67</v>
      </c>
      <c r="F51" s="40" t="s">
        <v>89</v>
      </c>
      <c r="G51" s="26" t="s">
        <v>50</v>
      </c>
      <c r="H51" s="26">
        <v>151</v>
      </c>
      <c r="I51" s="28">
        <f t="shared" si="1"/>
        <v>90.6</v>
      </c>
      <c r="J51" s="26">
        <v>30</v>
      </c>
      <c r="K51" s="1">
        <f t="shared" si="4"/>
        <v>271.8</v>
      </c>
      <c r="L51" s="30">
        <f t="shared" si="0"/>
        <v>2718</v>
      </c>
      <c r="M51" s="1">
        <f t="shared" si="3"/>
        <v>2446.1999999999998</v>
      </c>
      <c r="O51" s="50"/>
      <c r="P51" s="50"/>
      <c r="Q51" s="50"/>
      <c r="R51" s="50"/>
    </row>
    <row r="52" spans="1:18" hidden="1" x14ac:dyDescent="0.3">
      <c r="A52" s="43">
        <v>44270</v>
      </c>
      <c r="B52" s="26" t="s">
        <v>81</v>
      </c>
      <c r="C52" s="25" t="s">
        <v>53</v>
      </c>
      <c r="D52" s="26" t="s">
        <v>62</v>
      </c>
      <c r="E52" s="26" t="s">
        <v>63</v>
      </c>
      <c r="F52" s="41" t="s">
        <v>88</v>
      </c>
      <c r="G52" s="26" t="s">
        <v>52</v>
      </c>
      <c r="H52" s="26">
        <v>100</v>
      </c>
      <c r="I52" s="28">
        <v>110</v>
      </c>
      <c r="J52" s="26">
        <v>200</v>
      </c>
      <c r="K52" s="1">
        <f t="shared" si="4"/>
        <v>2200</v>
      </c>
      <c r="L52" s="30">
        <f t="shared" si="0"/>
        <v>22000</v>
      </c>
      <c r="M52" s="1">
        <f t="shared" si="3"/>
        <v>19800</v>
      </c>
      <c r="O52" s="51">
        <v>44270</v>
      </c>
      <c r="P52" s="52">
        <f>SUM(K52:K54)</f>
        <v>2443.36</v>
      </c>
      <c r="Q52" s="52">
        <f>SUM(L52:L54)</f>
        <v>25042</v>
      </c>
      <c r="R52" s="50"/>
    </row>
    <row r="53" spans="1:18" x14ac:dyDescent="0.3">
      <c r="A53" s="43">
        <v>44270</v>
      </c>
      <c r="B53" s="26" t="s">
        <v>83</v>
      </c>
      <c r="C53" s="25" t="s">
        <v>53</v>
      </c>
      <c r="D53" s="26" t="s">
        <v>58</v>
      </c>
      <c r="E53" s="26" t="s">
        <v>59</v>
      </c>
      <c r="F53" s="40" t="s">
        <v>90</v>
      </c>
      <c r="G53" s="26" t="s">
        <v>51</v>
      </c>
      <c r="H53" s="26">
        <v>85</v>
      </c>
      <c r="I53" s="28">
        <f t="shared" si="1"/>
        <v>51</v>
      </c>
      <c r="J53" s="25">
        <v>30</v>
      </c>
      <c r="K53" s="1">
        <f t="shared" ref="K53:K56" si="7">L53*8/100</f>
        <v>122.4</v>
      </c>
      <c r="L53" s="30">
        <f t="shared" si="0"/>
        <v>1530</v>
      </c>
      <c r="M53" s="1">
        <f t="shared" si="3"/>
        <v>1407.6</v>
      </c>
      <c r="O53" s="50"/>
      <c r="P53" s="50"/>
      <c r="Q53" s="50"/>
      <c r="R53" s="50"/>
    </row>
    <row r="54" spans="1:18" x14ac:dyDescent="0.3">
      <c r="A54" s="43">
        <v>44270</v>
      </c>
      <c r="B54" s="26" t="s">
        <v>80</v>
      </c>
      <c r="C54" s="25" t="s">
        <v>53</v>
      </c>
      <c r="D54" s="26" t="s">
        <v>58</v>
      </c>
      <c r="E54" s="26" t="s">
        <v>59</v>
      </c>
      <c r="F54" s="40" t="s">
        <v>90</v>
      </c>
      <c r="G54" s="26" t="s">
        <v>50</v>
      </c>
      <c r="H54" s="26">
        <v>84</v>
      </c>
      <c r="I54" s="28">
        <f t="shared" si="1"/>
        <v>50.4</v>
      </c>
      <c r="J54" s="25">
        <v>30</v>
      </c>
      <c r="K54" s="1">
        <f t="shared" si="7"/>
        <v>120.96</v>
      </c>
      <c r="L54" s="30">
        <f t="shared" si="0"/>
        <v>1512</v>
      </c>
      <c r="M54" s="1">
        <f t="shared" si="3"/>
        <v>1391.04</v>
      </c>
      <c r="O54" s="50"/>
      <c r="P54" s="50"/>
      <c r="Q54" s="50"/>
      <c r="R54" s="50"/>
    </row>
    <row r="55" spans="1:18" x14ac:dyDescent="0.3">
      <c r="A55" s="43">
        <v>44271</v>
      </c>
      <c r="B55" s="26" t="s">
        <v>83</v>
      </c>
      <c r="C55" s="25" t="s">
        <v>53</v>
      </c>
      <c r="D55" s="26" t="s">
        <v>58</v>
      </c>
      <c r="E55" s="26" t="s">
        <v>59</v>
      </c>
      <c r="F55" s="40" t="s">
        <v>90</v>
      </c>
      <c r="G55" s="26" t="s">
        <v>52</v>
      </c>
      <c r="H55" s="26">
        <v>82</v>
      </c>
      <c r="I55" s="28">
        <f t="shared" si="1"/>
        <v>49.199999999999996</v>
      </c>
      <c r="J55" s="25">
        <v>30</v>
      </c>
      <c r="K55" s="1">
        <f t="shared" si="7"/>
        <v>118.07999999999998</v>
      </c>
      <c r="L55" s="30">
        <f t="shared" si="0"/>
        <v>1475.9999999999998</v>
      </c>
      <c r="M55" s="1">
        <f t="shared" si="3"/>
        <v>1357.9199999999998</v>
      </c>
      <c r="O55" s="51">
        <v>44271</v>
      </c>
      <c r="P55" s="52">
        <f>SUM(K55:K58)</f>
        <v>868.31999999999994</v>
      </c>
      <c r="Q55" s="52">
        <f>SUM(L55:L58)</f>
        <v>9432</v>
      </c>
      <c r="R55" s="50"/>
    </row>
    <row r="56" spans="1:18" x14ac:dyDescent="0.3">
      <c r="A56" s="43">
        <v>44271</v>
      </c>
      <c r="B56" s="26" t="s">
        <v>82</v>
      </c>
      <c r="C56" s="25" t="s">
        <v>53</v>
      </c>
      <c r="D56" s="26" t="s">
        <v>68</v>
      </c>
      <c r="E56" s="26" t="s">
        <v>69</v>
      </c>
      <c r="F56" s="40" t="s">
        <v>90</v>
      </c>
      <c r="G56" s="26" t="s">
        <v>52</v>
      </c>
      <c r="H56" s="26">
        <v>126</v>
      </c>
      <c r="I56" s="28">
        <f t="shared" si="1"/>
        <v>75.599999999999994</v>
      </c>
      <c r="J56" s="25">
        <v>30</v>
      </c>
      <c r="K56" s="1">
        <f t="shared" si="7"/>
        <v>181.44</v>
      </c>
      <c r="L56" s="30">
        <f t="shared" si="0"/>
        <v>2268</v>
      </c>
      <c r="M56" s="1">
        <f t="shared" si="3"/>
        <v>2086.56</v>
      </c>
      <c r="O56" s="50"/>
      <c r="P56" s="50"/>
      <c r="Q56" s="50"/>
      <c r="R56" s="50"/>
    </row>
    <row r="57" spans="1:18" hidden="1" x14ac:dyDescent="0.3">
      <c r="A57" s="43">
        <v>44271</v>
      </c>
      <c r="B57" s="26" t="s">
        <v>81</v>
      </c>
      <c r="C57" s="25" t="s">
        <v>53</v>
      </c>
      <c r="D57" s="26" t="s">
        <v>66</v>
      </c>
      <c r="E57" s="26" t="s">
        <v>67</v>
      </c>
      <c r="F57" s="40" t="s">
        <v>89</v>
      </c>
      <c r="G57" s="26" t="s">
        <v>52</v>
      </c>
      <c r="H57" s="26">
        <v>137</v>
      </c>
      <c r="I57" s="28">
        <f t="shared" si="1"/>
        <v>82.2</v>
      </c>
      <c r="J57" s="26">
        <v>30</v>
      </c>
      <c r="K57" s="1">
        <f t="shared" si="4"/>
        <v>246.6</v>
      </c>
      <c r="L57" s="30">
        <f t="shared" si="0"/>
        <v>2466</v>
      </c>
      <c r="M57" s="1">
        <f t="shared" si="3"/>
        <v>2219.4</v>
      </c>
      <c r="O57" s="50"/>
      <c r="P57" s="50"/>
      <c r="Q57" s="50"/>
      <c r="R57" s="50"/>
    </row>
    <row r="58" spans="1:18" hidden="1" x14ac:dyDescent="0.3">
      <c r="A58" s="43">
        <v>44271</v>
      </c>
      <c r="B58" s="26" t="s">
        <v>81</v>
      </c>
      <c r="C58" s="25" t="s">
        <v>53</v>
      </c>
      <c r="D58" s="26" t="s">
        <v>72</v>
      </c>
      <c r="E58" s="26" t="s">
        <v>73</v>
      </c>
      <c r="F58" s="40" t="s">
        <v>89</v>
      </c>
      <c r="G58" s="26" t="s">
        <v>50</v>
      </c>
      <c r="H58" s="26">
        <v>179</v>
      </c>
      <c r="I58" s="28">
        <f t="shared" si="1"/>
        <v>107.39999999999999</v>
      </c>
      <c r="J58" s="26">
        <v>30</v>
      </c>
      <c r="K58" s="1">
        <f t="shared" si="4"/>
        <v>322.2</v>
      </c>
      <c r="L58" s="30">
        <f t="shared" si="0"/>
        <v>3221.9999999999995</v>
      </c>
      <c r="M58" s="1">
        <f t="shared" si="3"/>
        <v>2899.7999999999997</v>
      </c>
      <c r="O58" s="50"/>
      <c r="P58" s="50"/>
      <c r="Q58" s="50"/>
      <c r="R58" s="50"/>
    </row>
    <row r="59" spans="1:18" x14ac:dyDescent="0.3">
      <c r="A59" s="43">
        <v>44272</v>
      </c>
      <c r="B59" s="26" t="s">
        <v>82</v>
      </c>
      <c r="C59" s="25" t="s">
        <v>53</v>
      </c>
      <c r="D59" s="26" t="s">
        <v>48</v>
      </c>
      <c r="E59" s="26" t="s">
        <v>49</v>
      </c>
      <c r="F59" s="40" t="s">
        <v>90</v>
      </c>
      <c r="G59" s="26" t="s">
        <v>52</v>
      </c>
      <c r="H59" s="26">
        <v>37</v>
      </c>
      <c r="I59" s="28">
        <f t="shared" si="1"/>
        <v>22.2</v>
      </c>
      <c r="J59" s="25">
        <v>30</v>
      </c>
      <c r="K59" s="1">
        <f>L59*8/100</f>
        <v>53.28</v>
      </c>
      <c r="L59" s="30">
        <f t="shared" si="0"/>
        <v>666</v>
      </c>
      <c r="M59" s="1">
        <f t="shared" si="3"/>
        <v>612.72</v>
      </c>
      <c r="O59" s="51">
        <v>44272</v>
      </c>
      <c r="P59" s="52">
        <f>SUM(K59:K61)</f>
        <v>2489.0800000000004</v>
      </c>
      <c r="Q59" s="52">
        <f>SUM(L59:L61)</f>
        <v>25024</v>
      </c>
      <c r="R59" s="50"/>
    </row>
    <row r="60" spans="1:18" hidden="1" x14ac:dyDescent="0.3">
      <c r="A60" s="43">
        <v>44272</v>
      </c>
      <c r="B60" s="26" t="s">
        <v>83</v>
      </c>
      <c r="C60" s="25" t="s">
        <v>53</v>
      </c>
      <c r="D60" s="26" t="s">
        <v>62</v>
      </c>
      <c r="E60" s="26" t="s">
        <v>63</v>
      </c>
      <c r="F60" s="41" t="s">
        <v>88</v>
      </c>
      <c r="G60" s="26" t="s">
        <v>50</v>
      </c>
      <c r="H60" s="26">
        <v>89</v>
      </c>
      <c r="I60" s="28">
        <v>110</v>
      </c>
      <c r="J60" s="26">
        <v>200</v>
      </c>
      <c r="K60" s="1">
        <f t="shared" si="4"/>
        <v>2200</v>
      </c>
      <c r="L60" s="30">
        <f t="shared" si="0"/>
        <v>22000</v>
      </c>
      <c r="M60" s="1">
        <f t="shared" si="3"/>
        <v>19800</v>
      </c>
      <c r="O60" s="50"/>
      <c r="P60" s="50"/>
      <c r="Q60" s="50"/>
      <c r="R60" s="50"/>
    </row>
    <row r="61" spans="1:18" hidden="1" x14ac:dyDescent="0.3">
      <c r="A61" s="43">
        <v>44272</v>
      </c>
      <c r="B61" s="26" t="s">
        <v>80</v>
      </c>
      <c r="C61" s="25" t="s">
        <v>53</v>
      </c>
      <c r="D61" s="26" t="s">
        <v>66</v>
      </c>
      <c r="E61" s="26" t="s">
        <v>67</v>
      </c>
      <c r="F61" s="40" t="s">
        <v>89</v>
      </c>
      <c r="G61" s="26" t="s">
        <v>52</v>
      </c>
      <c r="H61" s="26">
        <v>131</v>
      </c>
      <c r="I61" s="28">
        <f t="shared" si="1"/>
        <v>78.599999999999994</v>
      </c>
      <c r="J61" s="26">
        <v>30</v>
      </c>
      <c r="K61" s="1">
        <f t="shared" si="4"/>
        <v>235.8</v>
      </c>
      <c r="L61" s="30">
        <f t="shared" si="0"/>
        <v>2358</v>
      </c>
      <c r="M61" s="1">
        <f t="shared" si="3"/>
        <v>2122.1999999999998</v>
      </c>
      <c r="O61" s="50"/>
      <c r="P61" s="50"/>
      <c r="Q61" s="50"/>
      <c r="R61" s="50"/>
    </row>
    <row r="62" spans="1:18" hidden="1" x14ac:dyDescent="0.3">
      <c r="A62" s="43">
        <v>44273</v>
      </c>
      <c r="B62" s="26" t="s">
        <v>82</v>
      </c>
      <c r="C62" s="25" t="s">
        <v>53</v>
      </c>
      <c r="D62" s="26" t="s">
        <v>70</v>
      </c>
      <c r="E62" s="26" t="s">
        <v>71</v>
      </c>
      <c r="F62" s="40" t="s">
        <v>89</v>
      </c>
      <c r="G62" s="26" t="s">
        <v>52</v>
      </c>
      <c r="H62" s="26">
        <v>77</v>
      </c>
      <c r="I62" s="28">
        <f t="shared" si="1"/>
        <v>46.199999999999996</v>
      </c>
      <c r="J62" s="26">
        <v>30</v>
      </c>
      <c r="K62" s="1">
        <f t="shared" si="4"/>
        <v>138.6</v>
      </c>
      <c r="L62" s="30">
        <f t="shared" si="0"/>
        <v>1385.9999999999998</v>
      </c>
      <c r="M62" s="1">
        <f t="shared" si="3"/>
        <v>1247.3999999999999</v>
      </c>
      <c r="O62" s="51">
        <v>44273</v>
      </c>
      <c r="P62" s="52">
        <f>SUM(K62:K63)</f>
        <v>2338.6</v>
      </c>
      <c r="Q62" s="52">
        <f>SUM(L62:L63)</f>
        <v>23386</v>
      </c>
      <c r="R62" s="50"/>
    </row>
    <row r="63" spans="1:18" hidden="1" x14ac:dyDescent="0.3">
      <c r="A63" s="43">
        <v>44273</v>
      </c>
      <c r="B63" s="26" t="s">
        <v>80</v>
      </c>
      <c r="C63" s="25" t="s">
        <v>53</v>
      </c>
      <c r="D63" s="26" t="s">
        <v>62</v>
      </c>
      <c r="E63" s="26" t="s">
        <v>63</v>
      </c>
      <c r="F63" s="41" t="s">
        <v>88</v>
      </c>
      <c r="G63" s="26" t="s">
        <v>50</v>
      </c>
      <c r="H63" s="26">
        <v>82</v>
      </c>
      <c r="I63" s="28">
        <v>110</v>
      </c>
      <c r="J63" s="26">
        <v>200</v>
      </c>
      <c r="K63" s="1">
        <f t="shared" si="4"/>
        <v>2200</v>
      </c>
      <c r="L63" s="30">
        <f t="shared" si="0"/>
        <v>22000</v>
      </c>
      <c r="M63" s="1">
        <f t="shared" si="3"/>
        <v>19800</v>
      </c>
      <c r="O63" s="50"/>
      <c r="P63" s="50"/>
      <c r="Q63" s="50"/>
      <c r="R63" s="50"/>
    </row>
    <row r="64" spans="1:18" hidden="1" x14ac:dyDescent="0.3">
      <c r="A64" s="43">
        <v>44274</v>
      </c>
      <c r="B64" s="26" t="s">
        <v>83</v>
      </c>
      <c r="C64" s="25" t="s">
        <v>53</v>
      </c>
      <c r="D64" s="26" t="s">
        <v>64</v>
      </c>
      <c r="E64" s="26" t="s">
        <v>65</v>
      </c>
      <c r="F64" s="40" t="s">
        <v>89</v>
      </c>
      <c r="G64" s="26" t="s">
        <v>52</v>
      </c>
      <c r="H64" s="26">
        <v>109</v>
      </c>
      <c r="I64" s="28">
        <f t="shared" si="1"/>
        <v>65.399999999999991</v>
      </c>
      <c r="J64" s="26">
        <v>30</v>
      </c>
      <c r="K64" s="1">
        <f t="shared" si="4"/>
        <v>196.19999999999996</v>
      </c>
      <c r="L64" s="30">
        <f t="shared" si="0"/>
        <v>1961.9999999999998</v>
      </c>
      <c r="M64" s="1">
        <f t="shared" si="3"/>
        <v>1765.7999999999997</v>
      </c>
      <c r="O64" s="51">
        <v>44274</v>
      </c>
      <c r="P64" s="52">
        <f>SUM(K64:K66)</f>
        <v>606.59999999999991</v>
      </c>
      <c r="Q64" s="52">
        <f>SUM(L64:L66)</f>
        <v>6066</v>
      </c>
      <c r="R64" s="50"/>
    </row>
    <row r="65" spans="1:18" hidden="1" x14ac:dyDescent="0.3">
      <c r="A65" s="43">
        <v>44274</v>
      </c>
      <c r="B65" s="26" t="s">
        <v>81</v>
      </c>
      <c r="C65" s="25" t="s">
        <v>53</v>
      </c>
      <c r="D65" s="26" t="s">
        <v>66</v>
      </c>
      <c r="E65" s="26" t="s">
        <v>67</v>
      </c>
      <c r="F65" s="40" t="s">
        <v>89</v>
      </c>
      <c r="G65" s="26" t="s">
        <v>50</v>
      </c>
      <c r="H65" s="26">
        <v>122</v>
      </c>
      <c r="I65" s="28">
        <f t="shared" si="1"/>
        <v>73.2</v>
      </c>
      <c r="J65" s="26">
        <v>30</v>
      </c>
      <c r="K65" s="1">
        <f t="shared" si="4"/>
        <v>219.6</v>
      </c>
      <c r="L65" s="30">
        <f t="shared" si="0"/>
        <v>2196</v>
      </c>
      <c r="M65" s="1">
        <f t="shared" si="3"/>
        <v>1976.4</v>
      </c>
      <c r="O65" s="50"/>
      <c r="P65" s="50"/>
      <c r="Q65" s="50"/>
      <c r="R65" s="50"/>
    </row>
    <row r="66" spans="1:18" hidden="1" x14ac:dyDescent="0.3">
      <c r="A66" s="43">
        <v>44274</v>
      </c>
      <c r="B66" s="26" t="s">
        <v>83</v>
      </c>
      <c r="C66" s="25" t="s">
        <v>53</v>
      </c>
      <c r="D66" s="26" t="s">
        <v>64</v>
      </c>
      <c r="E66" s="26" t="s">
        <v>65</v>
      </c>
      <c r="F66" s="40" t="s">
        <v>89</v>
      </c>
      <c r="G66" s="26" t="s">
        <v>50</v>
      </c>
      <c r="H66" s="26">
        <v>106</v>
      </c>
      <c r="I66" s="28">
        <f t="shared" si="1"/>
        <v>63.599999999999994</v>
      </c>
      <c r="J66" s="26">
        <v>30</v>
      </c>
      <c r="K66" s="1">
        <f t="shared" si="4"/>
        <v>190.79999999999995</v>
      </c>
      <c r="L66" s="30">
        <f t="shared" si="0"/>
        <v>1907.9999999999998</v>
      </c>
      <c r="M66" s="1">
        <f t="shared" si="3"/>
        <v>1717.1999999999998</v>
      </c>
      <c r="O66" s="50"/>
      <c r="P66" s="50"/>
      <c r="Q66" s="50"/>
      <c r="R66" s="50"/>
    </row>
    <row r="67" spans="1:18" hidden="1" x14ac:dyDescent="0.3">
      <c r="A67" s="43">
        <v>44275</v>
      </c>
      <c r="B67" s="26" t="s">
        <v>80</v>
      </c>
      <c r="C67" s="25" t="s">
        <v>53</v>
      </c>
      <c r="D67" s="26" t="s">
        <v>60</v>
      </c>
      <c r="E67" s="26" t="s">
        <v>61</v>
      </c>
      <c r="F67" s="41" t="s">
        <v>88</v>
      </c>
      <c r="G67" s="26" t="s">
        <v>50</v>
      </c>
      <c r="H67" s="26">
        <v>73</v>
      </c>
      <c r="I67" s="28">
        <v>110</v>
      </c>
      <c r="J67" s="26">
        <v>200</v>
      </c>
      <c r="K67" s="1">
        <f t="shared" ref="K67:K108" si="8">L67*10/100</f>
        <v>2200</v>
      </c>
      <c r="L67" s="30">
        <f t="shared" si="0"/>
        <v>22000</v>
      </c>
      <c r="M67" s="1">
        <f t="shared" ref="M67:M108" si="9">L67-K67</f>
        <v>19800</v>
      </c>
      <c r="O67" s="51">
        <v>44275</v>
      </c>
      <c r="P67" s="52">
        <f>SUM(K67:K68)</f>
        <v>2296.48</v>
      </c>
      <c r="Q67" s="52">
        <f>SUM(L67:L68)</f>
        <v>23206</v>
      </c>
      <c r="R67" s="50"/>
    </row>
    <row r="68" spans="1:18" x14ac:dyDescent="0.3">
      <c r="A68" s="43">
        <v>44275</v>
      </c>
      <c r="B68" s="26" t="s">
        <v>82</v>
      </c>
      <c r="C68" s="25" t="s">
        <v>53</v>
      </c>
      <c r="D68" s="26" t="s">
        <v>58</v>
      </c>
      <c r="E68" s="26" t="s">
        <v>59</v>
      </c>
      <c r="F68" s="40" t="s">
        <v>90</v>
      </c>
      <c r="G68" s="26" t="s">
        <v>52</v>
      </c>
      <c r="H68" s="26">
        <v>67</v>
      </c>
      <c r="I68" s="28">
        <f t="shared" ref="I68:I108" si="10">H68*0.6</f>
        <v>40.199999999999996</v>
      </c>
      <c r="J68" s="25">
        <v>30</v>
      </c>
      <c r="K68" s="1">
        <f>L68*8/100</f>
        <v>96.479999999999976</v>
      </c>
      <c r="L68" s="30">
        <f t="shared" si="0"/>
        <v>1205.9999999999998</v>
      </c>
      <c r="M68" s="1">
        <f t="shared" si="9"/>
        <v>1109.5199999999998</v>
      </c>
      <c r="O68" s="50"/>
      <c r="P68" s="50"/>
      <c r="Q68" s="50"/>
      <c r="R68" s="50"/>
    </row>
    <row r="69" spans="1:18" hidden="1" x14ac:dyDescent="0.3">
      <c r="A69" s="43">
        <v>44276</v>
      </c>
      <c r="B69" s="26" t="s">
        <v>81</v>
      </c>
      <c r="C69" s="25" t="s">
        <v>53</v>
      </c>
      <c r="D69" s="26" t="s">
        <v>60</v>
      </c>
      <c r="E69" s="26" t="s">
        <v>61</v>
      </c>
      <c r="F69" s="41" t="s">
        <v>88</v>
      </c>
      <c r="G69" s="26" t="s">
        <v>51</v>
      </c>
      <c r="H69" s="26">
        <v>71</v>
      </c>
      <c r="I69" s="28">
        <v>110</v>
      </c>
      <c r="J69" s="26">
        <v>200</v>
      </c>
      <c r="K69" s="1">
        <f t="shared" si="8"/>
        <v>2200</v>
      </c>
      <c r="L69" s="30">
        <f t="shared" si="0"/>
        <v>22000</v>
      </c>
      <c r="M69" s="1">
        <f t="shared" si="9"/>
        <v>19800</v>
      </c>
      <c r="O69" s="51">
        <v>44276</v>
      </c>
      <c r="P69" s="52">
        <f>SUM(K69:K70)</f>
        <v>2475.4</v>
      </c>
      <c r="Q69" s="52">
        <f>SUM(L69:L70)</f>
        <v>24754</v>
      </c>
      <c r="R69" s="50"/>
    </row>
    <row r="70" spans="1:18" hidden="1" x14ac:dyDescent="0.3">
      <c r="A70" s="43">
        <v>44276</v>
      </c>
      <c r="B70" s="26" t="s">
        <v>82</v>
      </c>
      <c r="C70" s="25" t="s">
        <v>53</v>
      </c>
      <c r="D70" s="26" t="s">
        <v>72</v>
      </c>
      <c r="E70" s="26" t="s">
        <v>73</v>
      </c>
      <c r="F70" s="40" t="s">
        <v>89</v>
      </c>
      <c r="G70" s="26" t="s">
        <v>52</v>
      </c>
      <c r="H70" s="26">
        <v>153</v>
      </c>
      <c r="I70" s="28">
        <f t="shared" si="10"/>
        <v>91.8</v>
      </c>
      <c r="J70" s="26">
        <v>30</v>
      </c>
      <c r="K70" s="1">
        <f t="shared" si="8"/>
        <v>275.39999999999998</v>
      </c>
      <c r="L70" s="30">
        <f t="shared" si="0"/>
        <v>2754</v>
      </c>
      <c r="M70" s="1">
        <f t="shared" si="9"/>
        <v>2478.6</v>
      </c>
      <c r="O70" s="50"/>
      <c r="P70" s="50"/>
      <c r="Q70" s="50"/>
      <c r="R70" s="50"/>
    </row>
    <row r="71" spans="1:18" hidden="1" x14ac:dyDescent="0.3">
      <c r="A71" s="43">
        <v>44277</v>
      </c>
      <c r="B71" s="26" t="s">
        <v>82</v>
      </c>
      <c r="C71" s="25" t="s">
        <v>53</v>
      </c>
      <c r="D71" s="26" t="s">
        <v>56</v>
      </c>
      <c r="E71" s="26" t="s">
        <v>57</v>
      </c>
      <c r="F71" s="41" t="s">
        <v>88</v>
      </c>
      <c r="G71" s="26" t="s">
        <v>50</v>
      </c>
      <c r="H71" s="26">
        <v>47</v>
      </c>
      <c r="I71" s="28">
        <v>110</v>
      </c>
      <c r="J71" s="26">
        <v>200</v>
      </c>
      <c r="K71" s="1">
        <f t="shared" si="8"/>
        <v>2200</v>
      </c>
      <c r="L71" s="30">
        <f t="shared" si="0"/>
        <v>22000</v>
      </c>
      <c r="M71" s="1">
        <f t="shared" si="9"/>
        <v>19800</v>
      </c>
      <c r="O71" s="51">
        <v>44277</v>
      </c>
      <c r="P71" s="52">
        <f>SUM(K71:K73)</f>
        <v>2377.48</v>
      </c>
      <c r="Q71" s="52">
        <f>SUM(L71:L73)</f>
        <v>23926</v>
      </c>
      <c r="R71" s="50"/>
    </row>
    <row r="72" spans="1:18" hidden="1" x14ac:dyDescent="0.3">
      <c r="A72" s="43">
        <v>44277</v>
      </c>
      <c r="B72" s="26" t="s">
        <v>81</v>
      </c>
      <c r="C72" s="25" t="s">
        <v>53</v>
      </c>
      <c r="D72" s="26" t="s">
        <v>70</v>
      </c>
      <c r="E72" s="26" t="s">
        <v>71</v>
      </c>
      <c r="F72" s="40" t="s">
        <v>89</v>
      </c>
      <c r="G72" s="26" t="s">
        <v>50</v>
      </c>
      <c r="H72" s="26">
        <v>65</v>
      </c>
      <c r="I72" s="28">
        <f t="shared" si="10"/>
        <v>39</v>
      </c>
      <c r="J72" s="26">
        <v>30</v>
      </c>
      <c r="K72" s="1">
        <f t="shared" si="8"/>
        <v>117</v>
      </c>
      <c r="L72" s="30">
        <f t="shared" si="0"/>
        <v>1170</v>
      </c>
      <c r="M72" s="1">
        <f t="shared" si="9"/>
        <v>1053</v>
      </c>
      <c r="O72" s="50"/>
      <c r="P72" s="50"/>
      <c r="Q72" s="50"/>
      <c r="R72" s="50"/>
    </row>
    <row r="73" spans="1:18" x14ac:dyDescent="0.3">
      <c r="A73" s="43">
        <v>44277</v>
      </c>
      <c r="B73" s="26" t="s">
        <v>80</v>
      </c>
      <c r="C73" s="25" t="s">
        <v>53</v>
      </c>
      <c r="D73" s="26" t="s">
        <v>54</v>
      </c>
      <c r="E73" s="26" t="s">
        <v>55</v>
      </c>
      <c r="F73" s="40" t="s">
        <v>90</v>
      </c>
      <c r="G73" s="26" t="s">
        <v>50</v>
      </c>
      <c r="H73" s="26">
        <v>42</v>
      </c>
      <c r="I73" s="28">
        <f t="shared" si="10"/>
        <v>25.2</v>
      </c>
      <c r="J73" s="25">
        <v>30</v>
      </c>
      <c r="K73" s="1">
        <f>L73*8/100</f>
        <v>60.48</v>
      </c>
      <c r="L73" s="30">
        <f t="shared" si="0"/>
        <v>756</v>
      </c>
      <c r="M73" s="1">
        <f t="shared" si="9"/>
        <v>695.52</v>
      </c>
      <c r="O73" s="50"/>
      <c r="P73" s="50"/>
      <c r="Q73" s="50"/>
      <c r="R73" s="50"/>
    </row>
    <row r="74" spans="1:18" hidden="1" x14ac:dyDescent="0.3">
      <c r="A74" s="43">
        <v>44278</v>
      </c>
      <c r="B74" s="26" t="s">
        <v>83</v>
      </c>
      <c r="C74" s="25" t="s">
        <v>53</v>
      </c>
      <c r="D74" s="26" t="s">
        <v>60</v>
      </c>
      <c r="E74" s="26" t="s">
        <v>61</v>
      </c>
      <c r="F74" s="41" t="s">
        <v>88</v>
      </c>
      <c r="G74" s="26" t="s">
        <v>50</v>
      </c>
      <c r="H74" s="26">
        <v>64</v>
      </c>
      <c r="I74" s="28">
        <v>110</v>
      </c>
      <c r="J74" s="26">
        <v>200</v>
      </c>
      <c r="K74" s="1">
        <f t="shared" si="8"/>
        <v>2200</v>
      </c>
      <c r="L74" s="30">
        <f t="shared" si="0"/>
        <v>22000</v>
      </c>
      <c r="M74" s="1">
        <f t="shared" si="9"/>
        <v>19800</v>
      </c>
      <c r="O74" s="51">
        <v>44278</v>
      </c>
      <c r="P74" s="52">
        <f>SUM(K74:K77)</f>
        <v>2505.2799999999997</v>
      </c>
      <c r="Q74" s="52">
        <f>SUM(L74:L77)</f>
        <v>25348</v>
      </c>
      <c r="R74" s="50"/>
    </row>
    <row r="75" spans="1:18" hidden="1" x14ac:dyDescent="0.3">
      <c r="A75" s="43">
        <v>44278</v>
      </c>
      <c r="B75" s="26" t="s">
        <v>82</v>
      </c>
      <c r="C75" s="25" t="s">
        <v>53</v>
      </c>
      <c r="D75" s="26" t="s">
        <v>66</v>
      </c>
      <c r="E75" s="26" t="s">
        <v>67</v>
      </c>
      <c r="F75" s="40" t="s">
        <v>89</v>
      </c>
      <c r="G75" s="26" t="s">
        <v>52</v>
      </c>
      <c r="H75" s="26">
        <v>104</v>
      </c>
      <c r="I75" s="28">
        <f t="shared" si="10"/>
        <v>62.4</v>
      </c>
      <c r="J75" s="26">
        <v>30</v>
      </c>
      <c r="K75" s="1">
        <f t="shared" si="8"/>
        <v>187.2</v>
      </c>
      <c r="L75" s="30">
        <f t="shared" si="0"/>
        <v>1872</v>
      </c>
      <c r="M75" s="1">
        <f t="shared" si="9"/>
        <v>1684.8</v>
      </c>
      <c r="O75" s="50"/>
      <c r="P75" s="50"/>
      <c r="Q75" s="50"/>
      <c r="R75" s="50"/>
    </row>
    <row r="76" spans="1:18" x14ac:dyDescent="0.3">
      <c r="A76" s="43">
        <v>44278</v>
      </c>
      <c r="B76" s="26" t="s">
        <v>83</v>
      </c>
      <c r="C76" s="25" t="s">
        <v>53</v>
      </c>
      <c r="D76" s="26" t="s">
        <v>54</v>
      </c>
      <c r="E76" s="26" t="s">
        <v>55</v>
      </c>
      <c r="F76" s="40" t="s">
        <v>90</v>
      </c>
      <c r="G76" s="26" t="s">
        <v>50</v>
      </c>
      <c r="H76" s="26">
        <v>41</v>
      </c>
      <c r="I76" s="28">
        <f t="shared" si="10"/>
        <v>24.599999999999998</v>
      </c>
      <c r="J76" s="25">
        <v>30</v>
      </c>
      <c r="K76" s="1">
        <f t="shared" ref="K76:K77" si="11">L76*8/100</f>
        <v>59.039999999999992</v>
      </c>
      <c r="L76" s="30">
        <f t="shared" si="0"/>
        <v>737.99999999999989</v>
      </c>
      <c r="M76" s="1">
        <f t="shared" si="9"/>
        <v>678.95999999999992</v>
      </c>
      <c r="O76" s="50"/>
      <c r="P76" s="50"/>
      <c r="Q76" s="50"/>
      <c r="R76" s="50"/>
    </row>
    <row r="77" spans="1:18" x14ac:dyDescent="0.3">
      <c r="A77" s="43">
        <v>44278</v>
      </c>
      <c r="B77" s="26" t="s">
        <v>82</v>
      </c>
      <c r="C77" s="25" t="s">
        <v>53</v>
      </c>
      <c r="D77" s="26" t="s">
        <v>54</v>
      </c>
      <c r="E77" s="26" t="s">
        <v>55</v>
      </c>
      <c r="F77" s="40" t="s">
        <v>90</v>
      </c>
      <c r="G77" s="26" t="s">
        <v>52</v>
      </c>
      <c r="H77" s="26">
        <v>41</v>
      </c>
      <c r="I77" s="28">
        <f t="shared" si="10"/>
        <v>24.599999999999998</v>
      </c>
      <c r="J77" s="25">
        <v>30</v>
      </c>
      <c r="K77" s="1">
        <f t="shared" si="11"/>
        <v>59.039999999999992</v>
      </c>
      <c r="L77" s="30">
        <f t="shared" si="0"/>
        <v>737.99999999999989</v>
      </c>
      <c r="M77" s="1">
        <f t="shared" si="9"/>
        <v>678.95999999999992</v>
      </c>
      <c r="O77" s="50"/>
      <c r="P77" s="50"/>
      <c r="Q77" s="50"/>
      <c r="R77" s="50"/>
    </row>
    <row r="78" spans="1:18" hidden="1" x14ac:dyDescent="0.3">
      <c r="A78" s="43">
        <v>44279</v>
      </c>
      <c r="B78" s="26" t="s">
        <v>82</v>
      </c>
      <c r="C78" s="25" t="s">
        <v>53</v>
      </c>
      <c r="D78" s="26" t="s">
        <v>72</v>
      </c>
      <c r="E78" s="26" t="s">
        <v>73</v>
      </c>
      <c r="F78" s="40" t="s">
        <v>89</v>
      </c>
      <c r="G78" s="26" t="s">
        <v>50</v>
      </c>
      <c r="H78" s="26">
        <v>135</v>
      </c>
      <c r="I78" s="28">
        <f t="shared" si="10"/>
        <v>81</v>
      </c>
      <c r="J78" s="26">
        <v>30</v>
      </c>
      <c r="K78" s="1">
        <f t="shared" si="8"/>
        <v>243</v>
      </c>
      <c r="L78" s="30">
        <f t="shared" si="0"/>
        <v>2430</v>
      </c>
      <c r="M78" s="1">
        <f t="shared" si="9"/>
        <v>2187</v>
      </c>
      <c r="O78" s="51">
        <v>44279</v>
      </c>
      <c r="P78" s="52">
        <f>SUM(K78:K83)</f>
        <v>1152</v>
      </c>
      <c r="Q78" s="52">
        <f>SUM(L78:L83)</f>
        <v>11826</v>
      </c>
      <c r="R78" s="50"/>
    </row>
    <row r="79" spans="1:18" hidden="1" x14ac:dyDescent="0.3">
      <c r="A79" s="43">
        <v>44279</v>
      </c>
      <c r="B79" s="26" t="s">
        <v>81</v>
      </c>
      <c r="C79" s="25" t="s">
        <v>53</v>
      </c>
      <c r="D79" s="26" t="s">
        <v>72</v>
      </c>
      <c r="E79" s="26" t="s">
        <v>73</v>
      </c>
      <c r="F79" s="40" t="s">
        <v>89</v>
      </c>
      <c r="G79" s="26" t="s">
        <v>50</v>
      </c>
      <c r="H79" s="26">
        <v>129</v>
      </c>
      <c r="I79" s="28">
        <f t="shared" si="10"/>
        <v>77.399999999999991</v>
      </c>
      <c r="J79" s="26">
        <v>30</v>
      </c>
      <c r="K79" s="1">
        <f t="shared" si="8"/>
        <v>232.19999999999996</v>
      </c>
      <c r="L79" s="30">
        <f t="shared" si="0"/>
        <v>2321.9999999999995</v>
      </c>
      <c r="M79" s="1">
        <f t="shared" si="9"/>
        <v>2089.7999999999997</v>
      </c>
      <c r="O79" s="50"/>
      <c r="P79" s="50"/>
      <c r="Q79" s="50"/>
      <c r="R79" s="50"/>
    </row>
    <row r="80" spans="1:18" x14ac:dyDescent="0.3">
      <c r="A80" s="43">
        <v>44279</v>
      </c>
      <c r="B80" s="26" t="s">
        <v>82</v>
      </c>
      <c r="C80" s="25" t="s">
        <v>53</v>
      </c>
      <c r="D80" s="26" t="s">
        <v>68</v>
      </c>
      <c r="E80" s="26" t="s">
        <v>69</v>
      </c>
      <c r="F80" s="40" t="s">
        <v>90</v>
      </c>
      <c r="G80" s="26" t="s">
        <v>50</v>
      </c>
      <c r="H80" s="26">
        <v>85</v>
      </c>
      <c r="I80" s="28">
        <f t="shared" si="10"/>
        <v>51</v>
      </c>
      <c r="J80" s="25">
        <v>30</v>
      </c>
      <c r="K80" s="1">
        <f>L80*8/100</f>
        <v>122.4</v>
      </c>
      <c r="L80" s="30">
        <f t="shared" si="0"/>
        <v>1530</v>
      </c>
      <c r="M80" s="1">
        <f t="shared" si="9"/>
        <v>1407.6</v>
      </c>
      <c r="O80" s="50"/>
      <c r="P80" s="50"/>
      <c r="Q80" s="50"/>
      <c r="R80" s="50"/>
    </row>
    <row r="81" spans="1:18" hidden="1" x14ac:dyDescent="0.3">
      <c r="A81" s="43">
        <v>44279</v>
      </c>
      <c r="B81" s="26" t="s">
        <v>80</v>
      </c>
      <c r="C81" s="25" t="s">
        <v>53</v>
      </c>
      <c r="D81" s="26" t="s">
        <v>72</v>
      </c>
      <c r="E81" s="26" t="s">
        <v>73</v>
      </c>
      <c r="F81" s="40" t="s">
        <v>89</v>
      </c>
      <c r="G81" s="26" t="s">
        <v>50</v>
      </c>
      <c r="H81" s="26">
        <v>116</v>
      </c>
      <c r="I81" s="28">
        <f t="shared" si="10"/>
        <v>69.599999999999994</v>
      </c>
      <c r="J81" s="26">
        <v>30</v>
      </c>
      <c r="K81" s="1">
        <f t="shared" si="8"/>
        <v>208.8</v>
      </c>
      <c r="L81" s="30">
        <f t="shared" si="0"/>
        <v>2088</v>
      </c>
      <c r="M81" s="1">
        <f t="shared" si="9"/>
        <v>1879.2</v>
      </c>
      <c r="O81" s="50"/>
      <c r="P81" s="50"/>
      <c r="Q81" s="50"/>
      <c r="R81" s="50"/>
    </row>
    <row r="82" spans="1:18" hidden="1" x14ac:dyDescent="0.3">
      <c r="A82" s="43">
        <v>44279</v>
      </c>
      <c r="B82" s="26" t="s">
        <v>82</v>
      </c>
      <c r="C82" s="25" t="s">
        <v>53</v>
      </c>
      <c r="D82" s="26" t="s">
        <v>72</v>
      </c>
      <c r="E82" s="26" t="s">
        <v>73</v>
      </c>
      <c r="F82" s="40" t="s">
        <v>89</v>
      </c>
      <c r="G82" s="26" t="s">
        <v>52</v>
      </c>
      <c r="H82" s="26">
        <v>112</v>
      </c>
      <c r="I82" s="28">
        <f t="shared" si="10"/>
        <v>67.2</v>
      </c>
      <c r="J82" s="26">
        <v>30</v>
      </c>
      <c r="K82" s="1">
        <f t="shared" si="8"/>
        <v>201.6</v>
      </c>
      <c r="L82" s="30">
        <f t="shared" si="0"/>
        <v>2016</v>
      </c>
      <c r="M82" s="1">
        <f t="shared" si="9"/>
        <v>1814.4</v>
      </c>
      <c r="O82" s="50"/>
      <c r="P82" s="50"/>
      <c r="Q82" s="50"/>
      <c r="R82" s="50"/>
    </row>
    <row r="83" spans="1:18" hidden="1" x14ac:dyDescent="0.3">
      <c r="A83" s="43">
        <v>44279</v>
      </c>
      <c r="B83" s="26" t="s">
        <v>83</v>
      </c>
      <c r="C83" s="25" t="s">
        <v>53</v>
      </c>
      <c r="D83" s="26" t="s">
        <v>66</v>
      </c>
      <c r="E83" s="26" t="s">
        <v>67</v>
      </c>
      <c r="F83" s="40" t="s">
        <v>89</v>
      </c>
      <c r="G83" s="26" t="s">
        <v>50</v>
      </c>
      <c r="H83" s="26">
        <v>80</v>
      </c>
      <c r="I83" s="28">
        <f t="shared" si="10"/>
        <v>48</v>
      </c>
      <c r="J83" s="26">
        <v>30</v>
      </c>
      <c r="K83" s="1">
        <f t="shared" si="8"/>
        <v>144</v>
      </c>
      <c r="L83" s="30">
        <f t="shared" si="0"/>
        <v>1440</v>
      </c>
      <c r="M83" s="1">
        <f t="shared" si="9"/>
        <v>1296</v>
      </c>
      <c r="O83" s="50"/>
      <c r="P83" s="50"/>
      <c r="Q83" s="50"/>
      <c r="R83" s="50"/>
    </row>
    <row r="84" spans="1:18" hidden="1" x14ac:dyDescent="0.3">
      <c r="A84" s="43">
        <v>44280</v>
      </c>
      <c r="B84" s="26" t="s">
        <v>82</v>
      </c>
      <c r="C84" s="25" t="s">
        <v>53</v>
      </c>
      <c r="D84" s="26" t="s">
        <v>60</v>
      </c>
      <c r="E84" s="26" t="s">
        <v>61</v>
      </c>
      <c r="F84" s="41" t="s">
        <v>88</v>
      </c>
      <c r="G84" s="26" t="s">
        <v>50</v>
      </c>
      <c r="H84" s="26">
        <v>48</v>
      </c>
      <c r="I84" s="28">
        <v>110</v>
      </c>
      <c r="J84" s="26">
        <v>200</v>
      </c>
      <c r="K84" s="1">
        <f t="shared" si="8"/>
        <v>2200</v>
      </c>
      <c r="L84" s="30">
        <f t="shared" si="0"/>
        <v>22000</v>
      </c>
      <c r="M84" s="1">
        <f t="shared" si="9"/>
        <v>19800</v>
      </c>
      <c r="O84" s="51">
        <v>44280</v>
      </c>
      <c r="P84" s="52">
        <f>SUM(K84:K88)</f>
        <v>4620.32</v>
      </c>
      <c r="Q84" s="52">
        <f>SUM(L84:L88)</f>
        <v>46268</v>
      </c>
      <c r="R84" s="50"/>
    </row>
    <row r="85" spans="1:18" hidden="1" x14ac:dyDescent="0.3">
      <c r="A85" s="43">
        <v>44280</v>
      </c>
      <c r="B85" s="26" t="s">
        <v>81</v>
      </c>
      <c r="C85" s="25" t="s">
        <v>53</v>
      </c>
      <c r="D85" s="26" t="s">
        <v>62</v>
      </c>
      <c r="E85" s="26" t="s">
        <v>63</v>
      </c>
      <c r="F85" s="41" t="s">
        <v>88</v>
      </c>
      <c r="G85" s="26" t="s">
        <v>52</v>
      </c>
      <c r="H85" s="26">
        <v>50</v>
      </c>
      <c r="I85" s="28">
        <v>110</v>
      </c>
      <c r="J85" s="26">
        <v>200</v>
      </c>
      <c r="K85" s="1">
        <f t="shared" si="8"/>
        <v>2200</v>
      </c>
      <c r="L85" s="30">
        <f t="shared" si="0"/>
        <v>22000</v>
      </c>
      <c r="M85" s="1">
        <f t="shared" si="9"/>
        <v>19800</v>
      </c>
      <c r="O85" s="54"/>
      <c r="P85" s="54"/>
      <c r="Q85" s="54"/>
      <c r="R85" s="50"/>
    </row>
    <row r="86" spans="1:18" hidden="1" x14ac:dyDescent="0.3">
      <c r="A86" s="43">
        <v>44280</v>
      </c>
      <c r="B86" s="26" t="s">
        <v>82</v>
      </c>
      <c r="C86" s="25" t="s">
        <v>53</v>
      </c>
      <c r="D86" s="26" t="s">
        <v>70</v>
      </c>
      <c r="E86" s="26" t="s">
        <v>71</v>
      </c>
      <c r="F86" s="40" t="s">
        <v>89</v>
      </c>
      <c r="G86" s="26" t="s">
        <v>50</v>
      </c>
      <c r="H86" s="26">
        <v>43</v>
      </c>
      <c r="I86" s="28">
        <f t="shared" si="10"/>
        <v>25.8</v>
      </c>
      <c r="J86" s="26">
        <v>30</v>
      </c>
      <c r="K86" s="1">
        <f t="shared" si="8"/>
        <v>77.400000000000006</v>
      </c>
      <c r="L86" s="30">
        <f t="shared" si="0"/>
        <v>774</v>
      </c>
      <c r="M86" s="1">
        <f t="shared" si="9"/>
        <v>696.6</v>
      </c>
      <c r="O86" s="54"/>
      <c r="P86" s="54"/>
      <c r="Q86" s="54"/>
      <c r="R86" s="50"/>
    </row>
    <row r="87" spans="1:18" x14ac:dyDescent="0.3">
      <c r="A87" s="43">
        <v>44280</v>
      </c>
      <c r="B87" s="26" t="s">
        <v>81</v>
      </c>
      <c r="C87" s="25" t="s">
        <v>53</v>
      </c>
      <c r="D87" s="26" t="s">
        <v>48</v>
      </c>
      <c r="E87" s="26" t="s">
        <v>49</v>
      </c>
      <c r="F87" s="40" t="s">
        <v>90</v>
      </c>
      <c r="G87" s="26" t="s">
        <v>52</v>
      </c>
      <c r="H87" s="26">
        <v>18</v>
      </c>
      <c r="I87" s="28">
        <f t="shared" si="10"/>
        <v>10.799999999999999</v>
      </c>
      <c r="J87" s="25">
        <v>30</v>
      </c>
      <c r="K87" s="1">
        <f>L87*8/100</f>
        <v>25.919999999999995</v>
      </c>
      <c r="L87" s="30">
        <f t="shared" si="0"/>
        <v>323.99999999999994</v>
      </c>
      <c r="M87" s="1">
        <f t="shared" si="9"/>
        <v>298.07999999999993</v>
      </c>
      <c r="O87" s="54"/>
      <c r="P87" s="54"/>
      <c r="Q87" s="54"/>
      <c r="R87" s="50"/>
    </row>
    <row r="88" spans="1:18" hidden="1" x14ac:dyDescent="0.3">
      <c r="A88" s="43">
        <v>44280</v>
      </c>
      <c r="B88" s="26" t="s">
        <v>83</v>
      </c>
      <c r="C88" s="25" t="s">
        <v>53</v>
      </c>
      <c r="D88" s="26" t="s">
        <v>66</v>
      </c>
      <c r="E88" s="26" t="s">
        <v>67</v>
      </c>
      <c r="F88" s="40" t="s">
        <v>89</v>
      </c>
      <c r="G88" s="26" t="s">
        <v>50</v>
      </c>
      <c r="H88" s="26">
        <v>65</v>
      </c>
      <c r="I88" s="28">
        <f t="shared" si="10"/>
        <v>39</v>
      </c>
      <c r="J88" s="26">
        <v>30</v>
      </c>
      <c r="K88" s="1">
        <f t="shared" si="8"/>
        <v>117</v>
      </c>
      <c r="L88" s="30">
        <f t="shared" si="0"/>
        <v>1170</v>
      </c>
      <c r="M88" s="1">
        <f t="shared" si="9"/>
        <v>1053</v>
      </c>
      <c r="O88" s="54"/>
      <c r="P88" s="54"/>
      <c r="Q88" s="54"/>
      <c r="R88" s="50"/>
    </row>
    <row r="89" spans="1:18" x14ac:dyDescent="0.3">
      <c r="A89" s="43">
        <v>44281</v>
      </c>
      <c r="B89" s="26" t="s">
        <v>83</v>
      </c>
      <c r="C89" s="25" t="s">
        <v>53</v>
      </c>
      <c r="D89" s="26" t="s">
        <v>58</v>
      </c>
      <c r="E89" s="26" t="s">
        <v>59</v>
      </c>
      <c r="F89" s="40" t="s">
        <v>90</v>
      </c>
      <c r="G89" s="26" t="s">
        <v>50</v>
      </c>
      <c r="H89" s="26">
        <v>37</v>
      </c>
      <c r="I89" s="28">
        <f t="shared" si="10"/>
        <v>22.2</v>
      </c>
      <c r="J89" s="25">
        <v>30</v>
      </c>
      <c r="K89" s="1">
        <f>L89*8/100</f>
        <v>53.28</v>
      </c>
      <c r="L89" s="30">
        <f t="shared" si="0"/>
        <v>666</v>
      </c>
      <c r="M89" s="1">
        <f t="shared" si="9"/>
        <v>612.72</v>
      </c>
      <c r="O89" s="51">
        <v>44281</v>
      </c>
      <c r="P89" s="52">
        <f>SUM(K89:K93)</f>
        <v>2526.16</v>
      </c>
      <c r="Q89" s="52">
        <f>SUM(L89:L93)</f>
        <v>25474</v>
      </c>
      <c r="R89" s="50"/>
    </row>
    <row r="90" spans="1:18" hidden="1" x14ac:dyDescent="0.3">
      <c r="A90" s="43">
        <v>44281</v>
      </c>
      <c r="B90" s="26" t="s">
        <v>80</v>
      </c>
      <c r="C90" s="25" t="s">
        <v>53</v>
      </c>
      <c r="D90" s="26" t="s">
        <v>62</v>
      </c>
      <c r="E90" s="26" t="s">
        <v>63</v>
      </c>
      <c r="F90" s="41" t="s">
        <v>88</v>
      </c>
      <c r="G90" s="26" t="s">
        <v>50</v>
      </c>
      <c r="H90" s="26">
        <v>41</v>
      </c>
      <c r="I90" s="28">
        <v>110</v>
      </c>
      <c r="J90" s="26">
        <v>200</v>
      </c>
      <c r="K90" s="1">
        <f t="shared" si="8"/>
        <v>2200</v>
      </c>
      <c r="L90" s="30">
        <f t="shared" si="0"/>
        <v>22000</v>
      </c>
      <c r="M90" s="1">
        <f t="shared" si="9"/>
        <v>19800</v>
      </c>
      <c r="O90" s="50"/>
      <c r="P90" s="50"/>
      <c r="Q90" s="50"/>
      <c r="R90" s="50"/>
    </row>
    <row r="91" spans="1:18" hidden="1" x14ac:dyDescent="0.3">
      <c r="A91" s="43">
        <v>44281</v>
      </c>
      <c r="B91" s="26" t="s">
        <v>80</v>
      </c>
      <c r="C91" s="25" t="s">
        <v>53</v>
      </c>
      <c r="D91" s="26" t="s">
        <v>72</v>
      </c>
      <c r="E91" s="26" t="s">
        <v>73</v>
      </c>
      <c r="F91" s="40" t="s">
        <v>89</v>
      </c>
      <c r="G91" s="26" t="s">
        <v>52</v>
      </c>
      <c r="H91" s="26">
        <v>77</v>
      </c>
      <c r="I91" s="28">
        <f t="shared" si="10"/>
        <v>46.199999999999996</v>
      </c>
      <c r="J91" s="26">
        <v>30</v>
      </c>
      <c r="K91" s="1">
        <f t="shared" si="8"/>
        <v>138.6</v>
      </c>
      <c r="L91" s="30">
        <f t="shared" si="0"/>
        <v>1385.9999999999998</v>
      </c>
      <c r="M91" s="1">
        <f t="shared" si="9"/>
        <v>1247.3999999999999</v>
      </c>
      <c r="O91" s="50"/>
      <c r="P91" s="50"/>
      <c r="Q91" s="50"/>
      <c r="R91" s="50"/>
    </row>
    <row r="92" spans="1:18" hidden="1" x14ac:dyDescent="0.3">
      <c r="A92" s="43">
        <v>44281</v>
      </c>
      <c r="B92" s="26" t="s">
        <v>80</v>
      </c>
      <c r="C92" s="25" t="s">
        <v>53</v>
      </c>
      <c r="D92" s="26" t="s">
        <v>66</v>
      </c>
      <c r="E92" s="26" t="s">
        <v>67</v>
      </c>
      <c r="F92" s="40" t="s">
        <v>89</v>
      </c>
      <c r="G92" s="26" t="s">
        <v>50</v>
      </c>
      <c r="H92" s="26">
        <v>57</v>
      </c>
      <c r="I92" s="28">
        <f t="shared" si="10"/>
        <v>34.199999999999996</v>
      </c>
      <c r="J92" s="26">
        <v>30</v>
      </c>
      <c r="K92" s="1">
        <f t="shared" si="8"/>
        <v>102.59999999999998</v>
      </c>
      <c r="L92" s="30">
        <f t="shared" si="0"/>
        <v>1025.9999999999998</v>
      </c>
      <c r="M92" s="1">
        <f t="shared" si="9"/>
        <v>923.39999999999975</v>
      </c>
      <c r="O92" s="50"/>
      <c r="P92" s="50"/>
      <c r="Q92" s="50"/>
      <c r="R92" s="50"/>
    </row>
    <row r="93" spans="1:18" x14ac:dyDescent="0.3">
      <c r="A93" s="43">
        <v>44281</v>
      </c>
      <c r="B93" s="26" t="s">
        <v>80</v>
      </c>
      <c r="C93" s="25" t="s">
        <v>53</v>
      </c>
      <c r="D93" s="26" t="s">
        <v>54</v>
      </c>
      <c r="E93" s="26" t="s">
        <v>55</v>
      </c>
      <c r="F93" s="40" t="s">
        <v>90</v>
      </c>
      <c r="G93" s="26" t="s">
        <v>50</v>
      </c>
      <c r="H93" s="26">
        <v>22</v>
      </c>
      <c r="I93" s="28">
        <f t="shared" si="10"/>
        <v>13.2</v>
      </c>
      <c r="J93" s="25">
        <v>30</v>
      </c>
      <c r="K93" s="1">
        <f t="shared" ref="K93:K94" si="12">L93*8/100</f>
        <v>31.68</v>
      </c>
      <c r="L93" s="30">
        <f t="shared" si="0"/>
        <v>396</v>
      </c>
      <c r="M93" s="1">
        <f t="shared" si="9"/>
        <v>364.32</v>
      </c>
      <c r="O93" s="50"/>
      <c r="P93" s="50"/>
      <c r="Q93" s="50"/>
      <c r="R93" s="50"/>
    </row>
    <row r="94" spans="1:18" x14ac:dyDescent="0.3">
      <c r="A94" s="43">
        <v>44282</v>
      </c>
      <c r="B94" s="26" t="s">
        <v>82</v>
      </c>
      <c r="C94" s="25" t="s">
        <v>53</v>
      </c>
      <c r="D94" s="26" t="s">
        <v>58</v>
      </c>
      <c r="E94" s="26" t="s">
        <v>59</v>
      </c>
      <c r="F94" s="40" t="s">
        <v>90</v>
      </c>
      <c r="G94" s="26" t="s">
        <v>50</v>
      </c>
      <c r="H94" s="26">
        <v>30</v>
      </c>
      <c r="I94" s="28">
        <f t="shared" si="10"/>
        <v>18</v>
      </c>
      <c r="J94" s="25">
        <v>30</v>
      </c>
      <c r="K94" s="1">
        <f t="shared" si="12"/>
        <v>43.2</v>
      </c>
      <c r="L94" s="30">
        <f t="shared" si="0"/>
        <v>540</v>
      </c>
      <c r="M94" s="1">
        <f t="shared" si="9"/>
        <v>496.8</v>
      </c>
      <c r="O94" s="51">
        <v>44282</v>
      </c>
      <c r="P94" s="52">
        <f>SUM(K94:K98)</f>
        <v>235.08</v>
      </c>
      <c r="Q94" s="52">
        <f>SUM(L94:L98)</f>
        <v>2556</v>
      </c>
      <c r="R94" s="50"/>
    </row>
    <row r="95" spans="1:18" hidden="1" x14ac:dyDescent="0.3">
      <c r="A95" s="43">
        <v>44282</v>
      </c>
      <c r="B95" s="26" t="s">
        <v>81</v>
      </c>
      <c r="C95" s="25" t="s">
        <v>53</v>
      </c>
      <c r="D95" s="26" t="s">
        <v>72</v>
      </c>
      <c r="E95" s="26" t="s">
        <v>73</v>
      </c>
      <c r="F95" s="40" t="s">
        <v>89</v>
      </c>
      <c r="G95" s="26" t="s">
        <v>52</v>
      </c>
      <c r="H95" s="26">
        <v>63</v>
      </c>
      <c r="I95" s="28">
        <f t="shared" si="10"/>
        <v>37.799999999999997</v>
      </c>
      <c r="J95" s="26">
        <v>30</v>
      </c>
      <c r="K95" s="1">
        <f t="shared" si="8"/>
        <v>113.4</v>
      </c>
      <c r="L95" s="30">
        <f t="shared" si="0"/>
        <v>1134</v>
      </c>
      <c r="M95" s="1">
        <f t="shared" si="9"/>
        <v>1020.6</v>
      </c>
      <c r="O95" s="50"/>
      <c r="P95" s="50"/>
      <c r="Q95" s="50"/>
      <c r="R95" s="50"/>
    </row>
    <row r="96" spans="1:18" hidden="1" x14ac:dyDescent="0.3">
      <c r="A96" s="43">
        <v>44282</v>
      </c>
      <c r="B96" s="26" t="s">
        <v>81</v>
      </c>
      <c r="C96" s="25" t="s">
        <v>53</v>
      </c>
      <c r="D96" s="26" t="s">
        <v>70</v>
      </c>
      <c r="E96" s="26" t="s">
        <v>71</v>
      </c>
      <c r="F96" s="40" t="s">
        <v>89</v>
      </c>
      <c r="G96" s="26" t="s">
        <v>50</v>
      </c>
      <c r="H96" s="26">
        <v>22</v>
      </c>
      <c r="I96" s="28">
        <f t="shared" si="10"/>
        <v>13.2</v>
      </c>
      <c r="J96" s="26">
        <v>30</v>
      </c>
      <c r="K96" s="1">
        <f t="shared" si="8"/>
        <v>39.6</v>
      </c>
      <c r="L96" s="30">
        <f t="shared" si="0"/>
        <v>396</v>
      </c>
      <c r="M96" s="1">
        <f t="shared" si="9"/>
        <v>356.4</v>
      </c>
      <c r="O96" s="50"/>
      <c r="P96" s="50"/>
      <c r="Q96" s="50"/>
      <c r="R96" s="50"/>
    </row>
    <row r="97" spans="1:19" x14ac:dyDescent="0.3">
      <c r="A97" s="43">
        <v>44282</v>
      </c>
      <c r="B97" s="26" t="s">
        <v>81</v>
      </c>
      <c r="C97" s="25" t="s">
        <v>53</v>
      </c>
      <c r="D97" s="26" t="s">
        <v>54</v>
      </c>
      <c r="E97" s="26" t="s">
        <v>55</v>
      </c>
      <c r="F97" s="40" t="s">
        <v>90</v>
      </c>
      <c r="G97" s="26" t="s">
        <v>52</v>
      </c>
      <c r="H97" s="26">
        <v>14</v>
      </c>
      <c r="I97" s="28">
        <f t="shared" si="10"/>
        <v>8.4</v>
      </c>
      <c r="J97" s="25">
        <v>30</v>
      </c>
      <c r="K97" s="1">
        <f t="shared" ref="K97:K98" si="13">L97*8/100</f>
        <v>20.16</v>
      </c>
      <c r="L97" s="30">
        <f t="shared" si="0"/>
        <v>252</v>
      </c>
      <c r="M97" s="1">
        <f t="shared" si="9"/>
        <v>231.84</v>
      </c>
      <c r="O97" s="50"/>
      <c r="P97" s="50"/>
      <c r="Q97" s="50"/>
      <c r="R97" s="50"/>
    </row>
    <row r="98" spans="1:19" x14ac:dyDescent="0.3">
      <c r="A98" s="43">
        <v>44282</v>
      </c>
      <c r="B98" s="26" t="s">
        <v>82</v>
      </c>
      <c r="C98" s="25" t="s">
        <v>53</v>
      </c>
      <c r="D98" s="26" t="s">
        <v>54</v>
      </c>
      <c r="E98" s="26" t="s">
        <v>55</v>
      </c>
      <c r="F98" s="40" t="s">
        <v>90</v>
      </c>
      <c r="G98" s="26" t="s">
        <v>50</v>
      </c>
      <c r="H98" s="26">
        <v>13</v>
      </c>
      <c r="I98" s="28">
        <f t="shared" si="10"/>
        <v>7.8</v>
      </c>
      <c r="J98" s="25">
        <v>30</v>
      </c>
      <c r="K98" s="1">
        <f t="shared" si="13"/>
        <v>18.72</v>
      </c>
      <c r="L98" s="30">
        <f t="shared" si="0"/>
        <v>234</v>
      </c>
      <c r="M98" s="1">
        <f t="shared" si="9"/>
        <v>215.28</v>
      </c>
      <c r="O98" s="50"/>
      <c r="P98" s="50"/>
      <c r="Q98" s="50"/>
      <c r="R98" s="50"/>
    </row>
    <row r="99" spans="1:19" hidden="1" x14ac:dyDescent="0.3">
      <c r="A99" s="43">
        <v>44283</v>
      </c>
      <c r="B99" s="26" t="s">
        <v>83</v>
      </c>
      <c r="C99" s="25" t="s">
        <v>53</v>
      </c>
      <c r="D99" s="26" t="s">
        <v>66</v>
      </c>
      <c r="E99" s="26" t="s">
        <v>67</v>
      </c>
      <c r="F99" s="40" t="s">
        <v>89</v>
      </c>
      <c r="G99" s="26" t="s">
        <v>50</v>
      </c>
      <c r="H99" s="26">
        <v>28</v>
      </c>
      <c r="I99" s="28">
        <f t="shared" si="10"/>
        <v>16.8</v>
      </c>
      <c r="J99" s="26">
        <v>30</v>
      </c>
      <c r="K99" s="1">
        <f t="shared" si="8"/>
        <v>50.4</v>
      </c>
      <c r="L99" s="30">
        <f t="shared" si="0"/>
        <v>504</v>
      </c>
      <c r="M99" s="1">
        <f t="shared" si="9"/>
        <v>453.6</v>
      </c>
      <c r="O99" s="51">
        <v>44283</v>
      </c>
      <c r="P99" s="52">
        <f>SUM(K99:K101)</f>
        <v>115.2</v>
      </c>
      <c r="Q99" s="52">
        <f>SUM(L99:L101)</f>
        <v>1152</v>
      </c>
      <c r="R99" s="50"/>
    </row>
    <row r="100" spans="1:19" hidden="1" x14ac:dyDescent="0.3">
      <c r="A100" s="43">
        <v>44283</v>
      </c>
      <c r="B100" s="26" t="s">
        <v>80</v>
      </c>
      <c r="C100" s="25" t="s">
        <v>53</v>
      </c>
      <c r="D100" s="26" t="s">
        <v>64</v>
      </c>
      <c r="E100" s="26" t="s">
        <v>65</v>
      </c>
      <c r="F100" s="40" t="s">
        <v>89</v>
      </c>
      <c r="G100" s="26" t="s">
        <v>50</v>
      </c>
      <c r="H100" s="26">
        <v>16</v>
      </c>
      <c r="I100" s="28">
        <f t="shared" si="10"/>
        <v>9.6</v>
      </c>
      <c r="J100" s="26">
        <v>30</v>
      </c>
      <c r="K100" s="1">
        <f t="shared" si="8"/>
        <v>28.8</v>
      </c>
      <c r="L100" s="30">
        <f t="shared" si="0"/>
        <v>288</v>
      </c>
      <c r="M100" s="1">
        <f t="shared" si="9"/>
        <v>259.2</v>
      </c>
      <c r="O100" s="50"/>
      <c r="P100" s="50"/>
      <c r="Q100" s="50"/>
      <c r="R100" s="50"/>
    </row>
    <row r="101" spans="1:19" hidden="1" x14ac:dyDescent="0.3">
      <c r="A101" s="43">
        <v>44283</v>
      </c>
      <c r="B101" s="26" t="s">
        <v>81</v>
      </c>
      <c r="C101" s="25" t="s">
        <v>53</v>
      </c>
      <c r="D101" s="26" t="s">
        <v>72</v>
      </c>
      <c r="E101" s="26" t="s">
        <v>73</v>
      </c>
      <c r="F101" s="40" t="s">
        <v>89</v>
      </c>
      <c r="G101" s="26" t="s">
        <v>52</v>
      </c>
      <c r="H101" s="26">
        <v>20</v>
      </c>
      <c r="I101" s="28">
        <f t="shared" si="10"/>
        <v>12</v>
      </c>
      <c r="J101" s="26">
        <v>30</v>
      </c>
      <c r="K101" s="1">
        <f t="shared" si="8"/>
        <v>36</v>
      </c>
      <c r="L101" s="30">
        <f t="shared" si="0"/>
        <v>360</v>
      </c>
      <c r="M101" s="1">
        <f t="shared" si="9"/>
        <v>324</v>
      </c>
      <c r="O101" s="50"/>
      <c r="P101" s="50"/>
      <c r="Q101" s="50"/>
      <c r="R101" s="50"/>
    </row>
    <row r="102" spans="1:19" hidden="1" x14ac:dyDescent="0.3">
      <c r="A102" s="43">
        <v>44284</v>
      </c>
      <c r="B102" s="26" t="s">
        <v>80</v>
      </c>
      <c r="C102" s="25" t="s">
        <v>53</v>
      </c>
      <c r="D102" s="26" t="s">
        <v>64</v>
      </c>
      <c r="E102" s="26" t="s">
        <v>65</v>
      </c>
      <c r="F102" s="40" t="s">
        <v>89</v>
      </c>
      <c r="G102" s="26" t="s">
        <v>51</v>
      </c>
      <c r="H102" s="26">
        <v>12</v>
      </c>
      <c r="I102" s="28">
        <f t="shared" si="10"/>
        <v>7.1999999999999993</v>
      </c>
      <c r="J102" s="26">
        <v>30</v>
      </c>
      <c r="K102" s="1">
        <f t="shared" si="8"/>
        <v>21.599999999999994</v>
      </c>
      <c r="L102" s="30">
        <f t="shared" si="0"/>
        <v>215.99999999999997</v>
      </c>
      <c r="M102" s="1">
        <f t="shared" si="9"/>
        <v>194.39999999999998</v>
      </c>
      <c r="O102" s="51">
        <v>44284</v>
      </c>
      <c r="P102" s="52">
        <f>SUM(K102:K103)</f>
        <v>39.599999999999994</v>
      </c>
      <c r="Q102" s="52">
        <f>SUM(L102:L103)</f>
        <v>396</v>
      </c>
      <c r="R102" s="50"/>
    </row>
    <row r="103" spans="1:19" hidden="1" x14ac:dyDescent="0.3">
      <c r="A103" s="43">
        <v>44284</v>
      </c>
      <c r="B103" s="26" t="s">
        <v>82</v>
      </c>
      <c r="C103" s="25" t="s">
        <v>53</v>
      </c>
      <c r="D103" s="26" t="s">
        <v>64</v>
      </c>
      <c r="E103" s="26" t="s">
        <v>65</v>
      </c>
      <c r="F103" s="40" t="s">
        <v>89</v>
      </c>
      <c r="G103" s="26" t="s">
        <v>52</v>
      </c>
      <c r="H103" s="26">
        <v>10</v>
      </c>
      <c r="I103" s="28">
        <f t="shared" si="10"/>
        <v>6</v>
      </c>
      <c r="J103" s="26">
        <v>30</v>
      </c>
      <c r="K103" s="1">
        <f t="shared" si="8"/>
        <v>18</v>
      </c>
      <c r="L103" s="30">
        <f t="shared" si="0"/>
        <v>180</v>
      </c>
      <c r="M103" s="1">
        <f t="shared" si="9"/>
        <v>162</v>
      </c>
      <c r="O103" s="50"/>
      <c r="P103" s="50"/>
      <c r="Q103" s="50"/>
      <c r="R103" s="50"/>
      <c r="S103" s="54"/>
    </row>
    <row r="104" spans="1:19" hidden="1" x14ac:dyDescent="0.3">
      <c r="A104" s="43">
        <v>44285</v>
      </c>
      <c r="B104" s="26" t="s">
        <v>81</v>
      </c>
      <c r="C104" s="25" t="s">
        <v>53</v>
      </c>
      <c r="D104" s="26" t="s">
        <v>72</v>
      </c>
      <c r="E104" s="26" t="s">
        <v>73</v>
      </c>
      <c r="F104" s="40" t="s">
        <v>89</v>
      </c>
      <c r="G104" s="26" t="s">
        <v>50</v>
      </c>
      <c r="H104" s="26">
        <v>14</v>
      </c>
      <c r="I104" s="28">
        <f t="shared" si="10"/>
        <v>8.4</v>
      </c>
      <c r="J104" s="26">
        <v>30</v>
      </c>
      <c r="K104" s="1">
        <f t="shared" si="8"/>
        <v>25.2</v>
      </c>
      <c r="L104" s="30">
        <f t="shared" si="0"/>
        <v>252</v>
      </c>
      <c r="M104" s="1">
        <f t="shared" si="9"/>
        <v>226.8</v>
      </c>
      <c r="O104" s="51">
        <v>44285</v>
      </c>
      <c r="P104" s="52">
        <f>SUM(K104:K106)</f>
        <v>45.36</v>
      </c>
      <c r="Q104" s="52">
        <f>SUM(L104:L106)</f>
        <v>504</v>
      </c>
      <c r="R104" s="50"/>
      <c r="S104" s="54"/>
    </row>
    <row r="105" spans="1:19" x14ac:dyDescent="0.3">
      <c r="A105" s="43">
        <v>44285</v>
      </c>
      <c r="B105" s="26" t="s">
        <v>81</v>
      </c>
      <c r="C105" s="25" t="s">
        <v>53</v>
      </c>
      <c r="D105" s="26" t="s">
        <v>68</v>
      </c>
      <c r="E105" s="26" t="s">
        <v>69</v>
      </c>
      <c r="F105" s="40" t="s">
        <v>90</v>
      </c>
      <c r="G105" s="26" t="s">
        <v>52</v>
      </c>
      <c r="H105" s="26">
        <v>9</v>
      </c>
      <c r="I105" s="28">
        <f t="shared" si="10"/>
        <v>5.3999999999999995</v>
      </c>
      <c r="J105" s="25">
        <v>30</v>
      </c>
      <c r="K105" s="1">
        <f t="shared" ref="K105:K107" si="14">L105*8/100</f>
        <v>12.959999999999997</v>
      </c>
      <c r="L105" s="30">
        <f t="shared" si="0"/>
        <v>161.99999999999997</v>
      </c>
      <c r="M105" s="1">
        <f t="shared" si="9"/>
        <v>149.03999999999996</v>
      </c>
      <c r="O105" s="50"/>
      <c r="P105" s="50"/>
      <c r="Q105" s="50"/>
      <c r="R105" s="50"/>
      <c r="S105" s="54"/>
    </row>
    <row r="106" spans="1:19" x14ac:dyDescent="0.3">
      <c r="A106" s="43">
        <v>44285</v>
      </c>
      <c r="B106" s="26" t="s">
        <v>83</v>
      </c>
      <c r="C106" s="25" t="s">
        <v>53</v>
      </c>
      <c r="D106" s="26" t="s">
        <v>58</v>
      </c>
      <c r="E106" s="26" t="s">
        <v>59</v>
      </c>
      <c r="F106" s="40" t="s">
        <v>90</v>
      </c>
      <c r="G106" s="26" t="s">
        <v>52</v>
      </c>
      <c r="H106" s="26">
        <v>5</v>
      </c>
      <c r="I106" s="28">
        <f t="shared" si="10"/>
        <v>3</v>
      </c>
      <c r="J106" s="25">
        <v>30</v>
      </c>
      <c r="K106" s="1">
        <f t="shared" si="14"/>
        <v>7.2</v>
      </c>
      <c r="L106" s="30">
        <f t="shared" si="0"/>
        <v>90</v>
      </c>
      <c r="M106" s="1">
        <f t="shared" si="9"/>
        <v>82.8</v>
      </c>
      <c r="O106" s="50"/>
      <c r="P106" s="50"/>
      <c r="Q106" s="50"/>
      <c r="R106" s="50"/>
      <c r="S106" s="54"/>
    </row>
    <row r="107" spans="1:19" x14ac:dyDescent="0.3">
      <c r="A107" s="43">
        <v>44286</v>
      </c>
      <c r="B107" s="26" t="s">
        <v>83</v>
      </c>
      <c r="C107" s="25" t="s">
        <v>53</v>
      </c>
      <c r="D107" s="26" t="s">
        <v>68</v>
      </c>
      <c r="E107" s="26" t="s">
        <v>69</v>
      </c>
      <c r="F107" s="40" t="s">
        <v>90</v>
      </c>
      <c r="G107" s="26" t="s">
        <v>52</v>
      </c>
      <c r="H107" s="26">
        <v>7</v>
      </c>
      <c r="I107" s="28">
        <f t="shared" si="10"/>
        <v>4.2</v>
      </c>
      <c r="J107" s="25">
        <v>30</v>
      </c>
      <c r="K107" s="1">
        <f t="shared" si="14"/>
        <v>10.08</v>
      </c>
      <c r="L107" s="30">
        <f t="shared" si="0"/>
        <v>126</v>
      </c>
      <c r="M107" s="1">
        <f t="shared" si="9"/>
        <v>115.92</v>
      </c>
      <c r="O107" s="51">
        <v>44286</v>
      </c>
      <c r="P107" s="52">
        <f>SUM(K107:K108)</f>
        <v>28.08</v>
      </c>
      <c r="Q107" s="52" cm="1">
        <f t="array" ref="Q107:Q108">L107:L108</f>
        <v>126</v>
      </c>
      <c r="R107" s="50"/>
      <c r="S107" s="54"/>
    </row>
    <row r="108" spans="1:19" hidden="1" x14ac:dyDescent="0.3">
      <c r="A108" s="43">
        <v>44286</v>
      </c>
      <c r="B108" s="27" t="s">
        <v>81</v>
      </c>
      <c r="C108" s="25" t="s">
        <v>53</v>
      </c>
      <c r="D108" s="27" t="s">
        <v>72</v>
      </c>
      <c r="E108" s="27" t="s">
        <v>73</v>
      </c>
      <c r="F108" s="40" t="s">
        <v>89</v>
      </c>
      <c r="G108" s="27" t="s">
        <v>50</v>
      </c>
      <c r="H108" s="27">
        <v>10</v>
      </c>
      <c r="I108" s="28">
        <f t="shared" si="10"/>
        <v>6</v>
      </c>
      <c r="J108" s="26">
        <v>30</v>
      </c>
      <c r="K108" s="1">
        <f t="shared" si="8"/>
        <v>18</v>
      </c>
      <c r="L108" s="31">
        <f t="shared" si="0"/>
        <v>180</v>
      </c>
      <c r="M108" s="1">
        <f t="shared" si="9"/>
        <v>162</v>
      </c>
      <c r="O108" s="50"/>
      <c r="P108" s="50"/>
      <c r="Q108" s="50">
        <v>180</v>
      </c>
      <c r="R108" s="50"/>
      <c r="S108" s="54"/>
    </row>
    <row r="109" spans="1:19" x14ac:dyDescent="0.3">
      <c r="O109" s="50"/>
      <c r="P109" s="50"/>
      <c r="Q109" s="50"/>
      <c r="R109" s="50"/>
    </row>
  </sheetData>
  <autoFilter ref="A1:M108" xr:uid="{E0FBD15B-7AB8-424E-AA5C-98788D137897}">
    <filterColumn colId="5">
      <filters>
        <filter val="Liquid Soap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E4ED-61FA-4D6B-8A50-8C151D33F1A1}">
  <dimension ref="A1:C107"/>
  <sheetViews>
    <sheetView workbookViewId="0">
      <selection activeCell="F8" sqref="F8"/>
    </sheetView>
  </sheetViews>
  <sheetFormatPr defaultRowHeight="14.4" x14ac:dyDescent="0.3"/>
  <cols>
    <col min="1" max="1" width="13.5546875" customWidth="1"/>
  </cols>
  <sheetData>
    <row r="1" spans="1:3" x14ac:dyDescent="0.3">
      <c r="A1" s="44" t="s">
        <v>91</v>
      </c>
      <c r="B1" s="44" t="s">
        <v>93</v>
      </c>
      <c r="C1" s="44" t="s">
        <v>92</v>
      </c>
    </row>
    <row r="2" spans="1:3" x14ac:dyDescent="0.3">
      <c r="A2" s="43">
        <v>44256</v>
      </c>
      <c r="B2" s="32" t="e">
        <f>SUM(#REF!)</f>
        <v>#REF!</v>
      </c>
      <c r="C2" s="32" t="e">
        <f>SUM(#REF!)</f>
        <v>#REF!</v>
      </c>
    </row>
    <row r="3" spans="1:3" x14ac:dyDescent="0.3">
      <c r="A3" s="43"/>
      <c r="B3" s="32"/>
      <c r="C3" s="32"/>
    </row>
    <row r="4" spans="1:3" x14ac:dyDescent="0.3">
      <c r="A4" s="43"/>
      <c r="B4" s="32"/>
      <c r="C4" s="32"/>
    </row>
    <row r="5" spans="1:3" x14ac:dyDescent="0.3">
      <c r="A5" s="43"/>
      <c r="B5" s="32"/>
      <c r="C5" s="32"/>
    </row>
    <row r="6" spans="1:3" x14ac:dyDescent="0.3">
      <c r="A6" s="43">
        <v>44257</v>
      </c>
      <c r="B6" s="32" t="e">
        <f>SUM(#REF!)</f>
        <v>#REF!</v>
      </c>
      <c r="C6" s="32" t="e">
        <f>SUM(#REF!)</f>
        <v>#REF!</v>
      </c>
    </row>
    <row r="7" spans="1:3" x14ac:dyDescent="0.3">
      <c r="A7" s="43">
        <v>44258</v>
      </c>
      <c r="B7" s="32" t="e">
        <f>SUM(#REF!)</f>
        <v>#REF!</v>
      </c>
      <c r="C7" s="32" t="e">
        <f>SUM(#REF!)</f>
        <v>#REF!</v>
      </c>
    </row>
    <row r="8" spans="1:3" x14ac:dyDescent="0.3">
      <c r="A8" s="43"/>
      <c r="B8" s="32"/>
      <c r="C8" s="32"/>
    </row>
    <row r="9" spans="1:3" x14ac:dyDescent="0.3">
      <c r="A9" s="43"/>
      <c r="B9" s="32"/>
      <c r="C9" s="32"/>
    </row>
    <row r="10" spans="1:3" x14ac:dyDescent="0.3">
      <c r="A10" s="43">
        <v>44259</v>
      </c>
      <c r="B10" s="32" t="e">
        <f>SUM(#REF!)</f>
        <v>#REF!</v>
      </c>
      <c r="C10" s="32" t="e">
        <f>SUM(#REF!)</f>
        <v>#REF!</v>
      </c>
    </row>
    <row r="11" spans="1:3" x14ac:dyDescent="0.3">
      <c r="A11" s="43"/>
      <c r="B11" s="32"/>
      <c r="C11" s="32"/>
    </row>
    <row r="12" spans="1:3" x14ac:dyDescent="0.3">
      <c r="A12" s="43"/>
      <c r="B12" s="32"/>
      <c r="C12" s="32"/>
    </row>
    <row r="13" spans="1:3" x14ac:dyDescent="0.3">
      <c r="A13" s="43"/>
      <c r="B13" s="32"/>
      <c r="C13" s="32"/>
    </row>
    <row r="14" spans="1:3" x14ac:dyDescent="0.3">
      <c r="A14" s="43">
        <v>44260</v>
      </c>
      <c r="B14" s="32" t="e">
        <f>SUM(#REF!)</f>
        <v>#REF!</v>
      </c>
      <c r="C14" s="32" t="e">
        <f>SUM(#REF!)</f>
        <v>#REF!</v>
      </c>
    </row>
    <row r="20" spans="1:3" x14ac:dyDescent="0.3">
      <c r="A20" s="43"/>
      <c r="B20" s="32"/>
      <c r="C20" s="32"/>
    </row>
    <row r="21" spans="1:3" x14ac:dyDescent="0.3">
      <c r="A21" s="43"/>
      <c r="B21" s="32"/>
      <c r="C21" s="32"/>
    </row>
    <row r="22" spans="1:3" x14ac:dyDescent="0.3">
      <c r="A22" s="43"/>
      <c r="B22" s="32"/>
      <c r="C22" s="32"/>
    </row>
    <row r="23" spans="1:3" x14ac:dyDescent="0.3">
      <c r="A23" s="43"/>
      <c r="B23" s="32"/>
      <c r="C23" s="32"/>
    </row>
    <row r="24" spans="1:3" x14ac:dyDescent="0.3">
      <c r="A24" s="43">
        <v>44261</v>
      </c>
      <c r="B24" s="32" t="e">
        <f>SUM(#REF!)</f>
        <v>#REF!</v>
      </c>
      <c r="C24" s="32" t="e">
        <f>SUM(#REF!)</f>
        <v>#REF!</v>
      </c>
    </row>
    <row r="29" spans="1:3" x14ac:dyDescent="0.3">
      <c r="A29" s="43">
        <v>44262</v>
      </c>
      <c r="B29" s="32" t="e">
        <f>SUM(#REF!)</f>
        <v>#REF!</v>
      </c>
      <c r="C29" s="32" t="e">
        <f>SUM(#REF!)</f>
        <v>#REF!</v>
      </c>
    </row>
    <row r="32" spans="1:3" x14ac:dyDescent="0.3">
      <c r="A32" s="43">
        <v>44263</v>
      </c>
      <c r="B32" s="32" t="e">
        <f>SUM(#REF!)</f>
        <v>#REF!</v>
      </c>
      <c r="C32" s="32" t="e">
        <f>SUM(#REF!)</f>
        <v>#REF!</v>
      </c>
    </row>
    <row r="35" spans="1:3" x14ac:dyDescent="0.3">
      <c r="A35" s="43">
        <v>44264</v>
      </c>
      <c r="B35" s="32" t="e">
        <f>SUM(#REF!)</f>
        <v>#REF!</v>
      </c>
      <c r="C35" s="32" t="e">
        <f>SUM(#REF!)</f>
        <v>#REF!</v>
      </c>
    </row>
    <row r="39" spans="1:3" x14ac:dyDescent="0.3">
      <c r="A39" s="43">
        <v>44265</v>
      </c>
      <c r="B39" s="32" t="e">
        <f>SUM(#REF!)</f>
        <v>#REF!</v>
      </c>
      <c r="C39" s="32" t="e">
        <f>SUM(#REF!)</f>
        <v>#REF!</v>
      </c>
    </row>
    <row r="42" spans="1:3" x14ac:dyDescent="0.3">
      <c r="A42" s="43">
        <v>44266</v>
      </c>
      <c r="B42" s="32" t="e">
        <f>SUM(#REF!)</f>
        <v>#REF!</v>
      </c>
      <c r="C42" s="32" t="e">
        <f>SUM(#REF!)</f>
        <v>#REF!</v>
      </c>
    </row>
    <row r="45" spans="1:3" x14ac:dyDescent="0.3">
      <c r="A45" s="43">
        <v>44267</v>
      </c>
      <c r="B45" s="32" t="e">
        <f>SUM(#REF!)</f>
        <v>#REF!</v>
      </c>
      <c r="C45" s="32" t="e">
        <f>SUM(#REF!)</f>
        <v>#REF!</v>
      </c>
    </row>
    <row r="48" spans="1:3" x14ac:dyDescent="0.3">
      <c r="A48" s="43">
        <v>44268</v>
      </c>
      <c r="B48" s="32" t="e">
        <f>SUM(#REF!)</f>
        <v>#REF!</v>
      </c>
      <c r="C48" s="32" t="e">
        <f>SUM(#REF!)</f>
        <v>#REF!</v>
      </c>
    </row>
    <row r="50" spans="1:3" x14ac:dyDescent="0.3">
      <c r="A50" s="43">
        <v>44269</v>
      </c>
      <c r="B50" s="32" t="e">
        <f>SUM(#REF!)</f>
        <v>#REF!</v>
      </c>
      <c r="C50" s="32" t="e">
        <f>SUM(#REF!)</f>
        <v>#REF!</v>
      </c>
    </row>
    <row r="52" spans="1:3" x14ac:dyDescent="0.3">
      <c r="A52" s="43">
        <v>44270</v>
      </c>
      <c r="B52" s="32" t="e">
        <f>SUM(#REF!)</f>
        <v>#REF!</v>
      </c>
      <c r="C52" s="32" t="e">
        <f>SUM(#REF!)</f>
        <v>#REF!</v>
      </c>
    </row>
    <row r="55" spans="1:3" x14ac:dyDescent="0.3">
      <c r="A55" s="43">
        <v>44271</v>
      </c>
      <c r="B55" s="32" t="e">
        <f>SUM(#REF!)</f>
        <v>#REF!</v>
      </c>
      <c r="C55" s="32" t="e">
        <f>SUM(#REF!)</f>
        <v>#REF!</v>
      </c>
    </row>
    <row r="59" spans="1:3" x14ac:dyDescent="0.3">
      <c r="A59" s="43">
        <v>44272</v>
      </c>
      <c r="B59" s="32" t="e">
        <f>SUM(#REF!)</f>
        <v>#REF!</v>
      </c>
      <c r="C59" s="32" t="e">
        <f>SUM(#REF!)</f>
        <v>#REF!</v>
      </c>
    </row>
    <row r="62" spans="1:3" x14ac:dyDescent="0.3">
      <c r="A62" s="43">
        <v>44273</v>
      </c>
      <c r="B62" s="32" t="e">
        <f>SUM(#REF!)</f>
        <v>#REF!</v>
      </c>
      <c r="C62" s="32" t="e">
        <f>SUM(#REF!)</f>
        <v>#REF!</v>
      </c>
    </row>
    <row r="64" spans="1:3" x14ac:dyDescent="0.3">
      <c r="A64" s="43">
        <v>44274</v>
      </c>
      <c r="B64" s="32" t="e">
        <f>SUM(#REF!)</f>
        <v>#REF!</v>
      </c>
      <c r="C64" s="32" t="e">
        <f>SUM(#REF!)</f>
        <v>#REF!</v>
      </c>
    </row>
    <row r="67" spans="1:3" x14ac:dyDescent="0.3">
      <c r="A67" s="43">
        <v>44275</v>
      </c>
      <c r="B67" s="32" t="e">
        <f>SUM(#REF!)</f>
        <v>#REF!</v>
      </c>
      <c r="C67" s="32" t="e">
        <f>SUM(#REF!)</f>
        <v>#REF!</v>
      </c>
    </row>
    <row r="69" spans="1:3" x14ac:dyDescent="0.3">
      <c r="A69" s="43">
        <v>44276</v>
      </c>
      <c r="B69" s="32" t="e">
        <f>SUM(#REF!)</f>
        <v>#REF!</v>
      </c>
      <c r="C69" s="32" t="e">
        <f>SUM(#REF!)</f>
        <v>#REF!</v>
      </c>
    </row>
    <row r="71" spans="1:3" x14ac:dyDescent="0.3">
      <c r="A71" s="43">
        <v>44277</v>
      </c>
      <c r="B71" s="32" t="e">
        <f>SUM(#REF!)</f>
        <v>#REF!</v>
      </c>
      <c r="C71" s="32" t="e">
        <f>SUM(#REF!)</f>
        <v>#REF!</v>
      </c>
    </row>
    <row r="74" spans="1:3" x14ac:dyDescent="0.3">
      <c r="A74" s="43">
        <v>44278</v>
      </c>
      <c r="B74" s="32" t="e">
        <f>SUM(#REF!)</f>
        <v>#REF!</v>
      </c>
      <c r="C74" s="32" t="e">
        <f>SUM(#REF!)</f>
        <v>#REF!</v>
      </c>
    </row>
    <row r="78" spans="1:3" x14ac:dyDescent="0.3">
      <c r="A78" s="43">
        <v>44279</v>
      </c>
      <c r="B78" s="32" t="e">
        <f>SUM(#REF!)</f>
        <v>#REF!</v>
      </c>
      <c r="C78" s="32" t="e">
        <f>SUM(#REF!)</f>
        <v>#REF!</v>
      </c>
    </row>
    <row r="84" spans="1:3" x14ac:dyDescent="0.3">
      <c r="A84" s="43">
        <v>44280</v>
      </c>
      <c r="B84" s="32" t="e">
        <f>SUM(#REF!)</f>
        <v>#REF!</v>
      </c>
      <c r="C84" s="32" t="e">
        <f>SUM(#REF!)</f>
        <v>#REF!</v>
      </c>
    </row>
    <row r="89" spans="1:3" x14ac:dyDescent="0.3">
      <c r="A89" s="43">
        <v>44281</v>
      </c>
      <c r="B89" s="32" t="e">
        <f>SUM(#REF!)</f>
        <v>#REF!</v>
      </c>
      <c r="C89" s="32" t="e">
        <f>SUM(#REF!)</f>
        <v>#REF!</v>
      </c>
    </row>
    <row r="94" spans="1:3" x14ac:dyDescent="0.3">
      <c r="A94" s="43">
        <v>44282</v>
      </c>
      <c r="B94" s="32" t="e">
        <f>SUM(#REF!)</f>
        <v>#REF!</v>
      </c>
      <c r="C94" s="32" t="e">
        <f>SUM(#REF!)</f>
        <v>#REF!</v>
      </c>
    </row>
    <row r="99" spans="1:3" x14ac:dyDescent="0.3">
      <c r="A99" s="43">
        <v>44283</v>
      </c>
      <c r="B99" s="32" t="e">
        <f>SUM(#REF!)</f>
        <v>#REF!</v>
      </c>
      <c r="C99" s="32" t="e">
        <f>SUM(#REF!)</f>
        <v>#REF!</v>
      </c>
    </row>
    <row r="102" spans="1:3" x14ac:dyDescent="0.3">
      <c r="A102" s="43">
        <v>44284</v>
      </c>
      <c r="B102" s="32" t="e">
        <f>SUM(#REF!)</f>
        <v>#REF!</v>
      </c>
      <c r="C102" s="32" t="e">
        <f>SUM(#REF!)</f>
        <v>#REF!</v>
      </c>
    </row>
    <row r="104" spans="1:3" x14ac:dyDescent="0.3">
      <c r="A104" s="43">
        <v>44285</v>
      </c>
      <c r="B104" s="32" t="e">
        <f>SUM(#REF!)</f>
        <v>#REF!</v>
      </c>
      <c r="C104" s="32" t="e">
        <f>SUM(#REF!)</f>
        <v>#REF!</v>
      </c>
    </row>
    <row r="107" spans="1:3" x14ac:dyDescent="0.3">
      <c r="A107" s="43">
        <v>44286</v>
      </c>
      <c r="B107" s="32" t="e">
        <f>SUM(#REF!)</f>
        <v>#REF!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AC8E-AA4C-4711-B67D-9DE6EEBC8FC5}">
  <dimension ref="A1:F205"/>
  <sheetViews>
    <sheetView workbookViewId="0">
      <selection activeCell="E33" sqref="E2:E33"/>
    </sheetView>
  </sheetViews>
  <sheetFormatPr defaultRowHeight="14.4" x14ac:dyDescent="0.3"/>
  <cols>
    <col min="1" max="1" width="13" customWidth="1"/>
    <col min="2" max="2" width="25" customWidth="1"/>
    <col min="3" max="4" width="20.33203125" customWidth="1"/>
    <col min="5" max="5" width="11.77734375" customWidth="1"/>
    <col min="6" max="6" width="18.6640625" customWidth="1"/>
  </cols>
  <sheetData>
    <row r="1" spans="1:6" x14ac:dyDescent="0.3">
      <c r="F1" t="s">
        <v>95</v>
      </c>
    </row>
    <row r="2" spans="1:6" x14ac:dyDescent="0.3">
      <c r="A2" s="45" t="s">
        <v>91</v>
      </c>
      <c r="B2" s="45" t="s">
        <v>93</v>
      </c>
      <c r="C2" s="45" t="s">
        <v>92</v>
      </c>
      <c r="D2" s="53" t="s">
        <v>78</v>
      </c>
      <c r="E2" s="53" t="s">
        <v>91</v>
      </c>
      <c r="F2" s="53" t="s">
        <v>94</v>
      </c>
    </row>
    <row r="3" spans="1:6" x14ac:dyDescent="0.3">
      <c r="A3" s="46">
        <v>44256</v>
      </c>
      <c r="B3" s="48">
        <f>'Data Set'!P2</f>
        <v>2276.64</v>
      </c>
      <c r="C3" s="48">
        <f>'Data Set'!Q2</f>
        <v>28458</v>
      </c>
      <c r="D3" s="48">
        <f>C3-B3</f>
        <v>26181.360000000001</v>
      </c>
      <c r="E3" s="46">
        <v>44287</v>
      </c>
    </row>
    <row r="4" spans="1:6" x14ac:dyDescent="0.3">
      <c r="A4" s="46">
        <v>44257</v>
      </c>
      <c r="B4" s="48">
        <f>'Data Set'!P6</f>
        <v>19107.36</v>
      </c>
      <c r="C4" s="48">
        <f>'Data Set'!Q6</f>
        <v>196902</v>
      </c>
      <c r="D4" s="48">
        <f t="shared" ref="D4:D33" si="0">C4-B4</f>
        <v>177794.64</v>
      </c>
      <c r="E4" s="46">
        <v>44288</v>
      </c>
    </row>
    <row r="5" spans="1:6" x14ac:dyDescent="0.3">
      <c r="A5" s="46">
        <v>44258</v>
      </c>
      <c r="B5" s="48">
        <f>'Data Set'!P7</f>
        <v>2741.7599999999998</v>
      </c>
      <c r="C5" s="48">
        <f>'Data Set'!Q7</f>
        <v>102456</v>
      </c>
      <c r="D5" s="48">
        <f t="shared" si="0"/>
        <v>99714.240000000005</v>
      </c>
      <c r="E5" s="46">
        <v>44289</v>
      </c>
    </row>
    <row r="6" spans="1:6" x14ac:dyDescent="0.3">
      <c r="A6" s="46">
        <v>44259</v>
      </c>
      <c r="B6" s="48">
        <f>'Data Set'!P10</f>
        <v>4848</v>
      </c>
      <c r="C6" s="48">
        <f>'Data Set'!Q10</f>
        <v>48480</v>
      </c>
      <c r="D6" s="48">
        <f t="shared" si="0"/>
        <v>43632</v>
      </c>
      <c r="E6" s="46">
        <v>44290</v>
      </c>
    </row>
    <row r="7" spans="1:6" x14ac:dyDescent="0.3">
      <c r="A7" s="46">
        <v>44260</v>
      </c>
      <c r="B7" s="48">
        <f>'Data Set'!P14</f>
        <v>4875.84</v>
      </c>
      <c r="C7" s="48">
        <f>'Data Set'!Q14</f>
        <v>51048</v>
      </c>
      <c r="D7" s="48">
        <f t="shared" si="0"/>
        <v>46172.160000000003</v>
      </c>
      <c r="E7" s="46">
        <v>44291</v>
      </c>
    </row>
    <row r="8" spans="1:6" x14ac:dyDescent="0.3">
      <c r="A8" s="46">
        <v>44261</v>
      </c>
      <c r="B8" s="48">
        <f>'Data Set'!P24</f>
        <v>8325.119999999999</v>
      </c>
      <c r="C8" s="48">
        <f>'Data Set'!Q24</f>
        <v>83514</v>
      </c>
      <c r="D8" s="48">
        <f t="shared" si="0"/>
        <v>75188.88</v>
      </c>
      <c r="E8" s="46">
        <v>44292</v>
      </c>
    </row>
    <row r="9" spans="1:6" x14ac:dyDescent="0.3">
      <c r="A9" s="46">
        <v>44262</v>
      </c>
      <c r="B9" s="48">
        <f>'Data Set'!P29</f>
        <v>867.59999999999991</v>
      </c>
      <c r="C9" s="48">
        <f>'Data Set'!Q29</f>
        <v>9018</v>
      </c>
      <c r="D9" s="48">
        <f t="shared" si="0"/>
        <v>8150.4</v>
      </c>
      <c r="E9" s="46">
        <v>44293</v>
      </c>
    </row>
    <row r="10" spans="1:6" x14ac:dyDescent="0.3">
      <c r="A10" s="46">
        <v>44263</v>
      </c>
      <c r="B10" s="48">
        <f>'Data Set'!P32</f>
        <v>872.99999999999989</v>
      </c>
      <c r="C10" s="48">
        <f>'Data Set'!Q32</f>
        <v>9180</v>
      </c>
      <c r="D10" s="48">
        <f t="shared" si="0"/>
        <v>8307</v>
      </c>
      <c r="E10" s="46">
        <v>44294</v>
      </c>
    </row>
    <row r="11" spans="1:6" x14ac:dyDescent="0.3">
      <c r="A11" s="46">
        <v>44264</v>
      </c>
      <c r="B11" s="48">
        <f>'Data Set'!P35</f>
        <v>3037.7200000000003</v>
      </c>
      <c r="C11" s="48">
        <f>'Data Set'!Q35</f>
        <v>30766</v>
      </c>
      <c r="D11" s="48">
        <f t="shared" si="0"/>
        <v>27728.28</v>
      </c>
      <c r="E11" s="46">
        <v>44295</v>
      </c>
    </row>
    <row r="12" spans="1:6" x14ac:dyDescent="0.3">
      <c r="A12" s="46">
        <v>44265</v>
      </c>
      <c r="B12" s="48">
        <f>'Data Set'!P39</f>
        <v>2626.6</v>
      </c>
      <c r="C12" s="48">
        <f>'Data Set'!Q39</f>
        <v>26860</v>
      </c>
      <c r="D12" s="48">
        <f t="shared" si="0"/>
        <v>24233.4</v>
      </c>
      <c r="E12" s="46">
        <v>44296</v>
      </c>
    </row>
    <row r="13" spans="1:6" x14ac:dyDescent="0.3">
      <c r="A13" s="46">
        <v>44266</v>
      </c>
      <c r="B13" s="48">
        <f>'Data Set'!P42</f>
        <v>2722</v>
      </c>
      <c r="C13" s="48">
        <f>'Data Set'!Q42</f>
        <v>27760</v>
      </c>
      <c r="D13" s="48">
        <f t="shared" si="0"/>
        <v>25038</v>
      </c>
      <c r="E13" s="46">
        <v>44297</v>
      </c>
    </row>
    <row r="14" spans="1:6" x14ac:dyDescent="0.3">
      <c r="A14" s="46">
        <v>44267</v>
      </c>
      <c r="B14" s="48">
        <f>'Data Set'!P45</f>
        <v>4571</v>
      </c>
      <c r="C14" s="48">
        <f>'Data Set'!Q45</f>
        <v>45710</v>
      </c>
      <c r="D14" s="48">
        <f t="shared" si="0"/>
        <v>41139</v>
      </c>
      <c r="E14" s="46">
        <v>44298</v>
      </c>
    </row>
    <row r="15" spans="1:6" x14ac:dyDescent="0.3">
      <c r="A15" s="46">
        <v>44268</v>
      </c>
      <c r="B15" s="48">
        <f>'Data Set'!P48</f>
        <v>2443</v>
      </c>
      <c r="C15" s="48">
        <f>'Data Set'!Q48</f>
        <v>24430</v>
      </c>
      <c r="D15" s="48">
        <f t="shared" si="0"/>
        <v>21987</v>
      </c>
      <c r="E15" s="46">
        <v>44299</v>
      </c>
    </row>
    <row r="16" spans="1:6" x14ac:dyDescent="0.3">
      <c r="A16" s="46">
        <v>44269</v>
      </c>
      <c r="B16" s="48">
        <f>'Data Set'!P50</f>
        <v>464.76</v>
      </c>
      <c r="C16" s="48">
        <f>'Data Set'!Q50</f>
        <v>5130</v>
      </c>
      <c r="D16" s="48">
        <f t="shared" si="0"/>
        <v>4665.24</v>
      </c>
      <c r="E16" s="46">
        <v>44300</v>
      </c>
    </row>
    <row r="17" spans="1:5" x14ac:dyDescent="0.3">
      <c r="A17" s="46">
        <v>44270</v>
      </c>
      <c r="B17" s="48">
        <f>'Data Set'!P52</f>
        <v>2443.36</v>
      </c>
      <c r="C17" s="48">
        <f>'Data Set'!Q52</f>
        <v>25042</v>
      </c>
      <c r="D17" s="48">
        <f t="shared" si="0"/>
        <v>22598.639999999999</v>
      </c>
      <c r="E17" s="46">
        <v>44301</v>
      </c>
    </row>
    <row r="18" spans="1:5" x14ac:dyDescent="0.3">
      <c r="A18" s="46">
        <v>44271</v>
      </c>
      <c r="B18" s="48">
        <f>'Data Set'!P55</f>
        <v>868.31999999999994</v>
      </c>
      <c r="C18" s="48">
        <f>'Data Set'!Q55</f>
        <v>9432</v>
      </c>
      <c r="D18" s="48">
        <f t="shared" si="0"/>
        <v>8563.68</v>
      </c>
      <c r="E18" s="46">
        <v>44302</v>
      </c>
    </row>
    <row r="19" spans="1:5" x14ac:dyDescent="0.3">
      <c r="A19" s="46">
        <v>44272</v>
      </c>
      <c r="B19" s="48">
        <f>'Data Set'!P59</f>
        <v>2489.0800000000004</v>
      </c>
      <c r="C19" s="48">
        <f>'Data Set'!Q59</f>
        <v>25024</v>
      </c>
      <c r="D19" s="48">
        <f t="shared" si="0"/>
        <v>22534.92</v>
      </c>
      <c r="E19" s="46">
        <v>44303</v>
      </c>
    </row>
    <row r="20" spans="1:5" x14ac:dyDescent="0.3">
      <c r="A20" s="46">
        <v>44273</v>
      </c>
      <c r="B20" s="48">
        <f>'Data Set'!P62</f>
        <v>2338.6</v>
      </c>
      <c r="C20" s="48">
        <f>'Data Set'!Q62</f>
        <v>23386</v>
      </c>
      <c r="D20" s="48">
        <f t="shared" si="0"/>
        <v>21047.4</v>
      </c>
      <c r="E20" s="46">
        <v>44304</v>
      </c>
    </row>
    <row r="21" spans="1:5" x14ac:dyDescent="0.3">
      <c r="A21" s="46">
        <v>44274</v>
      </c>
      <c r="B21" s="48">
        <f>'Data Set'!P64</f>
        <v>606.59999999999991</v>
      </c>
      <c r="C21" s="48">
        <f>'Data Set'!Q64</f>
        <v>6066</v>
      </c>
      <c r="D21" s="48">
        <f t="shared" si="0"/>
        <v>5459.4</v>
      </c>
      <c r="E21" s="46">
        <v>44305</v>
      </c>
    </row>
    <row r="22" spans="1:5" x14ac:dyDescent="0.3">
      <c r="A22" s="46">
        <v>44275</v>
      </c>
      <c r="B22" s="48">
        <f>'Data Set'!P67</f>
        <v>2296.48</v>
      </c>
      <c r="C22" s="48">
        <f>'Data Set'!Q67</f>
        <v>23206</v>
      </c>
      <c r="D22" s="48">
        <f t="shared" si="0"/>
        <v>20909.52</v>
      </c>
      <c r="E22" s="46">
        <v>44306</v>
      </c>
    </row>
    <row r="23" spans="1:5" x14ac:dyDescent="0.3">
      <c r="A23" s="46">
        <v>44276</v>
      </c>
      <c r="B23" s="48">
        <f>'Data Set'!P69</f>
        <v>2475.4</v>
      </c>
      <c r="C23" s="48">
        <f>'Data Set'!Q69</f>
        <v>24754</v>
      </c>
      <c r="D23" s="48">
        <f t="shared" si="0"/>
        <v>22278.6</v>
      </c>
      <c r="E23" s="46">
        <v>44307</v>
      </c>
    </row>
    <row r="24" spans="1:5" x14ac:dyDescent="0.3">
      <c r="A24" s="46">
        <v>44277</v>
      </c>
      <c r="B24" s="48">
        <f>'Data Set'!P71</f>
        <v>2377.48</v>
      </c>
      <c r="C24" s="48">
        <f>'Data Set'!Q71</f>
        <v>23926</v>
      </c>
      <c r="D24" s="48">
        <f t="shared" si="0"/>
        <v>21548.52</v>
      </c>
      <c r="E24" s="46">
        <v>44308</v>
      </c>
    </row>
    <row r="25" spans="1:5" x14ac:dyDescent="0.3">
      <c r="A25" s="46">
        <v>44278</v>
      </c>
      <c r="B25" s="48">
        <f>'Data Set'!P74</f>
        <v>2505.2799999999997</v>
      </c>
      <c r="C25" s="48">
        <f>'Data Set'!Q74</f>
        <v>25348</v>
      </c>
      <c r="D25" s="48">
        <f t="shared" si="0"/>
        <v>22842.720000000001</v>
      </c>
      <c r="E25" s="46">
        <v>44309</v>
      </c>
    </row>
    <row r="26" spans="1:5" x14ac:dyDescent="0.3">
      <c r="A26" s="46">
        <v>44279</v>
      </c>
      <c r="B26" s="48">
        <f>'Data Set'!P78</f>
        <v>1152</v>
      </c>
      <c r="C26" s="48">
        <f>'Data Set'!Q78</f>
        <v>11826</v>
      </c>
      <c r="D26" s="48">
        <f t="shared" si="0"/>
        <v>10674</v>
      </c>
      <c r="E26" s="46">
        <v>44310</v>
      </c>
    </row>
    <row r="27" spans="1:5" x14ac:dyDescent="0.3">
      <c r="A27" s="46">
        <v>44280</v>
      </c>
      <c r="B27" s="48">
        <f>'Data Set'!P84</f>
        <v>4620.32</v>
      </c>
      <c r="C27" s="48">
        <f>'Data Set'!Q84</f>
        <v>46268</v>
      </c>
      <c r="D27" s="48">
        <f t="shared" si="0"/>
        <v>41647.68</v>
      </c>
      <c r="E27" s="46">
        <v>44311</v>
      </c>
    </row>
    <row r="28" spans="1:5" x14ac:dyDescent="0.3">
      <c r="A28" s="46">
        <v>44281</v>
      </c>
      <c r="B28" s="48">
        <f>'Data Set'!P89</f>
        <v>2526.16</v>
      </c>
      <c r="C28" s="48">
        <f>'Data Set'!Q89</f>
        <v>25474</v>
      </c>
      <c r="D28" s="48">
        <f t="shared" si="0"/>
        <v>22947.84</v>
      </c>
      <c r="E28" s="46">
        <v>44312</v>
      </c>
    </row>
    <row r="29" spans="1:5" x14ac:dyDescent="0.3">
      <c r="A29" s="46">
        <v>44282</v>
      </c>
      <c r="B29" s="48">
        <f>'Data Set'!P94</f>
        <v>235.08</v>
      </c>
      <c r="C29" s="48">
        <f>'Data Set'!Q94</f>
        <v>2556</v>
      </c>
      <c r="D29" s="48">
        <f t="shared" si="0"/>
        <v>2320.92</v>
      </c>
      <c r="E29" s="46">
        <v>44313</v>
      </c>
    </row>
    <row r="30" spans="1:5" x14ac:dyDescent="0.3">
      <c r="A30" s="46">
        <v>44283</v>
      </c>
      <c r="B30" s="48">
        <f>'Data Set'!P99</f>
        <v>115.2</v>
      </c>
      <c r="C30" s="48">
        <f>'Data Set'!Q99</f>
        <v>1152</v>
      </c>
      <c r="D30" s="48">
        <f t="shared" si="0"/>
        <v>1036.8</v>
      </c>
      <c r="E30" s="46">
        <v>44314</v>
      </c>
    </row>
    <row r="31" spans="1:5" x14ac:dyDescent="0.3">
      <c r="A31" s="46">
        <v>44284</v>
      </c>
      <c r="B31" s="48">
        <f>'Data Set'!P102</f>
        <v>39.599999999999994</v>
      </c>
      <c r="C31" s="48">
        <f>'Data Set'!Q102</f>
        <v>396</v>
      </c>
      <c r="D31" s="48">
        <f t="shared" si="0"/>
        <v>356.4</v>
      </c>
      <c r="E31" s="46">
        <v>44315</v>
      </c>
    </row>
    <row r="32" spans="1:5" x14ac:dyDescent="0.3">
      <c r="A32" s="46">
        <v>44285</v>
      </c>
      <c r="B32" s="48">
        <f>'Data Set'!P104</f>
        <v>45.36</v>
      </c>
      <c r="C32" s="48">
        <f>'Data Set'!Q104</f>
        <v>504</v>
      </c>
      <c r="D32" s="48">
        <f t="shared" si="0"/>
        <v>458.64</v>
      </c>
      <c r="E32" s="46">
        <v>44316</v>
      </c>
    </row>
    <row r="33" spans="1:5" x14ac:dyDescent="0.3">
      <c r="A33" s="46">
        <v>44286</v>
      </c>
      <c r="B33" s="47">
        <f>'Data Set'!Q107</f>
        <v>126</v>
      </c>
      <c r="C33" s="48">
        <f>'Data Set'!Q107</f>
        <v>126</v>
      </c>
      <c r="D33" s="48">
        <f t="shared" si="0"/>
        <v>0</v>
      </c>
      <c r="E33" s="46">
        <v>44317</v>
      </c>
    </row>
    <row r="34" spans="1:5" x14ac:dyDescent="0.3">
      <c r="A34" s="47"/>
      <c r="B34" s="47"/>
      <c r="C34" s="47"/>
    </row>
    <row r="35" spans="1:5" x14ac:dyDescent="0.3">
      <c r="A35" s="47"/>
      <c r="B35" s="47"/>
      <c r="C35" s="47"/>
    </row>
    <row r="36" spans="1:5" x14ac:dyDescent="0.3">
      <c r="A36" s="47"/>
      <c r="B36" s="47"/>
      <c r="C36" s="47"/>
    </row>
    <row r="37" spans="1:5" x14ac:dyDescent="0.3">
      <c r="A37" s="47"/>
      <c r="B37" s="47"/>
      <c r="C37" s="47"/>
    </row>
    <row r="38" spans="1:5" x14ac:dyDescent="0.3">
      <c r="A38" s="47"/>
      <c r="B38" s="47"/>
      <c r="C38" s="47"/>
    </row>
    <row r="39" spans="1:5" x14ac:dyDescent="0.3">
      <c r="A39" s="47"/>
      <c r="B39" s="47"/>
      <c r="C39" s="47"/>
    </row>
    <row r="40" spans="1:5" x14ac:dyDescent="0.3">
      <c r="A40" s="47"/>
      <c r="B40" s="47"/>
      <c r="C40" s="47"/>
    </row>
    <row r="41" spans="1:5" x14ac:dyDescent="0.3">
      <c r="A41" s="47"/>
      <c r="B41" s="47"/>
      <c r="C41" s="47"/>
    </row>
    <row r="42" spans="1:5" x14ac:dyDescent="0.3">
      <c r="A42" s="47"/>
      <c r="B42" s="47"/>
      <c r="C42" s="47"/>
    </row>
    <row r="43" spans="1:5" x14ac:dyDescent="0.3">
      <c r="A43" s="47"/>
      <c r="B43" s="47"/>
      <c r="C43" s="47"/>
    </row>
    <row r="44" spans="1:5" x14ac:dyDescent="0.3">
      <c r="A44" s="47"/>
      <c r="B44" s="47"/>
      <c r="C44" s="47"/>
    </row>
    <row r="45" spans="1:5" x14ac:dyDescent="0.3">
      <c r="A45" s="47"/>
      <c r="B45" s="47"/>
      <c r="C45" s="47"/>
    </row>
    <row r="46" spans="1:5" x14ac:dyDescent="0.3">
      <c r="A46" s="47"/>
      <c r="B46" s="47"/>
      <c r="C46" s="47"/>
    </row>
    <row r="47" spans="1:5" x14ac:dyDescent="0.3">
      <c r="A47" s="47"/>
      <c r="B47" s="47"/>
      <c r="C47" s="47"/>
    </row>
    <row r="48" spans="1:5" x14ac:dyDescent="0.3">
      <c r="A48" s="47"/>
      <c r="B48" s="47"/>
      <c r="C48" s="47"/>
    </row>
    <row r="49" spans="1:3" x14ac:dyDescent="0.3">
      <c r="A49" s="47"/>
      <c r="B49" s="47"/>
      <c r="C49" s="47"/>
    </row>
    <row r="50" spans="1:3" x14ac:dyDescent="0.3">
      <c r="A50" s="47"/>
      <c r="B50" s="47"/>
      <c r="C50" s="47"/>
    </row>
    <row r="51" spans="1:3" x14ac:dyDescent="0.3">
      <c r="A51" s="47"/>
      <c r="B51" s="47"/>
      <c r="C51" s="47"/>
    </row>
    <row r="52" spans="1:3" x14ac:dyDescent="0.3">
      <c r="A52" s="47"/>
      <c r="B52" s="47"/>
      <c r="C52" s="47"/>
    </row>
    <row r="53" spans="1:3" x14ac:dyDescent="0.3">
      <c r="A53" s="47"/>
      <c r="B53" s="47"/>
      <c r="C53" s="47"/>
    </row>
    <row r="54" spans="1:3" x14ac:dyDescent="0.3">
      <c r="A54" s="47"/>
      <c r="B54" s="47"/>
      <c r="C54" s="47"/>
    </row>
    <row r="55" spans="1:3" x14ac:dyDescent="0.3">
      <c r="A55" s="47"/>
      <c r="B55" s="47"/>
      <c r="C55" s="47"/>
    </row>
    <row r="56" spans="1:3" x14ac:dyDescent="0.3">
      <c r="A56" s="47"/>
      <c r="B56" s="47"/>
      <c r="C56" s="47"/>
    </row>
    <row r="57" spans="1:3" x14ac:dyDescent="0.3">
      <c r="A57" s="47"/>
      <c r="B57" s="47"/>
      <c r="C57" s="47"/>
    </row>
    <row r="58" spans="1:3" x14ac:dyDescent="0.3">
      <c r="A58" s="47"/>
      <c r="B58" s="47"/>
      <c r="C58" s="47"/>
    </row>
    <row r="59" spans="1:3" x14ac:dyDescent="0.3">
      <c r="A59" s="47"/>
      <c r="B59" s="47"/>
      <c r="C59" s="47"/>
    </row>
    <row r="60" spans="1:3" x14ac:dyDescent="0.3">
      <c r="A60" s="47"/>
      <c r="B60" s="47"/>
      <c r="C60" s="47"/>
    </row>
    <row r="61" spans="1:3" x14ac:dyDescent="0.3">
      <c r="A61" s="47"/>
      <c r="B61" s="47"/>
      <c r="C61" s="47"/>
    </row>
    <row r="62" spans="1:3" x14ac:dyDescent="0.3">
      <c r="A62" s="47"/>
      <c r="B62" s="47"/>
      <c r="C62" s="47"/>
    </row>
    <row r="63" spans="1:3" x14ac:dyDescent="0.3">
      <c r="A63" s="47"/>
      <c r="B63" s="47"/>
      <c r="C63" s="47"/>
    </row>
    <row r="64" spans="1:3" x14ac:dyDescent="0.3">
      <c r="A64" s="47"/>
      <c r="B64" s="47"/>
      <c r="C64" s="47"/>
    </row>
    <row r="65" spans="1:3" x14ac:dyDescent="0.3">
      <c r="A65" s="47"/>
      <c r="B65" s="47"/>
      <c r="C65" s="47"/>
    </row>
    <row r="66" spans="1:3" x14ac:dyDescent="0.3">
      <c r="A66" s="47"/>
      <c r="B66" s="47"/>
      <c r="C66" s="47"/>
    </row>
    <row r="67" spans="1:3" x14ac:dyDescent="0.3">
      <c r="A67" s="47"/>
      <c r="B67" s="47"/>
      <c r="C67" s="47"/>
    </row>
    <row r="68" spans="1:3" x14ac:dyDescent="0.3">
      <c r="A68" s="47"/>
      <c r="B68" s="47"/>
      <c r="C68" s="47"/>
    </row>
    <row r="69" spans="1:3" x14ac:dyDescent="0.3">
      <c r="A69" s="47"/>
      <c r="B69" s="47"/>
      <c r="C69" s="47"/>
    </row>
    <row r="70" spans="1:3" x14ac:dyDescent="0.3">
      <c r="A70" s="47"/>
      <c r="B70" s="47"/>
      <c r="C70" s="47"/>
    </row>
    <row r="71" spans="1:3" x14ac:dyDescent="0.3">
      <c r="A71" s="47"/>
      <c r="B71" s="47"/>
      <c r="C71" s="47"/>
    </row>
    <row r="72" spans="1:3" x14ac:dyDescent="0.3">
      <c r="A72" s="47"/>
      <c r="B72" s="47"/>
      <c r="C72" s="47"/>
    </row>
    <row r="73" spans="1:3" x14ac:dyDescent="0.3">
      <c r="A73" s="47"/>
      <c r="B73" s="47"/>
      <c r="C73" s="47"/>
    </row>
    <row r="74" spans="1:3" x14ac:dyDescent="0.3">
      <c r="A74" s="47"/>
      <c r="B74" s="47"/>
      <c r="C74" s="47"/>
    </row>
    <row r="75" spans="1:3" x14ac:dyDescent="0.3">
      <c r="A75" s="47"/>
      <c r="B75" s="47"/>
      <c r="C75" s="47"/>
    </row>
    <row r="76" spans="1:3" x14ac:dyDescent="0.3">
      <c r="A76" s="47"/>
      <c r="B76" s="47"/>
      <c r="C76" s="47"/>
    </row>
    <row r="77" spans="1:3" x14ac:dyDescent="0.3">
      <c r="A77" s="47"/>
      <c r="B77" s="47"/>
      <c r="C77" s="47"/>
    </row>
    <row r="78" spans="1:3" x14ac:dyDescent="0.3">
      <c r="A78" s="47"/>
      <c r="B78" s="47"/>
      <c r="C78" s="47"/>
    </row>
    <row r="79" spans="1:3" x14ac:dyDescent="0.3">
      <c r="A79" s="47"/>
      <c r="B79" s="47"/>
      <c r="C79" s="47"/>
    </row>
    <row r="80" spans="1:3" x14ac:dyDescent="0.3">
      <c r="A80" s="47"/>
      <c r="B80" s="47"/>
      <c r="C80" s="47"/>
    </row>
    <row r="81" spans="1:3" x14ac:dyDescent="0.3">
      <c r="A81" s="47"/>
      <c r="B81" s="47"/>
      <c r="C81" s="47"/>
    </row>
    <row r="82" spans="1:3" x14ac:dyDescent="0.3">
      <c r="A82" s="47"/>
      <c r="B82" s="47"/>
      <c r="C82" s="47"/>
    </row>
    <row r="83" spans="1:3" x14ac:dyDescent="0.3">
      <c r="A83" s="47"/>
      <c r="B83" s="47"/>
      <c r="C83" s="47"/>
    </row>
    <row r="84" spans="1:3" x14ac:dyDescent="0.3">
      <c r="A84" s="47"/>
      <c r="B84" s="47"/>
      <c r="C84" s="47"/>
    </row>
    <row r="85" spans="1:3" x14ac:dyDescent="0.3">
      <c r="A85" s="47"/>
      <c r="B85" s="47"/>
      <c r="C85" s="47"/>
    </row>
    <row r="86" spans="1:3" x14ac:dyDescent="0.3">
      <c r="A86" s="47"/>
      <c r="B86" s="47"/>
      <c r="C86" s="47"/>
    </row>
    <row r="87" spans="1:3" x14ac:dyDescent="0.3">
      <c r="A87" s="47"/>
      <c r="B87" s="47"/>
      <c r="C87" s="47"/>
    </row>
    <row r="88" spans="1:3" x14ac:dyDescent="0.3">
      <c r="A88" s="47"/>
      <c r="B88" s="47"/>
      <c r="C88" s="47"/>
    </row>
    <row r="89" spans="1:3" x14ac:dyDescent="0.3">
      <c r="A89" s="47"/>
      <c r="B89" s="47"/>
      <c r="C89" s="47"/>
    </row>
    <row r="90" spans="1:3" x14ac:dyDescent="0.3">
      <c r="A90" s="47"/>
      <c r="B90" s="47"/>
      <c r="C90" s="47"/>
    </row>
    <row r="91" spans="1:3" x14ac:dyDescent="0.3">
      <c r="A91" s="47"/>
      <c r="B91" s="47"/>
      <c r="C91" s="47"/>
    </row>
    <row r="92" spans="1:3" x14ac:dyDescent="0.3">
      <c r="A92" s="47"/>
      <c r="B92" s="47"/>
      <c r="C92" s="47"/>
    </row>
    <row r="93" spans="1:3" x14ac:dyDescent="0.3">
      <c r="A93" s="47"/>
      <c r="B93" s="47"/>
      <c r="C93" s="47"/>
    </row>
    <row r="94" spans="1:3" x14ac:dyDescent="0.3">
      <c r="A94" s="47"/>
      <c r="B94" s="47"/>
      <c r="C94" s="47"/>
    </row>
    <row r="95" spans="1:3" x14ac:dyDescent="0.3">
      <c r="A95" s="47"/>
      <c r="B95" s="47"/>
      <c r="C95" s="47"/>
    </row>
    <row r="96" spans="1:3" x14ac:dyDescent="0.3">
      <c r="A96" s="47"/>
      <c r="B96" s="47"/>
      <c r="C96" s="47"/>
    </row>
    <row r="97" spans="1:3" x14ac:dyDescent="0.3">
      <c r="A97" s="47"/>
      <c r="B97" s="47"/>
      <c r="C97" s="47"/>
    </row>
    <row r="98" spans="1:3" x14ac:dyDescent="0.3">
      <c r="A98" s="47"/>
      <c r="B98" s="47"/>
      <c r="C98" s="47"/>
    </row>
    <row r="99" spans="1:3" x14ac:dyDescent="0.3">
      <c r="A99" s="47"/>
      <c r="B99" s="47"/>
      <c r="C99" s="47"/>
    </row>
    <row r="100" spans="1:3" x14ac:dyDescent="0.3">
      <c r="A100" s="47"/>
      <c r="B100" s="47"/>
      <c r="C100" s="47"/>
    </row>
    <row r="101" spans="1:3" x14ac:dyDescent="0.3">
      <c r="A101" s="47"/>
      <c r="B101" s="47"/>
      <c r="C101" s="47"/>
    </row>
    <row r="102" spans="1:3" x14ac:dyDescent="0.3">
      <c r="A102" s="47"/>
      <c r="B102" s="47"/>
      <c r="C102" s="47"/>
    </row>
    <row r="103" spans="1:3" x14ac:dyDescent="0.3">
      <c r="A103" s="47"/>
      <c r="B103" s="47"/>
      <c r="C103" s="47"/>
    </row>
    <row r="104" spans="1:3" x14ac:dyDescent="0.3">
      <c r="A104" s="47"/>
      <c r="B104" s="47"/>
      <c r="C104" s="47"/>
    </row>
    <row r="105" spans="1:3" x14ac:dyDescent="0.3">
      <c r="A105" s="47"/>
      <c r="B105" s="47"/>
      <c r="C105" s="47"/>
    </row>
    <row r="106" spans="1:3" x14ac:dyDescent="0.3">
      <c r="A106" s="47"/>
      <c r="B106" s="47"/>
      <c r="C106" s="47"/>
    </row>
    <row r="107" spans="1:3" x14ac:dyDescent="0.3">
      <c r="A107" s="47"/>
      <c r="B107" s="47"/>
      <c r="C107" s="47"/>
    </row>
    <row r="108" spans="1:3" x14ac:dyDescent="0.3">
      <c r="A108" s="47"/>
      <c r="B108" s="47"/>
      <c r="C108" s="47"/>
    </row>
    <row r="109" spans="1:3" x14ac:dyDescent="0.3">
      <c r="A109" s="47"/>
      <c r="B109" s="47"/>
      <c r="C109" s="47"/>
    </row>
    <row r="110" spans="1:3" x14ac:dyDescent="0.3">
      <c r="A110" s="47"/>
      <c r="B110" s="47"/>
      <c r="C110" s="47"/>
    </row>
    <row r="111" spans="1:3" x14ac:dyDescent="0.3">
      <c r="A111" s="47"/>
      <c r="B111" s="47"/>
      <c r="C111" s="47"/>
    </row>
    <row r="112" spans="1:3" x14ac:dyDescent="0.3">
      <c r="A112" s="47"/>
      <c r="B112" s="47"/>
      <c r="C112" s="47"/>
    </row>
    <row r="113" spans="1:3" x14ac:dyDescent="0.3">
      <c r="A113" s="47"/>
      <c r="B113" s="47"/>
      <c r="C113" s="47"/>
    </row>
    <row r="114" spans="1:3" x14ac:dyDescent="0.3">
      <c r="A114" s="47"/>
      <c r="B114" s="47"/>
      <c r="C114" s="47"/>
    </row>
    <row r="115" spans="1:3" x14ac:dyDescent="0.3">
      <c r="A115" s="47"/>
      <c r="B115" s="47"/>
      <c r="C115" s="47"/>
    </row>
    <row r="116" spans="1:3" x14ac:dyDescent="0.3">
      <c r="A116" s="47"/>
      <c r="B116" s="47"/>
      <c r="C116" s="47"/>
    </row>
    <row r="117" spans="1:3" x14ac:dyDescent="0.3">
      <c r="A117" s="47"/>
      <c r="B117" s="47"/>
      <c r="C117" s="47"/>
    </row>
    <row r="118" spans="1:3" x14ac:dyDescent="0.3">
      <c r="A118" s="47"/>
      <c r="B118" s="47"/>
      <c r="C118" s="47"/>
    </row>
    <row r="119" spans="1:3" x14ac:dyDescent="0.3">
      <c r="A119" s="47"/>
      <c r="B119" s="47"/>
      <c r="C119" s="47"/>
    </row>
    <row r="120" spans="1:3" x14ac:dyDescent="0.3">
      <c r="A120" s="47"/>
      <c r="B120" s="47"/>
      <c r="C120" s="47"/>
    </row>
    <row r="121" spans="1:3" x14ac:dyDescent="0.3">
      <c r="A121" s="47"/>
      <c r="B121" s="47"/>
      <c r="C121" s="47"/>
    </row>
    <row r="122" spans="1:3" x14ac:dyDescent="0.3">
      <c r="A122" s="47"/>
      <c r="B122" s="47"/>
      <c r="C122" s="47"/>
    </row>
    <row r="123" spans="1:3" x14ac:dyDescent="0.3">
      <c r="A123" s="47"/>
      <c r="B123" s="47"/>
      <c r="C123" s="47"/>
    </row>
    <row r="124" spans="1:3" x14ac:dyDescent="0.3">
      <c r="A124" s="47"/>
      <c r="B124" s="47"/>
      <c r="C124" s="47"/>
    </row>
    <row r="125" spans="1:3" x14ac:dyDescent="0.3">
      <c r="A125" s="47"/>
      <c r="B125" s="47"/>
      <c r="C125" s="47"/>
    </row>
    <row r="126" spans="1:3" x14ac:dyDescent="0.3">
      <c r="A126" s="47"/>
      <c r="B126" s="47"/>
      <c r="C126" s="47"/>
    </row>
    <row r="127" spans="1:3" x14ac:dyDescent="0.3">
      <c r="A127" s="47"/>
      <c r="B127" s="47"/>
      <c r="C127" s="47"/>
    </row>
    <row r="128" spans="1:3" x14ac:dyDescent="0.3">
      <c r="A128" s="47"/>
      <c r="B128" s="47"/>
      <c r="C128" s="47"/>
    </row>
    <row r="129" spans="1:3" x14ac:dyDescent="0.3">
      <c r="A129" s="47"/>
      <c r="B129" s="47"/>
      <c r="C129" s="47"/>
    </row>
    <row r="130" spans="1:3" x14ac:dyDescent="0.3">
      <c r="A130" s="47"/>
      <c r="B130" s="47"/>
      <c r="C130" s="47"/>
    </row>
    <row r="131" spans="1:3" x14ac:dyDescent="0.3">
      <c r="A131" s="47"/>
      <c r="B131" s="47"/>
      <c r="C131" s="47"/>
    </row>
    <row r="132" spans="1:3" x14ac:dyDescent="0.3">
      <c r="A132" s="47"/>
      <c r="B132" s="47"/>
      <c r="C132" s="47"/>
    </row>
    <row r="133" spans="1:3" x14ac:dyDescent="0.3">
      <c r="A133" s="47"/>
      <c r="B133" s="47"/>
      <c r="C133" s="47"/>
    </row>
    <row r="134" spans="1:3" x14ac:dyDescent="0.3">
      <c r="A134" s="47"/>
      <c r="B134" s="47"/>
      <c r="C134" s="47"/>
    </row>
    <row r="135" spans="1:3" x14ac:dyDescent="0.3">
      <c r="A135" s="47"/>
      <c r="B135" s="47"/>
      <c r="C135" s="47"/>
    </row>
    <row r="136" spans="1:3" x14ac:dyDescent="0.3">
      <c r="A136" s="47"/>
      <c r="B136" s="47"/>
      <c r="C136" s="47"/>
    </row>
    <row r="137" spans="1:3" x14ac:dyDescent="0.3">
      <c r="A137" s="47"/>
      <c r="B137" s="47"/>
      <c r="C137" s="47"/>
    </row>
    <row r="138" spans="1:3" x14ac:dyDescent="0.3">
      <c r="A138" s="47"/>
      <c r="B138" s="47"/>
      <c r="C138" s="47"/>
    </row>
    <row r="139" spans="1:3" x14ac:dyDescent="0.3">
      <c r="A139" s="47"/>
      <c r="B139" s="47"/>
      <c r="C139" s="47"/>
    </row>
    <row r="140" spans="1:3" x14ac:dyDescent="0.3">
      <c r="A140" s="47"/>
      <c r="B140" s="47"/>
      <c r="C140" s="47"/>
    </row>
    <row r="141" spans="1:3" x14ac:dyDescent="0.3">
      <c r="A141" s="47"/>
      <c r="B141" s="47"/>
      <c r="C141" s="47"/>
    </row>
    <row r="142" spans="1:3" x14ac:dyDescent="0.3">
      <c r="A142" s="47"/>
      <c r="B142" s="47"/>
      <c r="C142" s="47"/>
    </row>
    <row r="143" spans="1:3" x14ac:dyDescent="0.3">
      <c r="A143" s="47"/>
      <c r="B143" s="47"/>
      <c r="C143" s="47"/>
    </row>
    <row r="144" spans="1:3" x14ac:dyDescent="0.3">
      <c r="A144" s="47"/>
      <c r="B144" s="47"/>
      <c r="C144" s="47"/>
    </row>
    <row r="145" spans="1:3" x14ac:dyDescent="0.3">
      <c r="A145" s="47"/>
      <c r="B145" s="47"/>
      <c r="C145" s="47"/>
    </row>
    <row r="146" spans="1:3" x14ac:dyDescent="0.3">
      <c r="A146" s="47"/>
      <c r="B146" s="47"/>
      <c r="C146" s="47"/>
    </row>
    <row r="147" spans="1:3" x14ac:dyDescent="0.3">
      <c r="A147" s="47"/>
      <c r="B147" s="47"/>
      <c r="C147" s="47"/>
    </row>
    <row r="148" spans="1:3" x14ac:dyDescent="0.3">
      <c r="A148" s="47"/>
      <c r="B148" s="47"/>
      <c r="C148" s="47"/>
    </row>
    <row r="149" spans="1:3" x14ac:dyDescent="0.3">
      <c r="A149" s="47"/>
      <c r="B149" s="47"/>
      <c r="C149" s="47"/>
    </row>
    <row r="150" spans="1:3" x14ac:dyDescent="0.3">
      <c r="A150" s="47"/>
      <c r="B150" s="47"/>
      <c r="C150" s="47"/>
    </row>
    <row r="151" spans="1:3" x14ac:dyDescent="0.3">
      <c r="A151" s="47"/>
      <c r="B151" s="47"/>
      <c r="C151" s="47"/>
    </row>
    <row r="152" spans="1:3" x14ac:dyDescent="0.3">
      <c r="A152" s="47"/>
      <c r="B152" s="47"/>
      <c r="C152" s="47"/>
    </row>
    <row r="153" spans="1:3" x14ac:dyDescent="0.3">
      <c r="A153" s="47"/>
      <c r="B153" s="47"/>
      <c r="C153" s="47"/>
    </row>
    <row r="154" spans="1:3" x14ac:dyDescent="0.3">
      <c r="A154" s="47"/>
      <c r="B154" s="47"/>
      <c r="C154" s="47"/>
    </row>
    <row r="155" spans="1:3" x14ac:dyDescent="0.3">
      <c r="A155" s="47"/>
      <c r="B155" s="47"/>
      <c r="C155" s="47"/>
    </row>
    <row r="156" spans="1:3" x14ac:dyDescent="0.3">
      <c r="A156" s="47"/>
      <c r="B156" s="47"/>
      <c r="C156" s="47"/>
    </row>
    <row r="157" spans="1:3" x14ac:dyDescent="0.3">
      <c r="A157" s="47"/>
      <c r="B157" s="47"/>
      <c r="C157" s="47"/>
    </row>
    <row r="158" spans="1:3" x14ac:dyDescent="0.3">
      <c r="A158" s="47"/>
      <c r="B158" s="47"/>
      <c r="C158" s="47"/>
    </row>
    <row r="159" spans="1:3" x14ac:dyDescent="0.3">
      <c r="A159" s="47"/>
      <c r="B159" s="47"/>
      <c r="C159" s="47"/>
    </row>
    <row r="160" spans="1:3" x14ac:dyDescent="0.3">
      <c r="A160" s="47"/>
      <c r="B160" s="47"/>
      <c r="C160" s="47"/>
    </row>
    <row r="161" spans="1:3" x14ac:dyDescent="0.3">
      <c r="A161" s="47"/>
      <c r="B161" s="47"/>
      <c r="C161" s="47"/>
    </row>
    <row r="162" spans="1:3" x14ac:dyDescent="0.3">
      <c r="A162" s="47"/>
      <c r="B162" s="47"/>
      <c r="C162" s="47"/>
    </row>
    <row r="163" spans="1:3" x14ac:dyDescent="0.3">
      <c r="A163" s="47"/>
      <c r="B163" s="47"/>
      <c r="C163" s="47"/>
    </row>
    <row r="164" spans="1:3" x14ac:dyDescent="0.3">
      <c r="A164" s="47"/>
      <c r="B164" s="47"/>
      <c r="C164" s="47"/>
    </row>
    <row r="165" spans="1:3" x14ac:dyDescent="0.3">
      <c r="A165" s="47"/>
      <c r="B165" s="47"/>
      <c r="C165" s="47"/>
    </row>
    <row r="166" spans="1:3" x14ac:dyDescent="0.3">
      <c r="A166" s="47"/>
      <c r="B166" s="47"/>
      <c r="C166" s="47"/>
    </row>
    <row r="167" spans="1:3" x14ac:dyDescent="0.3">
      <c r="A167" s="47"/>
      <c r="B167" s="47"/>
      <c r="C167" s="47"/>
    </row>
    <row r="168" spans="1:3" x14ac:dyDescent="0.3">
      <c r="A168" s="47"/>
      <c r="B168" s="47"/>
      <c r="C168" s="47"/>
    </row>
    <row r="169" spans="1:3" x14ac:dyDescent="0.3">
      <c r="A169" s="47"/>
      <c r="B169" s="47"/>
      <c r="C169" s="47"/>
    </row>
    <row r="170" spans="1:3" x14ac:dyDescent="0.3">
      <c r="A170" s="47"/>
      <c r="B170" s="47"/>
      <c r="C170" s="47"/>
    </row>
    <row r="171" spans="1:3" x14ac:dyDescent="0.3">
      <c r="A171" s="47"/>
      <c r="B171" s="47"/>
      <c r="C171" s="47"/>
    </row>
    <row r="172" spans="1:3" x14ac:dyDescent="0.3">
      <c r="A172" s="47"/>
      <c r="B172" s="47"/>
      <c r="C172" s="47"/>
    </row>
    <row r="173" spans="1:3" x14ac:dyDescent="0.3">
      <c r="A173" s="47"/>
      <c r="B173" s="47"/>
      <c r="C173" s="47"/>
    </row>
    <row r="174" spans="1:3" x14ac:dyDescent="0.3">
      <c r="A174" s="47"/>
      <c r="B174" s="47"/>
      <c r="C174" s="47"/>
    </row>
    <row r="175" spans="1:3" x14ac:dyDescent="0.3">
      <c r="A175" s="47"/>
      <c r="B175" s="47"/>
      <c r="C175" s="47"/>
    </row>
    <row r="176" spans="1:3" x14ac:dyDescent="0.3">
      <c r="A176" s="47"/>
      <c r="B176" s="47"/>
      <c r="C176" s="47"/>
    </row>
    <row r="177" spans="1:3" x14ac:dyDescent="0.3">
      <c r="A177" s="47"/>
      <c r="B177" s="47"/>
      <c r="C177" s="47"/>
    </row>
    <row r="178" spans="1:3" x14ac:dyDescent="0.3">
      <c r="A178" s="47"/>
      <c r="B178" s="47"/>
      <c r="C178" s="47"/>
    </row>
    <row r="179" spans="1:3" x14ac:dyDescent="0.3">
      <c r="A179" s="47"/>
      <c r="B179" s="47"/>
      <c r="C179" s="47"/>
    </row>
    <row r="180" spans="1:3" x14ac:dyDescent="0.3">
      <c r="A180" s="47"/>
      <c r="B180" s="47"/>
      <c r="C180" s="47"/>
    </row>
    <row r="181" spans="1:3" x14ac:dyDescent="0.3">
      <c r="A181" s="47"/>
      <c r="B181" s="47"/>
      <c r="C181" s="47"/>
    </row>
    <row r="182" spans="1:3" x14ac:dyDescent="0.3">
      <c r="A182" s="47"/>
      <c r="B182" s="47"/>
      <c r="C182" s="47"/>
    </row>
    <row r="183" spans="1:3" x14ac:dyDescent="0.3">
      <c r="A183" s="47"/>
      <c r="B183" s="47"/>
      <c r="C183" s="47"/>
    </row>
    <row r="184" spans="1:3" x14ac:dyDescent="0.3">
      <c r="A184" s="47"/>
      <c r="B184" s="47"/>
      <c r="C184" s="47"/>
    </row>
    <row r="185" spans="1:3" x14ac:dyDescent="0.3">
      <c r="A185" s="47"/>
      <c r="B185" s="47"/>
      <c r="C185" s="47"/>
    </row>
    <row r="186" spans="1:3" x14ac:dyDescent="0.3">
      <c r="A186" s="47"/>
      <c r="B186" s="47"/>
      <c r="C186" s="47"/>
    </row>
    <row r="187" spans="1:3" x14ac:dyDescent="0.3">
      <c r="A187" s="47"/>
      <c r="B187" s="47"/>
      <c r="C187" s="47"/>
    </row>
    <row r="188" spans="1:3" x14ac:dyDescent="0.3">
      <c r="A188" s="47"/>
      <c r="B188" s="47"/>
      <c r="C188" s="47"/>
    </row>
    <row r="189" spans="1:3" x14ac:dyDescent="0.3">
      <c r="A189" s="47"/>
      <c r="B189" s="47"/>
      <c r="C189" s="47"/>
    </row>
    <row r="190" spans="1:3" x14ac:dyDescent="0.3">
      <c r="A190" s="47"/>
      <c r="B190" s="47"/>
      <c r="C190" s="47"/>
    </row>
    <row r="191" spans="1:3" x14ac:dyDescent="0.3">
      <c r="A191" s="47"/>
      <c r="B191" s="47"/>
      <c r="C191" s="47"/>
    </row>
    <row r="192" spans="1:3" x14ac:dyDescent="0.3">
      <c r="A192" s="47"/>
      <c r="B192" s="47"/>
      <c r="C192" s="47"/>
    </row>
    <row r="193" spans="1:3" x14ac:dyDescent="0.3">
      <c r="A193" s="47"/>
      <c r="B193" s="47"/>
      <c r="C193" s="47"/>
    </row>
    <row r="194" spans="1:3" x14ac:dyDescent="0.3">
      <c r="A194" s="47"/>
      <c r="B194" s="47"/>
      <c r="C194" s="47"/>
    </row>
    <row r="195" spans="1:3" x14ac:dyDescent="0.3">
      <c r="A195" s="47"/>
      <c r="B195" s="47"/>
      <c r="C195" s="47"/>
    </row>
    <row r="196" spans="1:3" x14ac:dyDescent="0.3">
      <c r="A196" s="47"/>
      <c r="B196" s="47"/>
      <c r="C196" s="47"/>
    </row>
    <row r="197" spans="1:3" x14ac:dyDescent="0.3">
      <c r="A197" s="47"/>
      <c r="B197" s="47"/>
      <c r="C197" s="47"/>
    </row>
    <row r="198" spans="1:3" x14ac:dyDescent="0.3">
      <c r="A198" s="47"/>
      <c r="B198" s="47"/>
      <c r="C198" s="47"/>
    </row>
    <row r="199" spans="1:3" x14ac:dyDescent="0.3">
      <c r="A199" s="47"/>
      <c r="B199" s="47"/>
      <c r="C199" s="47"/>
    </row>
    <row r="200" spans="1:3" x14ac:dyDescent="0.3">
      <c r="A200" s="47"/>
      <c r="B200" s="47"/>
      <c r="C200" s="47"/>
    </row>
    <row r="201" spans="1:3" x14ac:dyDescent="0.3">
      <c r="A201" s="47"/>
      <c r="B201" s="47"/>
      <c r="C201" s="47"/>
    </row>
    <row r="202" spans="1:3" x14ac:dyDescent="0.3">
      <c r="A202" s="47"/>
      <c r="B202" s="47"/>
      <c r="C202" s="47"/>
    </row>
    <row r="203" spans="1:3" x14ac:dyDescent="0.3">
      <c r="A203" s="47"/>
      <c r="B203" s="47"/>
      <c r="C203" s="47"/>
    </row>
    <row r="204" spans="1:3" x14ac:dyDescent="0.3">
      <c r="A204" s="47"/>
      <c r="B204" s="47"/>
      <c r="C204" s="47"/>
    </row>
    <row r="205" spans="1:3" x14ac:dyDescent="0.3">
      <c r="A205" s="47"/>
      <c r="B205" s="47"/>
      <c r="C205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 Set.</vt:lpstr>
      <vt:lpstr> Sales Data</vt:lpstr>
      <vt:lpstr>Sales Forecast</vt:lpstr>
      <vt:lpstr>Correlation</vt:lpstr>
      <vt:lpstr>Scatterplot</vt:lpstr>
      <vt:lpstr>Regression</vt:lpstr>
      <vt:lpstr>All Charts</vt:lpstr>
      <vt:lpstr>Data Set (2)</vt:lpstr>
      <vt:lpstr>1</vt:lpstr>
      <vt:lpstr>2</vt:lpstr>
      <vt:lpstr>x</vt:lpstr>
      <vt:lpstr>Sheet10</vt:lpstr>
      <vt:lpstr>Sheet11</vt:lpstr>
      <vt:lpstr>Data Set</vt:lpstr>
      <vt:lpstr>Sheet4</vt:lpstr>
      <vt:lpstr>Sales Forcast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Ndidiamaka Ezeh-Ameh</dc:creator>
  <cp:lastModifiedBy>Ndidiamaka Ezeh-Ameh</cp:lastModifiedBy>
  <dcterms:created xsi:type="dcterms:W3CDTF">2023-03-12T15:11:35Z</dcterms:created>
  <dcterms:modified xsi:type="dcterms:W3CDTF">2023-09-27T23:43:57Z</dcterms:modified>
</cp:coreProperties>
</file>