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\Documents\python wd\"/>
    </mc:Choice>
  </mc:AlternateContent>
  <xr:revisionPtr revIDLastSave="0" documentId="13_ncr:1_{F57DCFA3-094B-4FC1-8CA0-1508081F8149}" xr6:coauthVersionLast="31" xr6:coauthVersionMax="31" xr10:uidLastSave="{00000000-0000-0000-0000-000000000000}"/>
  <bookViews>
    <workbookView xWindow="360" yWindow="150" windowWidth="14360" windowHeight="7490" activeTab="7" xr2:uid="{00000000-000D-0000-FFFF-FFFF00000000}"/>
  </bookViews>
  <sheets>
    <sheet name="2001" sheetId="1" r:id="rId1"/>
    <sheet name="2002" sheetId="2" r:id="rId2"/>
    <sheet name="2004" sheetId="4" r:id="rId3"/>
    <sheet name="2005" sheetId="5" r:id="rId4"/>
    <sheet name="2006" sheetId="6" r:id="rId5"/>
    <sheet name="2007" sheetId="7" r:id="rId6"/>
    <sheet name="2008" sheetId="8" r:id="rId7"/>
    <sheet name="2009" sheetId="9" r:id="rId8"/>
  </sheets>
  <calcPr calcId="179017"/>
</workbook>
</file>

<file path=xl/calcChain.xml><?xml version="1.0" encoding="utf-8"?>
<calcChain xmlns="http://schemas.openxmlformats.org/spreadsheetml/2006/main">
  <c r="E44" i="2" l="1"/>
  <c r="D44" i="2"/>
  <c r="C44" i="2"/>
  <c r="E43" i="2"/>
  <c r="D43" i="2"/>
  <c r="C43" i="2"/>
  <c r="E42" i="2"/>
  <c r="D42" i="2"/>
  <c r="C42" i="2"/>
  <c r="E41" i="2"/>
  <c r="D41" i="2"/>
  <c r="C41" i="2"/>
  <c r="E44" i="4"/>
  <c r="D44" i="4"/>
  <c r="C44" i="4"/>
  <c r="E43" i="4"/>
  <c r="D43" i="4"/>
  <c r="C43" i="4"/>
  <c r="E42" i="4"/>
  <c r="D42" i="4"/>
  <c r="C42" i="4"/>
  <c r="E41" i="4"/>
  <c r="D41" i="4"/>
  <c r="C41" i="4"/>
  <c r="E44" i="5"/>
  <c r="D44" i="5"/>
  <c r="C44" i="5"/>
  <c r="E43" i="5"/>
  <c r="D43" i="5"/>
  <c r="C43" i="5"/>
  <c r="E42" i="5"/>
  <c r="D42" i="5"/>
  <c r="C42" i="5"/>
  <c r="E41" i="5"/>
  <c r="E45" i="5" s="1"/>
  <c r="D41" i="5"/>
  <c r="D45" i="5" s="1"/>
  <c r="C41" i="5"/>
  <c r="C45" i="5" s="1"/>
  <c r="E44" i="6"/>
  <c r="D44" i="6"/>
  <c r="C44" i="6"/>
  <c r="E43" i="6"/>
  <c r="D43" i="6"/>
  <c r="C43" i="6"/>
  <c r="E42" i="6"/>
  <c r="D42" i="6"/>
  <c r="C42" i="6"/>
  <c r="E41" i="6"/>
  <c r="D41" i="6"/>
  <c r="C41" i="6"/>
  <c r="E44" i="7"/>
  <c r="D44" i="7"/>
  <c r="C44" i="7"/>
  <c r="E43" i="7"/>
  <c r="D43" i="7"/>
  <c r="C43" i="7"/>
  <c r="E42" i="7"/>
  <c r="D42" i="7"/>
  <c r="C42" i="7"/>
  <c r="E41" i="7"/>
  <c r="D41" i="7"/>
  <c r="C41" i="7"/>
  <c r="E44" i="9"/>
  <c r="D44" i="9"/>
  <c r="C44" i="9"/>
  <c r="E43" i="9"/>
  <c r="D43" i="9"/>
  <c r="C43" i="9"/>
  <c r="E42" i="9"/>
  <c r="D42" i="9"/>
  <c r="C42" i="9"/>
  <c r="E41" i="9"/>
  <c r="D41" i="9"/>
  <c r="C41" i="9"/>
</calcChain>
</file>

<file path=xl/sharedStrings.xml><?xml version="1.0" encoding="utf-8"?>
<sst xmlns="http://schemas.openxmlformats.org/spreadsheetml/2006/main" count="358" uniqueCount="57">
  <si>
    <t>GAZA</t>
  </si>
  <si>
    <t>LEBANON</t>
  </si>
  <si>
    <t>SYRIA</t>
  </si>
  <si>
    <t>JORDAN</t>
  </si>
  <si>
    <t>Table 1.0</t>
  </si>
  <si>
    <t>Total Registered Refugees Per Country and Area</t>
  </si>
  <si>
    <t>Persons</t>
  </si>
  <si>
    <t>Babies</t>
  </si>
  <si>
    <t>Families</t>
  </si>
  <si>
    <t>Jericho</t>
  </si>
  <si>
    <t>Jerusalem</t>
  </si>
  <si>
    <t>Hebron</t>
  </si>
  <si>
    <t>Nablus</t>
  </si>
  <si>
    <t>EX-Gaza</t>
  </si>
  <si>
    <t>Gaza</t>
  </si>
  <si>
    <t>Jabalia</t>
  </si>
  <si>
    <t>Rimal</t>
  </si>
  <si>
    <t>Zeitun</t>
  </si>
  <si>
    <t>Nuseirat</t>
  </si>
  <si>
    <t>Deir El-Balah</t>
  </si>
  <si>
    <t>Khan Yunis</t>
  </si>
  <si>
    <t>Rafah</t>
  </si>
  <si>
    <t xml:space="preserve">Lebanon </t>
  </si>
  <si>
    <t>Beirut</t>
  </si>
  <si>
    <t>Mountain</t>
  </si>
  <si>
    <t>Saida</t>
  </si>
  <si>
    <t>Tyre</t>
  </si>
  <si>
    <t>Tripoli</t>
  </si>
  <si>
    <t>Beqaa</t>
  </si>
  <si>
    <t>Syria</t>
  </si>
  <si>
    <t>Damascus</t>
  </si>
  <si>
    <t>South</t>
  </si>
  <si>
    <t>Homs-Hama</t>
  </si>
  <si>
    <t>North</t>
  </si>
  <si>
    <t xml:space="preserve">Jordan </t>
  </si>
  <si>
    <t>Amman South</t>
  </si>
  <si>
    <t>Irbed</t>
  </si>
  <si>
    <t>Amman North</t>
  </si>
  <si>
    <t>Zerka</t>
  </si>
  <si>
    <t>Field Total</t>
  </si>
  <si>
    <t>Infants*</t>
  </si>
  <si>
    <t>Zarka</t>
  </si>
  <si>
    <t>As of 31 December 2001</t>
  </si>
  <si>
    <t>As of 30 September 2002</t>
  </si>
  <si>
    <t>As Of 31 Dec. 2004</t>
  </si>
  <si>
    <t>WestBank</t>
  </si>
  <si>
    <t xml:space="preserve">FieldTotal </t>
  </si>
  <si>
    <t xml:space="preserve">AgencyTotal </t>
  </si>
  <si>
    <t>AgencyTotal</t>
  </si>
  <si>
    <t>Field</t>
  </si>
  <si>
    <t>Location</t>
  </si>
  <si>
    <t xml:space="preserve">FieldTotal  </t>
  </si>
  <si>
    <t>As Of 31 Dec. 2005</t>
  </si>
  <si>
    <t>As Of 31 Dec. 2006</t>
  </si>
  <si>
    <t>As Of 31 Dec. 2007</t>
  </si>
  <si>
    <t>As Of 31 Dec. 2008</t>
  </si>
  <si>
    <t>As Of 31 Dec.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</si>
</sst>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ر.س.&quot;\ #,##0_-;&quot;ر.س.&quot;\ #,##0\-"/>
    <numFmt numFmtId="165" formatCode="mmmm\ d\,\ yyyy"/>
  </numFmts>
  <fonts count="14" x14ac:knownFonts="1">
    <font>
      <sz val="11"/>
      <color theme="1"/>
      <name val="Arial"/>
      <family val="2"/>
      <scheme val="minor"/>
    </font>
    <font>
      <sz val="10"/>
      <name val="Arial"/>
      <charset val="178"/>
    </font>
    <font>
      <b/>
      <sz val="18"/>
      <name val="Arial"/>
      <charset val="178"/>
    </font>
    <font>
      <b/>
      <sz val="12"/>
      <name val="Arial"/>
      <charset val="178"/>
    </font>
    <font>
      <sz val="10"/>
      <name val="Arial"/>
    </font>
    <font>
      <sz val="10"/>
      <name val="Bookman Old Styl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b/>
      <sz val="14"/>
      <name val="Bookman Old Style"/>
      <family val="1"/>
    </font>
    <font>
      <sz val="10"/>
      <name val="Arial"/>
      <family val="2"/>
    </font>
    <font>
      <b/>
      <sz val="16"/>
      <name val="Bookman Old Style"/>
      <family val="1"/>
    </font>
    <font>
      <sz val="11"/>
      <color indexed="8"/>
      <name val="Calibri"/>
      <family val="2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0">
    <xf numFmtId="0" fontId="0" fillId="0" borderId="0"/>
    <xf numFmtId="0" fontId="1" fillId="0" borderId="0"/>
    <xf numFmtId="3" fontId="1" fillId="0" borderId="0" applyFill="0" applyBorder="0" applyAlignment="0" applyProtection="0"/>
    <xf numFmtId="164" fontId="1" fillId="0" borderId="0" applyFill="0" applyBorder="0" applyAlignment="0" applyProtection="0"/>
    <xf numFmtId="165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</cellStyleXfs>
  <cellXfs count="94">
    <xf numFmtId="0" fontId="0" fillId="0" borderId="0" xfId="0"/>
    <xf numFmtId="3" fontId="9" fillId="0" borderId="7" xfId="11" applyNumberFormat="1" applyFont="1" applyFill="1" applyBorder="1" applyAlignment="1">
      <alignment horizontal="center"/>
    </xf>
    <xf numFmtId="3" fontId="8" fillId="0" borderId="4" xfId="11" applyNumberFormat="1" applyFont="1" applyBorder="1"/>
    <xf numFmtId="3" fontId="8" fillId="0" borderId="10" xfId="11" applyNumberFormat="1" applyFont="1" applyBorder="1"/>
    <xf numFmtId="3" fontId="8" fillId="0" borderId="2" xfId="11" applyNumberFormat="1" applyFont="1" applyBorder="1"/>
    <xf numFmtId="3" fontId="8" fillId="2" borderId="4" xfId="11" applyNumberFormat="1" applyFont="1" applyFill="1" applyBorder="1"/>
    <xf numFmtId="3" fontId="8" fillId="2" borderId="9" xfId="11" applyNumberFormat="1" applyFont="1" applyFill="1" applyBorder="1"/>
    <xf numFmtId="3" fontId="8" fillId="0" borderId="9" xfId="11" applyNumberFormat="1" applyFont="1" applyBorder="1"/>
    <xf numFmtId="3" fontId="8" fillId="0" borderId="4" xfId="11" applyNumberFormat="1" applyFont="1" applyFill="1" applyBorder="1" applyAlignment="1" applyProtection="1"/>
    <xf numFmtId="3" fontId="8" fillId="0" borderId="2" xfId="11" applyNumberFormat="1" applyFont="1" applyFill="1" applyBorder="1" applyAlignment="1" applyProtection="1">
      <alignment horizontal="center"/>
    </xf>
    <xf numFmtId="3" fontId="8" fillId="0" borderId="4" xfId="11" applyNumberFormat="1" applyFont="1" applyBorder="1" applyAlignment="1">
      <alignment vertical="center"/>
    </xf>
    <xf numFmtId="3" fontId="8" fillId="0" borderId="2" xfId="11" applyNumberFormat="1" applyFont="1" applyBorder="1" applyAlignment="1">
      <alignment vertical="center"/>
    </xf>
    <xf numFmtId="3" fontId="9" fillId="0" borderId="3" xfId="11" applyNumberFormat="1" applyFont="1" applyBorder="1"/>
    <xf numFmtId="3" fontId="9" fillId="2" borderId="3" xfId="11" applyNumberFormat="1" applyFont="1" applyFill="1" applyBorder="1"/>
    <xf numFmtId="3" fontId="9" fillId="0" borderId="5" xfId="11" applyNumberFormat="1" applyFont="1" applyBorder="1"/>
    <xf numFmtId="3" fontId="9" fillId="0" borderId="3" xfId="11" applyNumberFormat="1" applyFont="1" applyFill="1" applyBorder="1" applyAlignment="1" applyProtection="1"/>
    <xf numFmtId="3" fontId="9" fillId="0" borderId="3" xfId="11" applyNumberFormat="1" applyFont="1" applyBorder="1" applyAlignment="1">
      <alignment vertical="center"/>
    </xf>
    <xf numFmtId="3" fontId="9" fillId="0" borderId="5" xfId="11" applyNumberFormat="1" applyFont="1" applyBorder="1" applyAlignment="1">
      <alignment vertical="center"/>
    </xf>
    <xf numFmtId="3" fontId="9" fillId="0" borderId="5" xfId="11" applyNumberFormat="1" applyFont="1" applyFill="1" applyBorder="1" applyAlignment="1" applyProtection="1"/>
    <xf numFmtId="3" fontId="6" fillId="0" borderId="6" xfId="11" applyNumberFormat="1" applyFont="1" applyBorder="1" applyAlignment="1">
      <alignment vertical="center"/>
    </xf>
    <xf numFmtId="3" fontId="6" fillId="0" borderId="7" xfId="11" applyNumberFormat="1" applyFont="1" applyBorder="1" applyAlignment="1">
      <alignment horizontal="right" vertical="center"/>
    </xf>
    <xf numFmtId="3" fontId="6" fillId="0" borderId="6" xfId="11" applyNumberFormat="1" applyFont="1" applyBorder="1"/>
    <xf numFmtId="3" fontId="6" fillId="0" borderId="7" xfId="11" applyNumberFormat="1" applyFont="1" applyBorder="1"/>
    <xf numFmtId="3" fontId="8" fillId="0" borderId="12" xfId="11" applyNumberFormat="1" applyFont="1" applyBorder="1"/>
    <xf numFmtId="3" fontId="5" fillId="0" borderId="0" xfId="11" applyNumberFormat="1" applyFont="1"/>
    <xf numFmtId="3" fontId="9" fillId="0" borderId="7" xfId="17" applyNumberFormat="1" applyFont="1" applyFill="1" applyBorder="1" applyAlignment="1">
      <alignment horizontal="center"/>
    </xf>
    <xf numFmtId="3" fontId="8" fillId="0" borderId="4" xfId="17" applyNumberFormat="1" applyFont="1" applyBorder="1"/>
    <xf numFmtId="3" fontId="8" fillId="0" borderId="10" xfId="17" applyNumberFormat="1" applyFont="1" applyBorder="1"/>
    <xf numFmtId="3" fontId="8" fillId="0" borderId="2" xfId="17" applyNumberFormat="1" applyFont="1" applyBorder="1"/>
    <xf numFmtId="3" fontId="8" fillId="2" borderId="4" xfId="17" applyNumberFormat="1" applyFont="1" applyFill="1" applyBorder="1"/>
    <xf numFmtId="3" fontId="8" fillId="2" borderId="9" xfId="17" applyNumberFormat="1" applyFont="1" applyFill="1" applyBorder="1"/>
    <xf numFmtId="3" fontId="8" fillId="0" borderId="9" xfId="17" applyNumberFormat="1" applyFont="1" applyBorder="1"/>
    <xf numFmtId="3" fontId="8" fillId="0" borderId="4" xfId="17" applyNumberFormat="1" applyFont="1" applyFill="1" applyBorder="1" applyAlignment="1" applyProtection="1"/>
    <xf numFmtId="3" fontId="8" fillId="0" borderId="2" xfId="17" applyNumberFormat="1" applyFont="1" applyFill="1" applyBorder="1" applyAlignment="1" applyProtection="1">
      <alignment horizontal="center"/>
    </xf>
    <xf numFmtId="3" fontId="8" fillId="0" borderId="4" xfId="17" applyNumberFormat="1" applyFont="1" applyBorder="1" applyAlignment="1">
      <alignment vertical="center"/>
    </xf>
    <xf numFmtId="3" fontId="8" fillId="0" borderId="2" xfId="17" applyNumberFormat="1" applyFont="1" applyBorder="1" applyAlignment="1">
      <alignment vertical="center"/>
    </xf>
    <xf numFmtId="3" fontId="9" fillId="0" borderId="3" xfId="17" applyNumberFormat="1" applyFont="1" applyBorder="1"/>
    <xf numFmtId="3" fontId="9" fillId="2" borderId="3" xfId="17" applyNumberFormat="1" applyFont="1" applyFill="1" applyBorder="1"/>
    <xf numFmtId="3" fontId="9" fillId="0" borderId="5" xfId="17" applyNumberFormat="1" applyFont="1" applyBorder="1"/>
    <xf numFmtId="3" fontId="9" fillId="0" borderId="3" xfId="17" applyNumberFormat="1" applyFont="1" applyFill="1" applyBorder="1" applyAlignment="1" applyProtection="1"/>
    <xf numFmtId="3" fontId="9" fillId="0" borderId="3" xfId="17" applyNumberFormat="1" applyFont="1" applyBorder="1" applyAlignment="1">
      <alignment vertical="center"/>
    </xf>
    <xf numFmtId="3" fontId="9" fillId="0" borderId="5" xfId="17" applyNumberFormat="1" applyFont="1" applyBorder="1" applyAlignment="1">
      <alignment vertical="center"/>
    </xf>
    <xf numFmtId="3" fontId="9" fillId="0" borderId="5" xfId="17" applyNumberFormat="1" applyFont="1" applyFill="1" applyBorder="1" applyAlignment="1" applyProtection="1"/>
    <xf numFmtId="3" fontId="6" fillId="0" borderId="6" xfId="17" applyNumberFormat="1" applyFont="1" applyBorder="1" applyAlignment="1">
      <alignment vertical="center"/>
    </xf>
    <xf numFmtId="3" fontId="6" fillId="0" borderId="7" xfId="17" applyNumberFormat="1" applyFont="1" applyBorder="1" applyAlignment="1">
      <alignment horizontal="right" vertical="center"/>
    </xf>
    <xf numFmtId="3" fontId="6" fillId="0" borderId="6" xfId="17" applyNumberFormat="1" applyFont="1" applyFill="1" applyBorder="1" applyAlignment="1" applyProtection="1"/>
    <xf numFmtId="3" fontId="6" fillId="0" borderId="6" xfId="17" applyNumberFormat="1" applyFont="1" applyBorder="1"/>
    <xf numFmtId="3" fontId="6" fillId="0" borderId="7" xfId="17" applyNumberFormat="1" applyFont="1" applyBorder="1"/>
    <xf numFmtId="3" fontId="8" fillId="0" borderId="12" xfId="17" applyNumberFormat="1" applyFont="1" applyBorder="1"/>
    <xf numFmtId="3" fontId="6" fillId="0" borderId="3" xfId="17" applyNumberFormat="1" applyFont="1" applyFill="1" applyBorder="1" applyAlignment="1" applyProtection="1"/>
    <xf numFmtId="3" fontId="6" fillId="0" borderId="3" xfId="17" applyNumberFormat="1" applyFont="1" applyBorder="1" applyAlignment="1">
      <alignment vertical="center"/>
    </xf>
    <xf numFmtId="0" fontId="13" fillId="0" borderId="0" xfId="0" applyFont="1"/>
    <xf numFmtId="0" fontId="11" fillId="0" borderId="0" xfId="8" applyFont="1" applyAlignment="1">
      <alignment horizontal="centerContinuous"/>
    </xf>
    <xf numFmtId="0" fontId="8" fillId="0" borderId="0" xfId="8" applyFont="1" applyAlignment="1">
      <alignment horizontal="centerContinuous"/>
    </xf>
    <xf numFmtId="3" fontId="6" fillId="0" borderId="7" xfId="17" applyNumberFormat="1" applyFont="1" applyFill="1" applyBorder="1" applyAlignment="1">
      <alignment horizontal="center"/>
    </xf>
    <xf numFmtId="0" fontId="8" fillId="0" borderId="3" xfId="8" applyFont="1" applyBorder="1"/>
    <xf numFmtId="0" fontId="8" fillId="0" borderId="4" xfId="8" applyFont="1" applyBorder="1"/>
    <xf numFmtId="0" fontId="8" fillId="0" borderId="2" xfId="8" applyFont="1" applyBorder="1"/>
    <xf numFmtId="3" fontId="8" fillId="0" borderId="2" xfId="8" applyNumberFormat="1" applyFont="1" applyBorder="1"/>
    <xf numFmtId="0" fontId="8" fillId="0" borderId="5" xfId="8" applyFont="1" applyBorder="1"/>
    <xf numFmtId="0" fontId="8" fillId="0" borderId="8" xfId="8" applyFont="1" applyBorder="1"/>
    <xf numFmtId="3" fontId="7" fillId="0" borderId="0" xfId="17" applyNumberFormat="1" applyFont="1" applyAlignment="1">
      <alignment horizontal="centerContinuous"/>
    </xf>
    <xf numFmtId="3" fontId="5" fillId="0" borderId="0" xfId="17" applyNumberFormat="1" applyFont="1" applyAlignment="1">
      <alignment horizontal="centerContinuous"/>
    </xf>
    <xf numFmtId="3" fontId="6" fillId="0" borderId="3" xfId="17" applyNumberFormat="1" applyFont="1" applyBorder="1"/>
    <xf numFmtId="3" fontId="6" fillId="2" borderId="3" xfId="17" applyNumberFormat="1" applyFont="1" applyFill="1" applyBorder="1"/>
    <xf numFmtId="3" fontId="6" fillId="0" borderId="5" xfId="17" applyNumberFormat="1" applyFont="1" applyBorder="1"/>
    <xf numFmtId="3" fontId="6" fillId="0" borderId="5" xfId="17" applyNumberFormat="1" applyFont="1" applyBorder="1" applyAlignment="1">
      <alignment vertical="center"/>
    </xf>
    <xf numFmtId="3" fontId="6" fillId="0" borderId="5" xfId="17" applyNumberFormat="1" applyFont="1" applyFill="1" applyBorder="1" applyAlignment="1" applyProtection="1"/>
    <xf numFmtId="3" fontId="8" fillId="0" borderId="3" xfId="19" applyNumberFormat="1" applyFont="1" applyBorder="1"/>
    <xf numFmtId="3" fontId="8" fillId="0" borderId="4" xfId="19" applyNumberFormat="1" applyFont="1" applyBorder="1"/>
    <xf numFmtId="3" fontId="8" fillId="0" borderId="10" xfId="19" applyNumberFormat="1" applyFont="1" applyBorder="1"/>
    <xf numFmtId="3" fontId="8" fillId="0" borderId="2" xfId="19" applyNumberFormat="1" applyFont="1" applyBorder="1"/>
    <xf numFmtId="3" fontId="8" fillId="2" borderId="3" xfId="19" applyNumberFormat="1" applyFont="1" applyFill="1" applyBorder="1"/>
    <xf numFmtId="3" fontId="8" fillId="2" borderId="4" xfId="19" applyNumberFormat="1" applyFont="1" applyFill="1" applyBorder="1"/>
    <xf numFmtId="3" fontId="8" fillId="2" borderId="9" xfId="19" applyNumberFormat="1" applyFont="1" applyFill="1" applyBorder="1"/>
    <xf numFmtId="3" fontId="8" fillId="0" borderId="5" xfId="19" applyNumberFormat="1" applyFont="1" applyBorder="1"/>
    <xf numFmtId="3" fontId="6" fillId="0" borderId="7" xfId="19" applyNumberFormat="1" applyFont="1" applyBorder="1"/>
    <xf numFmtId="3" fontId="8" fillId="0" borderId="9" xfId="19" applyNumberFormat="1" applyFont="1" applyBorder="1"/>
    <xf numFmtId="3" fontId="8" fillId="0" borderId="8" xfId="19" applyNumberFormat="1" applyFont="1" applyBorder="1"/>
    <xf numFmtId="3" fontId="6" fillId="0" borderId="9" xfId="19" applyNumberFormat="1" applyFont="1" applyBorder="1"/>
    <xf numFmtId="3" fontId="6" fillId="0" borderId="7" xfId="19" applyNumberFormat="1" applyFont="1" applyBorder="1" applyAlignment="1">
      <alignment horizontal="center"/>
    </xf>
    <xf numFmtId="3" fontId="6" fillId="0" borderId="7" xfId="19" applyNumberFormat="1" applyFont="1" applyBorder="1" applyAlignment="1">
      <alignment horizontal="left"/>
    </xf>
    <xf numFmtId="3" fontId="8" fillId="0" borderId="7" xfId="19" applyNumberFormat="1" applyFont="1" applyBorder="1"/>
    <xf numFmtId="3" fontId="6" fillId="0" borderId="6" xfId="19" applyNumberFormat="1" applyFont="1" applyBorder="1" applyAlignment="1">
      <alignment horizontal="center"/>
    </xf>
    <xf numFmtId="0" fontId="8" fillId="0" borderId="0" xfId="8" applyFont="1" applyBorder="1"/>
    <xf numFmtId="0" fontId="8" fillId="0" borderId="11" xfId="8" applyFont="1" applyBorder="1"/>
    <xf numFmtId="3" fontId="6" fillId="0" borderId="7" xfId="8" applyNumberFormat="1" applyFont="1" applyBorder="1"/>
    <xf numFmtId="3" fontId="6" fillId="0" borderId="9" xfId="8" applyNumberFormat="1" applyFont="1" applyBorder="1"/>
    <xf numFmtId="3" fontId="6" fillId="0" borderId="3" xfId="19" applyNumberFormat="1" applyFont="1" applyBorder="1" applyAlignment="1">
      <alignment horizontal="left"/>
    </xf>
    <xf numFmtId="3" fontId="6" fillId="0" borderId="5" xfId="17" applyNumberFormat="1" applyFont="1" applyFill="1" applyBorder="1" applyAlignment="1"/>
    <xf numFmtId="3" fontId="6" fillId="0" borderId="6" xfId="17" applyNumberFormat="1" applyFont="1" applyFill="1" applyBorder="1" applyAlignment="1"/>
    <xf numFmtId="3" fontId="9" fillId="0" borderId="0" xfId="11" applyNumberFormat="1" applyFont="1" applyAlignment="1"/>
    <xf numFmtId="3" fontId="9" fillId="0" borderId="0" xfId="11" applyNumberFormat="1" applyFont="1" applyAlignment="1">
      <alignment horizontal="center"/>
    </xf>
    <xf numFmtId="0" fontId="9" fillId="0" borderId="0" xfId="13" applyFont="1" applyAlignment="1">
      <alignment horizontal="center" readingOrder="2"/>
    </xf>
  </cellXfs>
  <cellStyles count="20">
    <cellStyle name="Comma 2" xfId="11" xr:uid="{00000000-0005-0000-0000-000000000000}"/>
    <cellStyle name="Comma 3" xfId="17" xr:uid="{00000000-0005-0000-0000-000001000000}"/>
    <cellStyle name="Comma 4" xfId="19" xr:uid="{00000000-0005-0000-0000-000002000000}"/>
    <cellStyle name="Comma0" xfId="2" xr:uid="{00000000-0005-0000-0000-000003000000}"/>
    <cellStyle name="Currency0" xfId="3" xr:uid="{00000000-0005-0000-0000-000004000000}"/>
    <cellStyle name="Date" xfId="4" xr:uid="{00000000-0005-0000-0000-000005000000}"/>
    <cellStyle name="Fixed" xfId="5" xr:uid="{00000000-0005-0000-0000-000006000000}"/>
    <cellStyle name="Heading 1 2" xfId="6" xr:uid="{00000000-0005-0000-0000-000007000000}"/>
    <cellStyle name="Heading 2 2" xfId="7" xr:uid="{00000000-0005-0000-0000-000008000000}"/>
    <cellStyle name="Normal" xfId="0" builtinId="0"/>
    <cellStyle name="Normal 10" xfId="18" xr:uid="{00000000-0005-0000-0000-00000A000000}"/>
    <cellStyle name="normal 2" xfId="8" xr:uid="{00000000-0005-0000-0000-00000B000000}"/>
    <cellStyle name="Normal 3" xfId="1" xr:uid="{00000000-0005-0000-0000-00000C000000}"/>
    <cellStyle name="Normal 4" xfId="10" xr:uid="{00000000-0005-0000-0000-00000D000000}"/>
    <cellStyle name="Normal 5" xfId="12" xr:uid="{00000000-0005-0000-0000-00000E000000}"/>
    <cellStyle name="Normal 6" xfId="13" xr:uid="{00000000-0005-0000-0000-00000F000000}"/>
    <cellStyle name="Normal 7" xfId="14" xr:uid="{00000000-0005-0000-0000-000010000000}"/>
    <cellStyle name="Normal 8" xfId="15" xr:uid="{00000000-0005-0000-0000-000011000000}"/>
    <cellStyle name="Normal 9" xfId="16" xr:uid="{00000000-0005-0000-0000-000012000000}"/>
    <cellStyle name="Total 2" xfId="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sqref="A1:E1"/>
    </sheetView>
  </sheetViews>
  <sheetFormatPr defaultColWidth="9.1640625" defaultRowHeight="14" x14ac:dyDescent="0.3"/>
  <cols>
    <col min="1" max="1" width="26.83203125" style="51" customWidth="1"/>
    <col min="2" max="2" width="17.83203125" style="51" customWidth="1"/>
    <col min="3" max="3" width="20.83203125" style="51" customWidth="1"/>
    <col min="4" max="4" width="21.83203125" style="51" customWidth="1"/>
    <col min="5" max="5" width="22.58203125" style="51" customWidth="1"/>
    <col min="6" max="6" width="9.1640625" style="51" customWidth="1"/>
    <col min="7" max="16384" width="9.1640625" style="5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3" t="s">
        <v>42</v>
      </c>
      <c r="B3" s="93"/>
      <c r="C3" s="93"/>
      <c r="D3" s="93"/>
      <c r="E3" s="93"/>
    </row>
    <row r="4" spans="1:5" ht="20" x14ac:dyDescent="0.4">
      <c r="A4" s="52"/>
      <c r="B4" s="53"/>
      <c r="C4" s="53"/>
      <c r="D4" s="53"/>
      <c r="E4" s="53"/>
    </row>
    <row r="5" spans="1:5" ht="15.5" x14ac:dyDescent="0.35">
      <c r="A5" s="89" t="s">
        <v>49</v>
      </c>
      <c r="B5" s="90" t="s">
        <v>50</v>
      </c>
      <c r="C5" s="54" t="s">
        <v>6</v>
      </c>
      <c r="D5" s="54" t="s">
        <v>7</v>
      </c>
      <c r="E5" s="54" t="s">
        <v>8</v>
      </c>
    </row>
    <row r="6" spans="1:5" ht="15.5" x14ac:dyDescent="0.35">
      <c r="A6" s="85"/>
      <c r="B6" s="56"/>
      <c r="C6" s="57"/>
      <c r="D6" s="57"/>
      <c r="E6" s="57"/>
    </row>
    <row r="7" spans="1:5" ht="15.5" x14ac:dyDescent="0.35">
      <c r="A7" s="63" t="s">
        <v>45</v>
      </c>
      <c r="B7" s="26" t="s">
        <v>9</v>
      </c>
      <c r="C7" s="58">
        <v>15873</v>
      </c>
      <c r="D7" s="58">
        <v>217</v>
      </c>
      <c r="E7" s="58">
        <v>3536</v>
      </c>
    </row>
    <row r="8" spans="1:5" ht="15.5" x14ac:dyDescent="0.35">
      <c r="A8" s="55"/>
      <c r="B8" s="26" t="s">
        <v>10</v>
      </c>
      <c r="C8" s="58">
        <v>184325</v>
      </c>
      <c r="D8" s="58">
        <v>902</v>
      </c>
      <c r="E8" s="58">
        <v>43358</v>
      </c>
    </row>
    <row r="9" spans="1:5" ht="15.5" x14ac:dyDescent="0.35">
      <c r="A9" s="55"/>
      <c r="B9" s="26" t="s">
        <v>11</v>
      </c>
      <c r="C9" s="58">
        <v>143062</v>
      </c>
      <c r="D9" s="58">
        <v>1965</v>
      </c>
      <c r="E9" s="58">
        <v>30292</v>
      </c>
    </row>
    <row r="10" spans="1:5" ht="15.5" x14ac:dyDescent="0.35">
      <c r="A10" s="55"/>
      <c r="B10" s="26" t="s">
        <v>12</v>
      </c>
      <c r="C10" s="58">
        <v>274892</v>
      </c>
      <c r="D10" s="58">
        <v>2556</v>
      </c>
      <c r="E10" s="58">
        <v>60823</v>
      </c>
    </row>
    <row r="11" spans="1:5" ht="15.5" x14ac:dyDescent="0.35">
      <c r="A11" s="59"/>
      <c r="B11" s="46" t="s">
        <v>51</v>
      </c>
      <c r="C11" s="86">
        <v>618152</v>
      </c>
      <c r="D11" s="86">
        <v>5640</v>
      </c>
      <c r="E11" s="86">
        <v>138009</v>
      </c>
    </row>
    <row r="12" spans="1:5" ht="15.5" x14ac:dyDescent="0.35">
      <c r="A12" s="55"/>
      <c r="B12" s="84"/>
      <c r="C12" s="58"/>
      <c r="D12" s="58"/>
      <c r="E12" s="58"/>
    </row>
    <row r="13" spans="1:5" ht="15.5" x14ac:dyDescent="0.35">
      <c r="A13" s="63" t="s">
        <v>0</v>
      </c>
      <c r="B13" s="84" t="s">
        <v>15</v>
      </c>
      <c r="C13" s="58">
        <v>153045</v>
      </c>
      <c r="D13" s="58">
        <v>3512</v>
      </c>
      <c r="E13" s="58">
        <v>30209</v>
      </c>
    </row>
    <row r="14" spans="1:5" ht="15.5" x14ac:dyDescent="0.35">
      <c r="A14" s="55"/>
      <c r="B14" s="84" t="s">
        <v>16</v>
      </c>
      <c r="C14" s="58">
        <v>138429</v>
      </c>
      <c r="D14" s="58">
        <v>2896</v>
      </c>
      <c r="E14" s="58">
        <v>29856</v>
      </c>
    </row>
    <row r="15" spans="1:5" ht="15.5" x14ac:dyDescent="0.35">
      <c r="A15" s="55"/>
      <c r="B15" s="84" t="s">
        <v>17</v>
      </c>
      <c r="C15" s="58">
        <v>110909</v>
      </c>
      <c r="D15" s="58">
        <v>2052</v>
      </c>
      <c r="E15" s="58">
        <v>28587</v>
      </c>
    </row>
    <row r="16" spans="1:5" ht="15.5" x14ac:dyDescent="0.35">
      <c r="A16" s="55"/>
      <c r="B16" s="84" t="s">
        <v>18</v>
      </c>
      <c r="C16" s="58">
        <v>101448</v>
      </c>
      <c r="D16" s="58">
        <v>2092</v>
      </c>
      <c r="E16" s="58">
        <v>21013</v>
      </c>
    </row>
    <row r="17" spans="1:5" ht="15.5" x14ac:dyDescent="0.35">
      <c r="A17" s="55"/>
      <c r="B17" s="26" t="s">
        <v>19</v>
      </c>
      <c r="C17" s="58">
        <v>72904</v>
      </c>
      <c r="D17" s="58">
        <v>1520</v>
      </c>
      <c r="E17" s="58">
        <v>15548</v>
      </c>
    </row>
    <row r="18" spans="1:5" ht="15.5" x14ac:dyDescent="0.35">
      <c r="A18" s="55"/>
      <c r="B18" s="26" t="s">
        <v>20</v>
      </c>
      <c r="C18" s="58">
        <v>147563</v>
      </c>
      <c r="D18" s="58">
        <v>3248</v>
      </c>
      <c r="E18" s="58">
        <v>31790</v>
      </c>
    </row>
    <row r="19" spans="1:5" ht="15.5" x14ac:dyDescent="0.35">
      <c r="A19" s="55"/>
      <c r="B19" s="26" t="s">
        <v>21</v>
      </c>
      <c r="C19" s="58">
        <v>140944</v>
      </c>
      <c r="D19" s="58">
        <v>2830</v>
      </c>
      <c r="E19" s="58">
        <v>28709</v>
      </c>
    </row>
    <row r="20" spans="1:5" ht="15.5" x14ac:dyDescent="0.35">
      <c r="A20" s="59"/>
      <c r="B20" s="46" t="s">
        <v>46</v>
      </c>
      <c r="C20" s="86">
        <v>865242</v>
      </c>
      <c r="D20" s="86">
        <v>18150</v>
      </c>
      <c r="E20" s="86">
        <v>185712</v>
      </c>
    </row>
    <row r="21" spans="1:5" ht="15.5" x14ac:dyDescent="0.35">
      <c r="A21" s="55"/>
      <c r="B21" s="56"/>
      <c r="C21" s="58"/>
      <c r="D21" s="58"/>
      <c r="E21" s="58"/>
    </row>
    <row r="22" spans="1:5" ht="15.5" x14ac:dyDescent="0.35">
      <c r="A22" s="63" t="s">
        <v>1</v>
      </c>
      <c r="B22" s="26" t="s">
        <v>23</v>
      </c>
      <c r="C22" s="58">
        <v>48068</v>
      </c>
      <c r="D22" s="58">
        <v>258</v>
      </c>
      <c r="E22" s="58">
        <v>13288</v>
      </c>
    </row>
    <row r="23" spans="1:5" ht="15.5" x14ac:dyDescent="0.35">
      <c r="A23" s="55"/>
      <c r="B23" s="26" t="s">
        <v>24</v>
      </c>
      <c r="C23" s="58">
        <v>77610</v>
      </c>
      <c r="D23" s="58">
        <v>444</v>
      </c>
      <c r="E23" s="58">
        <v>20446</v>
      </c>
    </row>
    <row r="24" spans="1:5" ht="15.5" x14ac:dyDescent="0.35">
      <c r="A24" s="55"/>
      <c r="B24" s="26" t="s">
        <v>25</v>
      </c>
      <c r="C24" s="58">
        <v>92978</v>
      </c>
      <c r="D24" s="58">
        <v>912</v>
      </c>
      <c r="E24" s="58">
        <v>22463</v>
      </c>
    </row>
    <row r="25" spans="1:5" ht="15.5" x14ac:dyDescent="0.35">
      <c r="A25" s="55"/>
      <c r="B25" s="26" t="s">
        <v>26</v>
      </c>
      <c r="C25" s="58">
        <v>97421</v>
      </c>
      <c r="D25" s="58">
        <v>867</v>
      </c>
      <c r="E25" s="58">
        <v>22717</v>
      </c>
    </row>
    <row r="26" spans="1:5" ht="15.5" x14ac:dyDescent="0.35">
      <c r="A26" s="55"/>
      <c r="B26" s="26" t="s">
        <v>27</v>
      </c>
      <c r="C26" s="58">
        <v>53422</v>
      </c>
      <c r="D26" s="58">
        <v>609</v>
      </c>
      <c r="E26" s="58">
        <v>11729</v>
      </c>
    </row>
    <row r="27" spans="1:5" ht="15.5" x14ac:dyDescent="0.35">
      <c r="A27" s="55"/>
      <c r="B27" s="26" t="s">
        <v>28</v>
      </c>
      <c r="C27" s="58">
        <v>15419</v>
      </c>
      <c r="D27" s="58">
        <v>139</v>
      </c>
      <c r="E27" s="58">
        <v>3643</v>
      </c>
    </row>
    <row r="28" spans="1:5" ht="15.5" x14ac:dyDescent="0.35">
      <c r="A28" s="59"/>
      <c r="B28" s="46" t="s">
        <v>46</v>
      </c>
      <c r="C28" s="86">
        <v>384918</v>
      </c>
      <c r="D28" s="86">
        <v>3229</v>
      </c>
      <c r="E28" s="86">
        <v>94286</v>
      </c>
    </row>
    <row r="29" spans="1:5" ht="15.5" x14ac:dyDescent="0.35">
      <c r="A29" s="55"/>
      <c r="B29" s="56"/>
      <c r="C29" s="58"/>
      <c r="D29" s="58"/>
      <c r="E29" s="58"/>
    </row>
    <row r="30" spans="1:5" ht="15.5" x14ac:dyDescent="0.35">
      <c r="A30" s="63" t="s">
        <v>2</v>
      </c>
      <c r="B30" s="26" t="s">
        <v>30</v>
      </c>
      <c r="C30" s="58">
        <v>307965</v>
      </c>
      <c r="D30" s="58">
        <v>5612</v>
      </c>
      <c r="E30" s="58">
        <v>70297</v>
      </c>
    </row>
    <row r="31" spans="1:5" ht="15.5" x14ac:dyDescent="0.35">
      <c r="A31" s="55"/>
      <c r="B31" s="26" t="s">
        <v>31</v>
      </c>
      <c r="C31" s="58">
        <v>23775</v>
      </c>
      <c r="D31" s="58">
        <v>494</v>
      </c>
      <c r="E31" s="58">
        <v>5206</v>
      </c>
    </row>
    <row r="32" spans="1:5" ht="15.5" x14ac:dyDescent="0.35">
      <c r="A32" s="55"/>
      <c r="B32" s="26" t="s">
        <v>32</v>
      </c>
      <c r="C32" s="58">
        <v>35510</v>
      </c>
      <c r="D32" s="58">
        <v>653</v>
      </c>
      <c r="E32" s="58">
        <v>8542</v>
      </c>
    </row>
    <row r="33" spans="1:5" ht="15.5" x14ac:dyDescent="0.35">
      <c r="A33" s="55"/>
      <c r="B33" s="26" t="s">
        <v>33</v>
      </c>
      <c r="C33" s="58">
        <v>28998</v>
      </c>
      <c r="D33" s="58">
        <v>622</v>
      </c>
      <c r="E33" s="58">
        <v>6616</v>
      </c>
    </row>
    <row r="34" spans="1:5" ht="15.5" x14ac:dyDescent="0.35">
      <c r="A34" s="59"/>
      <c r="B34" s="46" t="s">
        <v>46</v>
      </c>
      <c r="C34" s="86">
        <v>396248</v>
      </c>
      <c r="D34" s="86">
        <v>7381</v>
      </c>
      <c r="E34" s="86">
        <v>90661</v>
      </c>
    </row>
    <row r="35" spans="1:5" ht="15.5" x14ac:dyDescent="0.35">
      <c r="A35" s="55"/>
      <c r="B35" s="56"/>
      <c r="C35" s="58"/>
      <c r="D35" s="58"/>
      <c r="E35" s="58"/>
    </row>
    <row r="36" spans="1:5" ht="15.5" x14ac:dyDescent="0.35">
      <c r="A36" s="63" t="s">
        <v>3</v>
      </c>
      <c r="B36" s="34" t="s">
        <v>35</v>
      </c>
      <c r="C36" s="58">
        <v>469688</v>
      </c>
      <c r="D36" s="58">
        <v>5841</v>
      </c>
      <c r="E36" s="58">
        <v>83548</v>
      </c>
    </row>
    <row r="37" spans="1:5" ht="15.5" x14ac:dyDescent="0.35">
      <c r="A37" s="55"/>
      <c r="B37" s="34" t="s">
        <v>36</v>
      </c>
      <c r="C37" s="58">
        <v>292248</v>
      </c>
      <c r="D37" s="58">
        <v>5148</v>
      </c>
      <c r="E37" s="58">
        <v>55096</v>
      </c>
    </row>
    <row r="38" spans="1:5" ht="15.5" x14ac:dyDescent="0.35">
      <c r="A38" s="55"/>
      <c r="B38" s="34" t="s">
        <v>37</v>
      </c>
      <c r="C38" s="58">
        <v>455443</v>
      </c>
      <c r="D38" s="58">
        <v>5219</v>
      </c>
      <c r="E38" s="58">
        <v>84500</v>
      </c>
    </row>
    <row r="39" spans="1:5" ht="15.5" x14ac:dyDescent="0.35">
      <c r="A39" s="55"/>
      <c r="B39" s="34" t="s">
        <v>38</v>
      </c>
      <c r="C39" s="58">
        <v>444848</v>
      </c>
      <c r="D39" s="58">
        <v>7508</v>
      </c>
      <c r="E39" s="58">
        <v>80162</v>
      </c>
    </row>
    <row r="40" spans="1:5" ht="15.5" x14ac:dyDescent="0.35">
      <c r="A40" s="59"/>
      <c r="B40" s="46" t="s">
        <v>46</v>
      </c>
      <c r="C40" s="86">
        <v>1662227</v>
      </c>
      <c r="D40" s="86">
        <v>23716</v>
      </c>
      <c r="E40" s="86">
        <v>303306</v>
      </c>
    </row>
    <row r="41" spans="1:5" ht="15.5" x14ac:dyDescent="0.35">
      <c r="A41" s="60"/>
      <c r="B41" s="46" t="s">
        <v>47</v>
      </c>
      <c r="C41" s="87">
        <v>3926787</v>
      </c>
      <c r="D41" s="87">
        <v>58116</v>
      </c>
      <c r="E41" s="87">
        <v>811974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A55B-CCD5-41A7-B01F-27B2E0EFCF99}">
  <dimension ref="A1:E47"/>
  <sheetViews>
    <sheetView workbookViewId="0">
      <selection sqref="A1:E1"/>
    </sheetView>
  </sheetViews>
  <sheetFormatPr defaultRowHeight="14" x14ac:dyDescent="0.3"/>
  <cols>
    <col min="1" max="1" width="27" customWidth="1"/>
    <col min="2" max="2" width="17.58203125" customWidth="1"/>
    <col min="3" max="3" width="21" customWidth="1"/>
    <col min="4" max="4" width="21.58203125" customWidth="1"/>
    <col min="5" max="5" width="21.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43</v>
      </c>
      <c r="B3" s="92"/>
      <c r="C3" s="92"/>
      <c r="D3" s="92"/>
      <c r="E3" s="92"/>
    </row>
    <row r="4" spans="1:5" ht="20" customHeight="1" x14ac:dyDescent="0.3">
      <c r="A4" s="61"/>
      <c r="B4" s="62"/>
      <c r="C4" s="62"/>
      <c r="D4" s="62"/>
      <c r="E4" s="62"/>
    </row>
    <row r="5" spans="1:5" ht="15.5" x14ac:dyDescent="0.35">
      <c r="A5" s="89" t="s">
        <v>49</v>
      </c>
      <c r="B5" s="90" t="s">
        <v>50</v>
      </c>
      <c r="C5" s="54" t="s">
        <v>6</v>
      </c>
      <c r="D5" s="54" t="s">
        <v>7</v>
      </c>
      <c r="E5" s="54" t="s">
        <v>8</v>
      </c>
    </row>
    <row r="6" spans="1:5" ht="15.5" x14ac:dyDescent="0.35">
      <c r="A6" s="63"/>
      <c r="B6" s="26"/>
      <c r="C6" s="27"/>
      <c r="D6" s="27"/>
      <c r="E6" s="27"/>
    </row>
    <row r="7" spans="1:5" ht="15.5" x14ac:dyDescent="0.35">
      <c r="A7" s="63" t="s">
        <v>45</v>
      </c>
      <c r="B7" s="26" t="s">
        <v>9</v>
      </c>
      <c r="C7" s="28">
        <v>16104</v>
      </c>
      <c r="D7" s="28">
        <v>195</v>
      </c>
      <c r="E7" s="28">
        <v>3598</v>
      </c>
    </row>
    <row r="8" spans="1:5" ht="15.5" x14ac:dyDescent="0.35">
      <c r="A8" s="63"/>
      <c r="B8" s="26" t="s">
        <v>10</v>
      </c>
      <c r="C8" s="28">
        <v>188202</v>
      </c>
      <c r="D8" s="28">
        <v>927</v>
      </c>
      <c r="E8" s="28">
        <v>44171</v>
      </c>
    </row>
    <row r="9" spans="1:5" ht="15.5" x14ac:dyDescent="0.35">
      <c r="A9" s="63"/>
      <c r="B9" s="26" t="s">
        <v>11</v>
      </c>
      <c r="C9" s="28">
        <v>147057</v>
      </c>
      <c r="D9" s="28">
        <v>2190</v>
      </c>
      <c r="E9" s="28">
        <v>30997</v>
      </c>
    </row>
    <row r="10" spans="1:5" ht="15.5" x14ac:dyDescent="0.35">
      <c r="A10" s="63"/>
      <c r="B10" s="26" t="s">
        <v>12</v>
      </c>
      <c r="C10" s="28">
        <v>267149</v>
      </c>
      <c r="D10" s="28">
        <v>2108</v>
      </c>
      <c r="E10" s="28">
        <v>59237</v>
      </c>
    </row>
    <row r="11" spans="1:5" ht="15.5" x14ac:dyDescent="0.35">
      <c r="A11" s="63"/>
      <c r="B11" s="26" t="s">
        <v>13</v>
      </c>
      <c r="C11" s="28">
        <v>13245</v>
      </c>
      <c r="D11" s="28">
        <v>150</v>
      </c>
      <c r="E11" s="28">
        <v>2823</v>
      </c>
    </row>
    <row r="12" spans="1:5" ht="15.5" x14ac:dyDescent="0.35">
      <c r="A12" s="64"/>
      <c r="B12" s="29"/>
      <c r="C12" s="30"/>
      <c r="D12" s="30"/>
      <c r="E12" s="30"/>
    </row>
    <row r="13" spans="1:5" ht="15.5" x14ac:dyDescent="0.35">
      <c r="A13" s="65"/>
      <c r="B13" s="46" t="s">
        <v>46</v>
      </c>
      <c r="C13" s="47">
        <v>631757</v>
      </c>
      <c r="D13" s="47">
        <v>5570</v>
      </c>
      <c r="E13" s="47">
        <v>140826</v>
      </c>
    </row>
    <row r="14" spans="1:5" ht="15.5" x14ac:dyDescent="0.35">
      <c r="A14" s="63"/>
      <c r="B14" s="26"/>
      <c r="C14" s="27"/>
      <c r="D14" s="27"/>
      <c r="E14" s="27"/>
    </row>
    <row r="15" spans="1:5" ht="15.5" x14ac:dyDescent="0.35">
      <c r="A15" s="63" t="s">
        <v>14</v>
      </c>
      <c r="B15" s="26" t="s">
        <v>15</v>
      </c>
      <c r="C15" s="28">
        <v>157520</v>
      </c>
      <c r="D15" s="28">
        <v>4028</v>
      </c>
      <c r="E15" s="28">
        <v>30980</v>
      </c>
    </row>
    <row r="16" spans="1:5" ht="15.5" x14ac:dyDescent="0.35">
      <c r="A16" s="63"/>
      <c r="B16" s="26" t="s">
        <v>16</v>
      </c>
      <c r="C16" s="28">
        <v>141789</v>
      </c>
      <c r="D16" s="28">
        <v>3233</v>
      </c>
      <c r="E16" s="28">
        <v>30524</v>
      </c>
    </row>
    <row r="17" spans="1:5" ht="15.5" x14ac:dyDescent="0.35">
      <c r="A17" s="63"/>
      <c r="B17" s="26" t="s">
        <v>17</v>
      </c>
      <c r="C17" s="28">
        <v>113616</v>
      </c>
      <c r="D17" s="28">
        <v>2413</v>
      </c>
      <c r="E17" s="28">
        <v>29327</v>
      </c>
    </row>
    <row r="18" spans="1:5" ht="15.5" x14ac:dyDescent="0.35">
      <c r="A18" s="63"/>
      <c r="B18" s="26" t="s">
        <v>18</v>
      </c>
      <c r="C18" s="28">
        <v>104410</v>
      </c>
      <c r="D18" s="28">
        <v>2337</v>
      </c>
      <c r="E18" s="28">
        <v>21513</v>
      </c>
    </row>
    <row r="19" spans="1:5" ht="15.5" x14ac:dyDescent="0.35">
      <c r="A19" s="63"/>
      <c r="B19" s="26" t="s">
        <v>19</v>
      </c>
      <c r="C19" s="28">
        <v>74715</v>
      </c>
      <c r="D19" s="28">
        <v>1606</v>
      </c>
      <c r="E19" s="28">
        <v>15982</v>
      </c>
    </row>
    <row r="20" spans="1:5" ht="15.5" x14ac:dyDescent="0.35">
      <c r="A20" s="63"/>
      <c r="B20" s="26" t="s">
        <v>20</v>
      </c>
      <c r="C20" s="28">
        <v>149634</v>
      </c>
      <c r="D20" s="28">
        <v>3503</v>
      </c>
      <c r="E20" s="28">
        <v>32488</v>
      </c>
    </row>
    <row r="21" spans="1:5" ht="15.5" x14ac:dyDescent="0.35">
      <c r="A21" s="63"/>
      <c r="B21" s="26" t="s">
        <v>21</v>
      </c>
      <c r="C21" s="28">
        <v>144288</v>
      </c>
      <c r="D21" s="28">
        <v>3209</v>
      </c>
      <c r="E21" s="28">
        <v>29256</v>
      </c>
    </row>
    <row r="22" spans="1:5" ht="15.5" x14ac:dyDescent="0.35">
      <c r="A22" s="63"/>
      <c r="B22" s="26"/>
      <c r="C22" s="31"/>
      <c r="D22" s="31"/>
      <c r="E22" s="31"/>
    </row>
    <row r="23" spans="1:5" ht="15.5" x14ac:dyDescent="0.35">
      <c r="A23" s="65"/>
      <c r="B23" s="46" t="s">
        <v>46</v>
      </c>
      <c r="C23" s="47">
        <v>885972</v>
      </c>
      <c r="D23" s="47">
        <v>20329</v>
      </c>
      <c r="E23" s="47">
        <v>190070</v>
      </c>
    </row>
    <row r="24" spans="1:5" ht="15.5" x14ac:dyDescent="0.35">
      <c r="A24" s="63"/>
      <c r="B24" s="26"/>
      <c r="C24" s="28"/>
      <c r="D24" s="28"/>
      <c r="E24" s="28"/>
    </row>
    <row r="25" spans="1:5" ht="15.5" x14ac:dyDescent="0.35">
      <c r="A25" s="63" t="s">
        <v>22</v>
      </c>
      <c r="B25" s="26" t="s">
        <v>23</v>
      </c>
      <c r="C25" s="28">
        <v>48101</v>
      </c>
      <c r="D25" s="28">
        <v>262</v>
      </c>
      <c r="E25" s="28">
        <v>13309</v>
      </c>
    </row>
    <row r="26" spans="1:5" ht="15.5" x14ac:dyDescent="0.35">
      <c r="A26" s="63"/>
      <c r="B26" s="26" t="s">
        <v>24</v>
      </c>
      <c r="C26" s="28">
        <v>77917</v>
      </c>
      <c r="D26" s="28">
        <v>464</v>
      </c>
      <c r="E26" s="28">
        <v>20508</v>
      </c>
    </row>
    <row r="27" spans="1:5" ht="15.5" x14ac:dyDescent="0.35">
      <c r="A27" s="63"/>
      <c r="B27" s="26" t="s">
        <v>25</v>
      </c>
      <c r="C27" s="28">
        <v>93814</v>
      </c>
      <c r="D27" s="28">
        <v>862</v>
      </c>
      <c r="E27" s="28">
        <v>22741</v>
      </c>
    </row>
    <row r="28" spans="1:5" ht="15.5" x14ac:dyDescent="0.35">
      <c r="A28" s="63"/>
      <c r="B28" s="26" t="s">
        <v>26</v>
      </c>
      <c r="C28" s="28">
        <v>98234</v>
      </c>
      <c r="D28" s="28">
        <v>904</v>
      </c>
      <c r="E28" s="28">
        <v>22913</v>
      </c>
    </row>
    <row r="29" spans="1:5" ht="15.5" x14ac:dyDescent="0.35">
      <c r="A29" s="63"/>
      <c r="B29" s="26" t="s">
        <v>27</v>
      </c>
      <c r="C29" s="28">
        <v>54126</v>
      </c>
      <c r="D29" s="28">
        <v>594</v>
      </c>
      <c r="E29" s="28">
        <v>11887</v>
      </c>
    </row>
    <row r="30" spans="1:5" ht="15.5" x14ac:dyDescent="0.35">
      <c r="A30" s="63"/>
      <c r="B30" s="26" t="s">
        <v>28</v>
      </c>
      <c r="C30" s="28">
        <v>15634</v>
      </c>
      <c r="D30" s="28">
        <v>140</v>
      </c>
      <c r="E30" s="28">
        <v>3708</v>
      </c>
    </row>
    <row r="31" spans="1:5" ht="15.5" x14ac:dyDescent="0.35">
      <c r="A31" s="63"/>
      <c r="B31" s="26"/>
      <c r="C31" s="28"/>
      <c r="D31" s="28"/>
      <c r="E31" s="28"/>
    </row>
    <row r="32" spans="1:5" ht="15.5" x14ac:dyDescent="0.35">
      <c r="A32" s="65"/>
      <c r="B32" s="46" t="s">
        <v>46</v>
      </c>
      <c r="C32" s="47">
        <v>387826</v>
      </c>
      <c r="D32" s="47">
        <v>3226</v>
      </c>
      <c r="E32" s="47">
        <v>95066</v>
      </c>
    </row>
    <row r="33" spans="1:5" ht="15.5" x14ac:dyDescent="0.35">
      <c r="A33" s="63"/>
      <c r="B33" s="26"/>
      <c r="C33" s="28"/>
      <c r="D33" s="28"/>
      <c r="E33" s="28"/>
    </row>
    <row r="34" spans="1:5" ht="15.5" x14ac:dyDescent="0.35">
      <c r="A34" s="63" t="s">
        <v>29</v>
      </c>
      <c r="B34" s="26" t="s">
        <v>30</v>
      </c>
      <c r="C34" s="28">
        <v>315072</v>
      </c>
      <c r="D34" s="28">
        <v>5473</v>
      </c>
      <c r="E34" s="28">
        <v>72353</v>
      </c>
    </row>
    <row r="35" spans="1:5" ht="15.5" x14ac:dyDescent="0.35">
      <c r="A35" s="63"/>
      <c r="B35" s="26" t="s">
        <v>31</v>
      </c>
      <c r="C35" s="28">
        <v>23400</v>
      </c>
      <c r="D35" s="28">
        <v>510</v>
      </c>
      <c r="E35" s="28">
        <v>5214</v>
      </c>
    </row>
    <row r="36" spans="1:5" ht="15.5" x14ac:dyDescent="0.35">
      <c r="A36" s="63"/>
      <c r="B36" s="26" t="s">
        <v>32</v>
      </c>
      <c r="C36" s="28">
        <v>35703</v>
      </c>
      <c r="D36" s="28">
        <v>566</v>
      </c>
      <c r="E36" s="28">
        <v>8687</v>
      </c>
    </row>
    <row r="37" spans="1:5" ht="15.5" x14ac:dyDescent="0.35">
      <c r="A37" s="63"/>
      <c r="B37" s="26" t="s">
        <v>33</v>
      </c>
      <c r="C37" s="28">
        <v>29439</v>
      </c>
      <c r="D37" s="28">
        <v>597</v>
      </c>
      <c r="E37" s="28">
        <v>6741</v>
      </c>
    </row>
    <row r="38" spans="1:5" ht="15.5" x14ac:dyDescent="0.35">
      <c r="A38" s="63"/>
      <c r="B38" s="26"/>
      <c r="C38" s="28"/>
      <c r="D38" s="28"/>
      <c r="E38" s="28"/>
    </row>
    <row r="39" spans="1:5" ht="15.5" x14ac:dyDescent="0.35">
      <c r="A39" s="65"/>
      <c r="B39" s="46" t="s">
        <v>46</v>
      </c>
      <c r="C39" s="47">
        <v>403614</v>
      </c>
      <c r="D39" s="47">
        <v>7146</v>
      </c>
      <c r="E39" s="47">
        <v>92995</v>
      </c>
    </row>
    <row r="40" spans="1:5" ht="15.5" x14ac:dyDescent="0.35">
      <c r="A40" s="49"/>
      <c r="B40" s="32"/>
      <c r="C40" s="33"/>
      <c r="D40" s="33"/>
      <c r="E40" s="33"/>
    </row>
    <row r="41" spans="1:5" ht="15.5" x14ac:dyDescent="0.3">
      <c r="A41" s="50" t="s">
        <v>34</v>
      </c>
      <c r="B41" s="34" t="s">
        <v>35</v>
      </c>
      <c r="C41" s="35">
        <f>286988+163798+25953</f>
        <v>476739</v>
      </c>
      <c r="D41" s="35">
        <f>3384+2095+370</f>
        <v>5849</v>
      </c>
      <c r="E41" s="35">
        <f>51348+29450+4594</f>
        <v>85392</v>
      </c>
    </row>
    <row r="42" spans="1:5" ht="15.5" x14ac:dyDescent="0.3">
      <c r="A42" s="50"/>
      <c r="B42" s="34" t="s">
        <v>36</v>
      </c>
      <c r="C42" s="35">
        <f>195469+75775+25426</f>
        <v>296670</v>
      </c>
      <c r="D42" s="35">
        <f>3319+1148+546</f>
        <v>5013</v>
      </c>
      <c r="E42" s="35">
        <f>37198+14286+4751</f>
        <v>56235</v>
      </c>
    </row>
    <row r="43" spans="1:5" ht="15.5" x14ac:dyDescent="0.3">
      <c r="A43" s="50"/>
      <c r="B43" s="34" t="s">
        <v>37</v>
      </c>
      <c r="C43" s="35">
        <f>208221+228558+24049</f>
        <v>460828</v>
      </c>
      <c r="D43" s="35">
        <f>2333+2442+248</f>
        <v>5023</v>
      </c>
      <c r="E43" s="35">
        <f>38449+43006+4402</f>
        <v>85857</v>
      </c>
    </row>
    <row r="44" spans="1:5" ht="15.5" x14ac:dyDescent="0.3">
      <c r="A44" s="50"/>
      <c r="B44" s="34" t="s">
        <v>38</v>
      </c>
      <c r="C44" s="35">
        <f>214924+201023+38766</f>
        <v>454713</v>
      </c>
      <c r="D44" s="35">
        <f>3522+3153+827</f>
        <v>7502</v>
      </c>
      <c r="E44" s="35">
        <f>38743+36605+6815</f>
        <v>82163</v>
      </c>
    </row>
    <row r="45" spans="1:5" ht="15.5" x14ac:dyDescent="0.3">
      <c r="A45" s="50"/>
      <c r="B45" s="34"/>
      <c r="C45" s="35"/>
      <c r="D45" s="35"/>
      <c r="E45" s="35"/>
    </row>
    <row r="46" spans="1:5" ht="15.5" x14ac:dyDescent="0.35">
      <c r="A46" s="66"/>
      <c r="B46" s="45" t="s">
        <v>39</v>
      </c>
      <c r="C46" s="44">
        <v>1668950</v>
      </c>
      <c r="D46" s="44">
        <v>23387</v>
      </c>
      <c r="E46" s="44">
        <v>309647</v>
      </c>
    </row>
    <row r="47" spans="1:5" ht="15.5" x14ac:dyDescent="0.35">
      <c r="A47" s="67"/>
      <c r="B47" s="43" t="s">
        <v>48</v>
      </c>
      <c r="C47" s="44">
        <v>3998119</v>
      </c>
      <c r="D47" s="44">
        <v>59658</v>
      </c>
      <c r="E47" s="44">
        <v>828604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B9B7-6CAC-4101-B751-2018AAE144AB}">
  <dimension ref="A1:E47"/>
  <sheetViews>
    <sheetView workbookViewId="0">
      <selection sqref="A1:E1"/>
    </sheetView>
  </sheetViews>
  <sheetFormatPr defaultRowHeight="14" x14ac:dyDescent="0.3"/>
  <cols>
    <col min="1" max="1" width="26.83203125" customWidth="1"/>
    <col min="2" max="2" width="18" customWidth="1"/>
    <col min="3" max="3" width="20.83203125" customWidth="1"/>
    <col min="4" max="4" width="22.08203125" customWidth="1"/>
    <col min="5" max="5" width="20.91406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44</v>
      </c>
      <c r="B3" s="92"/>
      <c r="C3" s="92"/>
      <c r="D3" s="92"/>
      <c r="E3" s="92"/>
    </row>
    <row r="4" spans="1:5" ht="17.5" x14ac:dyDescent="0.35">
      <c r="A4" s="91"/>
      <c r="B4" s="91"/>
      <c r="C4" s="91"/>
      <c r="D4" s="24"/>
      <c r="E4" s="24"/>
    </row>
    <row r="5" spans="1:5" ht="17.5" x14ac:dyDescent="0.35">
      <c r="A5" s="89" t="s">
        <v>49</v>
      </c>
      <c r="B5" s="90" t="s">
        <v>50</v>
      </c>
      <c r="C5" s="1" t="s">
        <v>6</v>
      </c>
      <c r="D5" s="1" t="s">
        <v>7</v>
      </c>
      <c r="E5" s="1" t="s">
        <v>8</v>
      </c>
    </row>
    <row r="6" spans="1:5" ht="17.5" x14ac:dyDescent="0.35">
      <c r="A6" s="12"/>
      <c r="B6" s="2"/>
      <c r="C6" s="3"/>
      <c r="D6" s="3"/>
      <c r="E6" s="3"/>
    </row>
    <row r="7" spans="1:5" ht="17.5" x14ac:dyDescent="0.35">
      <c r="A7" s="12" t="s">
        <v>45</v>
      </c>
      <c r="B7" s="69" t="s">
        <v>9</v>
      </c>
      <c r="C7" s="69">
        <v>17414</v>
      </c>
      <c r="D7" s="69">
        <v>253</v>
      </c>
      <c r="E7" s="69">
        <v>3802</v>
      </c>
    </row>
    <row r="8" spans="1:5" ht="17.5" x14ac:dyDescent="0.35">
      <c r="A8" s="12"/>
      <c r="B8" s="69" t="s">
        <v>10</v>
      </c>
      <c r="C8" s="69">
        <v>201614</v>
      </c>
      <c r="D8" s="69">
        <v>1112</v>
      </c>
      <c r="E8" s="69">
        <v>46378</v>
      </c>
    </row>
    <row r="9" spans="1:5" ht="17.5" x14ac:dyDescent="0.35">
      <c r="A9" s="12"/>
      <c r="B9" s="69" t="s">
        <v>11</v>
      </c>
      <c r="C9" s="69">
        <v>157739</v>
      </c>
      <c r="D9" s="69">
        <v>2326</v>
      </c>
      <c r="E9" s="69">
        <v>32759</v>
      </c>
    </row>
    <row r="10" spans="1:5" ht="17.5" x14ac:dyDescent="0.35">
      <c r="A10" s="12"/>
      <c r="B10" s="69" t="s">
        <v>12</v>
      </c>
      <c r="C10" s="69">
        <v>290472</v>
      </c>
      <c r="D10" s="69">
        <v>2869</v>
      </c>
      <c r="E10" s="69">
        <v>63020</v>
      </c>
    </row>
    <row r="11" spans="1:5" ht="17.5" x14ac:dyDescent="0.35">
      <c r="A11" s="12"/>
      <c r="B11" s="69" t="s">
        <v>13</v>
      </c>
      <c r="C11" s="69">
        <v>15418</v>
      </c>
      <c r="D11" s="69">
        <v>213</v>
      </c>
      <c r="E11" s="69">
        <v>3200</v>
      </c>
    </row>
    <row r="12" spans="1:5" ht="17.5" x14ac:dyDescent="0.35">
      <c r="A12" s="13"/>
      <c r="B12" s="5"/>
      <c r="C12" s="6"/>
      <c r="D12" s="6"/>
      <c r="E12" s="6"/>
    </row>
    <row r="13" spans="1:5" ht="17.5" x14ac:dyDescent="0.35">
      <c r="A13" s="14"/>
      <c r="B13" s="21" t="s">
        <v>46</v>
      </c>
      <c r="C13" s="22">
        <v>682657</v>
      </c>
      <c r="D13" s="22">
        <v>6773</v>
      </c>
      <c r="E13" s="22">
        <v>149159</v>
      </c>
    </row>
    <row r="14" spans="1:5" ht="17.5" x14ac:dyDescent="0.35">
      <c r="A14" s="12"/>
      <c r="B14" s="2"/>
      <c r="C14" s="3"/>
      <c r="D14" s="3"/>
      <c r="E14" s="3"/>
    </row>
    <row r="15" spans="1:5" ht="17.5" x14ac:dyDescent="0.35">
      <c r="A15" s="12" t="s">
        <v>14</v>
      </c>
      <c r="B15" s="69" t="s">
        <v>15</v>
      </c>
      <c r="C15" s="69">
        <v>171142</v>
      </c>
      <c r="D15" s="69">
        <v>4566</v>
      </c>
      <c r="E15" s="69">
        <v>33740</v>
      </c>
    </row>
    <row r="16" spans="1:5" ht="17.5" x14ac:dyDescent="0.35">
      <c r="A16" s="12"/>
      <c r="B16" s="69" t="s">
        <v>16</v>
      </c>
      <c r="C16" s="69">
        <v>152642</v>
      </c>
      <c r="D16" s="69">
        <v>3340</v>
      </c>
      <c r="E16" s="69">
        <v>33131</v>
      </c>
    </row>
    <row r="17" spans="1:5" ht="17.5" x14ac:dyDescent="0.35">
      <c r="A17" s="12"/>
      <c r="B17" s="69" t="s">
        <v>17</v>
      </c>
      <c r="C17" s="69">
        <v>122541</v>
      </c>
      <c r="D17" s="69">
        <v>2546</v>
      </c>
      <c r="E17" s="69">
        <v>31670</v>
      </c>
    </row>
    <row r="18" spans="1:5" ht="17.5" x14ac:dyDescent="0.35">
      <c r="A18" s="12"/>
      <c r="B18" s="69" t="s">
        <v>18</v>
      </c>
      <c r="C18" s="69">
        <v>111769</v>
      </c>
      <c r="D18" s="69">
        <v>2547</v>
      </c>
      <c r="E18" s="69">
        <v>23042</v>
      </c>
    </row>
    <row r="19" spans="1:5" ht="17.5" x14ac:dyDescent="0.35">
      <c r="A19" s="12"/>
      <c r="B19" s="69" t="s">
        <v>19</v>
      </c>
      <c r="C19" s="69">
        <v>79296</v>
      </c>
      <c r="D19" s="69">
        <v>1687</v>
      </c>
      <c r="E19" s="69">
        <v>16957</v>
      </c>
    </row>
    <row r="20" spans="1:5" ht="17.5" x14ac:dyDescent="0.35">
      <c r="A20" s="12"/>
      <c r="B20" s="69" t="s">
        <v>20</v>
      </c>
      <c r="C20" s="69">
        <v>160674</v>
      </c>
      <c r="D20" s="69">
        <v>3935</v>
      </c>
      <c r="E20" s="69">
        <v>35123</v>
      </c>
    </row>
    <row r="21" spans="1:5" ht="17.5" x14ac:dyDescent="0.35">
      <c r="A21" s="12"/>
      <c r="B21" s="69" t="s">
        <v>21</v>
      </c>
      <c r="C21" s="69">
        <v>154231</v>
      </c>
      <c r="D21" s="69">
        <v>3762</v>
      </c>
      <c r="E21" s="69">
        <v>31575</v>
      </c>
    </row>
    <row r="22" spans="1:5" ht="17.5" x14ac:dyDescent="0.35">
      <c r="A22" s="12"/>
      <c r="B22" s="2"/>
      <c r="C22" s="7"/>
      <c r="D22" s="7"/>
      <c r="E22" s="7"/>
    </row>
    <row r="23" spans="1:5" ht="17.5" x14ac:dyDescent="0.35">
      <c r="A23" s="14"/>
      <c r="B23" s="21" t="s">
        <v>46</v>
      </c>
      <c r="C23" s="22">
        <v>952295</v>
      </c>
      <c r="D23" s="22">
        <v>22383</v>
      </c>
      <c r="E23" s="22">
        <v>205238</v>
      </c>
    </row>
    <row r="24" spans="1:5" ht="17.5" x14ac:dyDescent="0.35">
      <c r="A24" s="12"/>
      <c r="B24" s="2"/>
      <c r="C24" s="4"/>
      <c r="D24" s="4"/>
      <c r="E24" s="4"/>
    </row>
    <row r="25" spans="1:5" ht="17.5" x14ac:dyDescent="0.35">
      <c r="A25" s="12" t="s">
        <v>22</v>
      </c>
      <c r="B25" s="69" t="s">
        <v>23</v>
      </c>
      <c r="C25" s="69">
        <v>48949</v>
      </c>
      <c r="D25" s="69">
        <v>238</v>
      </c>
      <c r="E25" s="69">
        <v>13738</v>
      </c>
    </row>
    <row r="26" spans="1:5" ht="17.5" x14ac:dyDescent="0.35">
      <c r="A26" s="12"/>
      <c r="B26" s="69" t="s">
        <v>24</v>
      </c>
      <c r="C26" s="69">
        <v>79336</v>
      </c>
      <c r="D26" s="69">
        <v>429</v>
      </c>
      <c r="E26" s="69">
        <v>21144</v>
      </c>
    </row>
    <row r="27" spans="1:5" ht="17.5" x14ac:dyDescent="0.35">
      <c r="A27" s="12"/>
      <c r="B27" s="69" t="s">
        <v>25</v>
      </c>
      <c r="C27" s="69">
        <v>96793</v>
      </c>
      <c r="D27" s="69">
        <v>904</v>
      </c>
      <c r="E27" s="69">
        <v>23978</v>
      </c>
    </row>
    <row r="28" spans="1:5" ht="17.5" x14ac:dyDescent="0.35">
      <c r="A28" s="12"/>
      <c r="B28" s="69" t="s">
        <v>26</v>
      </c>
      <c r="C28" s="69">
        <v>101700</v>
      </c>
      <c r="D28" s="69">
        <v>921</v>
      </c>
      <c r="E28" s="69">
        <v>24151</v>
      </c>
    </row>
    <row r="29" spans="1:5" ht="17.5" x14ac:dyDescent="0.35">
      <c r="A29" s="12"/>
      <c r="B29" s="69" t="s">
        <v>27</v>
      </c>
      <c r="C29" s="69">
        <v>56271</v>
      </c>
      <c r="D29" s="69">
        <v>592</v>
      </c>
      <c r="E29" s="69">
        <v>12561</v>
      </c>
    </row>
    <row r="30" spans="1:5" ht="17.5" x14ac:dyDescent="0.35">
      <c r="A30" s="12"/>
      <c r="B30" s="69" t="s">
        <v>28</v>
      </c>
      <c r="C30" s="69">
        <v>16103</v>
      </c>
      <c r="D30" s="69">
        <v>134</v>
      </c>
      <c r="E30" s="69">
        <v>3930</v>
      </c>
    </row>
    <row r="31" spans="1:5" ht="17.5" x14ac:dyDescent="0.35">
      <c r="A31" s="12"/>
      <c r="B31" s="2"/>
      <c r="C31" s="4"/>
      <c r="D31" s="4"/>
      <c r="E31" s="4"/>
    </row>
    <row r="32" spans="1:5" ht="17.5" x14ac:dyDescent="0.35">
      <c r="A32" s="14"/>
      <c r="B32" s="21" t="s">
        <v>46</v>
      </c>
      <c r="C32" s="22">
        <v>399152</v>
      </c>
      <c r="D32" s="22">
        <v>3218</v>
      </c>
      <c r="E32" s="22">
        <v>99502</v>
      </c>
    </row>
    <row r="33" spans="1:5" ht="17.5" x14ac:dyDescent="0.35">
      <c r="A33" s="12"/>
      <c r="B33" s="2"/>
      <c r="C33" s="4"/>
      <c r="D33" s="4"/>
      <c r="E33" s="4"/>
    </row>
    <row r="34" spans="1:5" ht="17.5" x14ac:dyDescent="0.35">
      <c r="A34" s="12" t="s">
        <v>29</v>
      </c>
      <c r="B34" s="69" t="s">
        <v>30</v>
      </c>
      <c r="C34" s="69">
        <v>330721</v>
      </c>
      <c r="D34" s="69">
        <v>6070</v>
      </c>
      <c r="E34" s="69">
        <v>77414</v>
      </c>
    </row>
    <row r="35" spans="1:5" ht="17.5" x14ac:dyDescent="0.35">
      <c r="A35" s="12"/>
      <c r="B35" s="69" t="s">
        <v>31</v>
      </c>
      <c r="C35" s="69">
        <v>23453</v>
      </c>
      <c r="D35" s="69">
        <v>507</v>
      </c>
      <c r="E35" s="69">
        <v>5360</v>
      </c>
    </row>
    <row r="36" spans="1:5" ht="17.5" x14ac:dyDescent="0.35">
      <c r="A36" s="12"/>
      <c r="B36" s="69" t="s">
        <v>32</v>
      </c>
      <c r="C36" s="69">
        <v>36675</v>
      </c>
      <c r="D36" s="69">
        <v>670</v>
      </c>
      <c r="E36" s="69">
        <v>9004</v>
      </c>
    </row>
    <row r="37" spans="1:5" ht="17.5" x14ac:dyDescent="0.35">
      <c r="A37" s="12"/>
      <c r="B37" s="69" t="s">
        <v>33</v>
      </c>
      <c r="C37" s="69">
        <v>30888</v>
      </c>
      <c r="D37" s="69">
        <v>672</v>
      </c>
      <c r="E37" s="69">
        <v>7189</v>
      </c>
    </row>
    <row r="38" spans="1:5" ht="17.5" x14ac:dyDescent="0.35">
      <c r="A38" s="12"/>
      <c r="B38" s="2"/>
      <c r="C38" s="4"/>
      <c r="D38" s="4"/>
      <c r="E38" s="4"/>
    </row>
    <row r="39" spans="1:5" ht="17.5" x14ac:dyDescent="0.35">
      <c r="A39" s="14"/>
      <c r="B39" s="21" t="s">
        <v>46</v>
      </c>
      <c r="C39" s="22">
        <v>421737</v>
      </c>
      <c r="D39" s="22">
        <v>7919</v>
      </c>
      <c r="E39" s="22">
        <v>98967</v>
      </c>
    </row>
    <row r="40" spans="1:5" ht="17.5" x14ac:dyDescent="0.35">
      <c r="A40" s="15"/>
      <c r="B40" s="8"/>
      <c r="C40" s="9"/>
      <c r="D40" s="9"/>
      <c r="E40" s="9"/>
    </row>
    <row r="41" spans="1:5" ht="17.5" x14ac:dyDescent="0.35">
      <c r="A41" s="16" t="s">
        <v>34</v>
      </c>
      <c r="B41" s="69" t="s">
        <v>35</v>
      </c>
      <c r="C41" s="69">
        <f>297791+172768+27502</f>
        <v>498061</v>
      </c>
      <c r="D41" s="69">
        <f>3181+2099+392</f>
        <v>5672</v>
      </c>
      <c r="E41" s="69">
        <f>54523+31999+5034</f>
        <v>91556</v>
      </c>
    </row>
    <row r="42" spans="1:5" ht="17.5" x14ac:dyDescent="0.35">
      <c r="A42" s="16"/>
      <c r="B42" s="69" t="s">
        <v>36</v>
      </c>
      <c r="C42" s="69">
        <f>204957+79670+26764</f>
        <v>311391</v>
      </c>
      <c r="D42" s="69">
        <f>3326+1286+605</f>
        <v>5217</v>
      </c>
      <c r="E42" s="69">
        <f>40014+15433+5120</f>
        <v>60567</v>
      </c>
    </row>
    <row r="43" spans="1:5" ht="17.5" x14ac:dyDescent="0.35">
      <c r="A43" s="16"/>
      <c r="B43" s="69" t="s">
        <v>37</v>
      </c>
      <c r="C43" s="69">
        <f>209674+237988+24361</f>
        <v>472023</v>
      </c>
      <c r="D43" s="69">
        <f>2162+2405+250</f>
        <v>4817</v>
      </c>
      <c r="E43" s="69">
        <f>39816+45585+4615</f>
        <v>90016</v>
      </c>
    </row>
    <row r="44" spans="1:5" ht="17.5" x14ac:dyDescent="0.35">
      <c r="A44" s="16"/>
      <c r="B44" s="69" t="s">
        <v>38</v>
      </c>
      <c r="C44" s="69">
        <f>238757+213086+43351</f>
        <v>495194</v>
      </c>
      <c r="D44" s="69">
        <f>3791+3094+919</f>
        <v>7804</v>
      </c>
      <c r="E44" s="69">
        <f>44131+39380+7962</f>
        <v>91473</v>
      </c>
    </row>
    <row r="45" spans="1:5" ht="17.5" x14ac:dyDescent="0.3">
      <c r="A45" s="16"/>
      <c r="B45" s="10"/>
      <c r="C45" s="11"/>
      <c r="D45" s="11"/>
      <c r="E45" s="11"/>
    </row>
    <row r="46" spans="1:5" ht="17.5" x14ac:dyDescent="0.35">
      <c r="A46" s="17"/>
      <c r="B46" s="21" t="s">
        <v>46</v>
      </c>
      <c r="C46" s="20">
        <v>1776669</v>
      </c>
      <c r="D46" s="20">
        <v>23510</v>
      </c>
      <c r="E46" s="20">
        <v>333612</v>
      </c>
    </row>
    <row r="47" spans="1:5" ht="17.5" x14ac:dyDescent="0.35">
      <c r="A47" s="18"/>
      <c r="B47" s="19" t="s">
        <v>48</v>
      </c>
      <c r="C47" s="20">
        <v>4232510</v>
      </c>
      <c r="D47" s="20">
        <v>63803</v>
      </c>
      <c r="E47" s="20">
        <v>886478</v>
      </c>
    </row>
  </sheetData>
  <mergeCells count="3">
    <mergeCell ref="A3:E3"/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EAA8-C684-4075-8304-7B85F539EE35}">
  <dimension ref="A1:E47"/>
  <sheetViews>
    <sheetView workbookViewId="0">
      <selection sqref="A1:E1"/>
    </sheetView>
  </sheetViews>
  <sheetFormatPr defaultRowHeight="14" x14ac:dyDescent="0.3"/>
  <cols>
    <col min="1" max="1" width="27.08203125" customWidth="1"/>
    <col min="2" max="2" width="17.25" customWidth="1"/>
    <col min="3" max="3" width="21.08203125" customWidth="1"/>
    <col min="4" max="4" width="21.5" customWidth="1"/>
    <col min="5" max="5" width="22.66406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52</v>
      </c>
      <c r="B3" s="92"/>
      <c r="C3" s="92"/>
      <c r="D3" s="92"/>
      <c r="E3" s="92"/>
    </row>
    <row r="4" spans="1:5" ht="17.5" x14ac:dyDescent="0.35">
      <c r="A4" s="91"/>
      <c r="B4" s="91"/>
      <c r="C4" s="91"/>
      <c r="D4" s="24"/>
      <c r="E4" s="24"/>
    </row>
    <row r="5" spans="1:5" ht="17.5" x14ac:dyDescent="0.35">
      <c r="A5" s="89" t="s">
        <v>49</v>
      </c>
      <c r="B5" s="90" t="s">
        <v>50</v>
      </c>
      <c r="C5" s="1" t="s">
        <v>6</v>
      </c>
      <c r="D5" s="1" t="s">
        <v>40</v>
      </c>
      <c r="E5" s="1" t="s">
        <v>8</v>
      </c>
    </row>
    <row r="6" spans="1:5" ht="17.5" x14ac:dyDescent="0.35">
      <c r="A6" s="12"/>
      <c r="B6" s="2"/>
      <c r="C6" s="3"/>
      <c r="D6" s="3"/>
      <c r="E6" s="3"/>
    </row>
    <row r="7" spans="1:5" ht="17.5" x14ac:dyDescent="0.35">
      <c r="A7" s="12" t="s">
        <v>45</v>
      </c>
      <c r="B7" s="69" t="s">
        <v>9</v>
      </c>
      <c r="C7" s="69">
        <v>17823</v>
      </c>
      <c r="D7" s="69">
        <v>333</v>
      </c>
      <c r="E7" s="69">
        <v>3888</v>
      </c>
    </row>
    <row r="8" spans="1:5" ht="17.5" x14ac:dyDescent="0.35">
      <c r="A8" s="12"/>
      <c r="B8" s="69" t="s">
        <v>10</v>
      </c>
      <c r="C8" s="69">
        <v>206642</v>
      </c>
      <c r="D8" s="69">
        <v>1448</v>
      </c>
      <c r="E8" s="69">
        <v>47462</v>
      </c>
    </row>
    <row r="9" spans="1:5" ht="17.5" x14ac:dyDescent="0.35">
      <c r="A9" s="12"/>
      <c r="B9" s="69" t="s">
        <v>11</v>
      </c>
      <c r="C9" s="69">
        <v>161765</v>
      </c>
      <c r="D9" s="69">
        <v>2413</v>
      </c>
      <c r="E9" s="69">
        <v>33944</v>
      </c>
    </row>
    <row r="10" spans="1:5" ht="17.5" x14ac:dyDescent="0.35">
      <c r="A10" s="12"/>
      <c r="B10" s="69" t="s">
        <v>12</v>
      </c>
      <c r="C10" s="69">
        <v>297525</v>
      </c>
      <c r="D10" s="69">
        <v>3367</v>
      </c>
      <c r="E10" s="69">
        <v>64824</v>
      </c>
    </row>
    <row r="11" spans="1:5" ht="17.5" x14ac:dyDescent="0.35">
      <c r="A11" s="12"/>
      <c r="B11" s="69" t="s">
        <v>13</v>
      </c>
      <c r="C11" s="69">
        <v>16062</v>
      </c>
      <c r="D11" s="69">
        <v>207</v>
      </c>
      <c r="E11" s="69">
        <v>3367</v>
      </c>
    </row>
    <row r="12" spans="1:5" ht="17.5" x14ac:dyDescent="0.35">
      <c r="A12" s="13"/>
      <c r="B12" s="5"/>
      <c r="C12" s="23"/>
      <c r="D12" s="6"/>
      <c r="E12" s="6"/>
    </row>
    <row r="13" spans="1:5" ht="17.5" x14ac:dyDescent="0.35">
      <c r="A13" s="14"/>
      <c r="B13" s="21" t="s">
        <v>46</v>
      </c>
      <c r="C13" s="22">
        <v>699817</v>
      </c>
      <c r="D13" s="22">
        <v>7768</v>
      </c>
      <c r="E13" s="22">
        <v>153485</v>
      </c>
    </row>
    <row r="14" spans="1:5" ht="17.5" x14ac:dyDescent="0.35">
      <c r="A14" s="12"/>
      <c r="B14" s="2"/>
      <c r="C14" s="3"/>
      <c r="D14" s="3"/>
      <c r="E14" s="3"/>
    </row>
    <row r="15" spans="1:5" ht="17.5" x14ac:dyDescent="0.35">
      <c r="A15" s="12" t="s">
        <v>14</v>
      </c>
      <c r="B15" s="69" t="s">
        <v>15</v>
      </c>
      <c r="C15" s="69">
        <v>178587</v>
      </c>
      <c r="D15" s="69">
        <v>4803</v>
      </c>
      <c r="E15" s="69">
        <v>35249</v>
      </c>
    </row>
    <row r="16" spans="1:5" ht="17.5" x14ac:dyDescent="0.35">
      <c r="A16" s="12"/>
      <c r="B16" s="69" t="s">
        <v>16</v>
      </c>
      <c r="C16" s="69">
        <v>157876</v>
      </c>
      <c r="D16" s="69">
        <v>3661</v>
      </c>
      <c r="E16" s="69">
        <v>34335</v>
      </c>
    </row>
    <row r="17" spans="1:5" ht="17.5" x14ac:dyDescent="0.35">
      <c r="A17" s="12"/>
      <c r="B17" s="69" t="s">
        <v>17</v>
      </c>
      <c r="C17" s="69">
        <v>126335</v>
      </c>
      <c r="D17" s="69">
        <v>2944</v>
      </c>
      <c r="E17" s="69">
        <v>32752</v>
      </c>
    </row>
    <row r="18" spans="1:5" ht="17.5" x14ac:dyDescent="0.35">
      <c r="A18" s="12"/>
      <c r="B18" s="69" t="s">
        <v>18</v>
      </c>
      <c r="C18" s="69">
        <v>115361</v>
      </c>
      <c r="D18" s="69">
        <v>2751</v>
      </c>
      <c r="E18" s="69">
        <v>23813</v>
      </c>
    </row>
    <row r="19" spans="1:5" ht="17.5" x14ac:dyDescent="0.35">
      <c r="A19" s="12"/>
      <c r="B19" s="69" t="s">
        <v>19</v>
      </c>
      <c r="C19" s="69">
        <v>82063</v>
      </c>
      <c r="D19" s="69">
        <v>1946</v>
      </c>
      <c r="E19" s="69">
        <v>17607</v>
      </c>
    </row>
    <row r="20" spans="1:5" ht="17.5" x14ac:dyDescent="0.35">
      <c r="A20" s="12"/>
      <c r="B20" s="69" t="s">
        <v>20</v>
      </c>
      <c r="C20" s="69">
        <v>166174</v>
      </c>
      <c r="D20" s="69">
        <v>4075</v>
      </c>
      <c r="E20" s="69">
        <v>36539</v>
      </c>
    </row>
    <row r="21" spans="1:5" ht="17.5" x14ac:dyDescent="0.35">
      <c r="A21" s="12"/>
      <c r="B21" s="69" t="s">
        <v>21</v>
      </c>
      <c r="C21" s="69">
        <v>159638</v>
      </c>
      <c r="D21" s="69">
        <v>4141</v>
      </c>
      <c r="E21" s="69">
        <v>32648</v>
      </c>
    </row>
    <row r="22" spans="1:5" ht="17.5" x14ac:dyDescent="0.35">
      <c r="A22" s="12"/>
      <c r="B22" s="2"/>
      <c r="C22" s="7"/>
      <c r="D22" s="7"/>
      <c r="E22" s="7"/>
    </row>
    <row r="23" spans="1:5" ht="17.5" x14ac:dyDescent="0.35">
      <c r="A23" s="14"/>
      <c r="B23" s="21" t="s">
        <v>46</v>
      </c>
      <c r="C23" s="22">
        <v>986034</v>
      </c>
      <c r="D23" s="22">
        <v>24321</v>
      </c>
      <c r="E23" s="22">
        <v>212943</v>
      </c>
    </row>
    <row r="24" spans="1:5" ht="17.5" x14ac:dyDescent="0.35">
      <c r="A24" s="12"/>
      <c r="B24" s="2"/>
      <c r="C24" s="4"/>
      <c r="D24" s="4"/>
      <c r="E24" s="4"/>
    </row>
    <row r="25" spans="1:5" ht="17.5" x14ac:dyDescent="0.35">
      <c r="A25" s="12" t="s">
        <v>22</v>
      </c>
      <c r="B25" s="69" t="s">
        <v>23</v>
      </c>
      <c r="C25" s="69">
        <v>49183</v>
      </c>
      <c r="D25" s="69">
        <v>262</v>
      </c>
      <c r="E25" s="69">
        <v>14095</v>
      </c>
    </row>
    <row r="26" spans="1:5" ht="17.5" x14ac:dyDescent="0.35">
      <c r="A26" s="12"/>
      <c r="B26" s="69" t="s">
        <v>24</v>
      </c>
      <c r="C26" s="69">
        <v>79863</v>
      </c>
      <c r="D26" s="69">
        <v>450</v>
      </c>
      <c r="E26" s="69">
        <v>21619</v>
      </c>
    </row>
    <row r="27" spans="1:5" ht="17.5" x14ac:dyDescent="0.35">
      <c r="A27" s="12"/>
      <c r="B27" s="69" t="s">
        <v>25</v>
      </c>
      <c r="C27" s="69">
        <v>98217</v>
      </c>
      <c r="D27" s="69">
        <v>948</v>
      </c>
      <c r="E27" s="69">
        <v>24755</v>
      </c>
    </row>
    <row r="28" spans="1:5" ht="17.5" x14ac:dyDescent="0.35">
      <c r="A28" s="12"/>
      <c r="B28" s="69" t="s">
        <v>26</v>
      </c>
      <c r="C28" s="69">
        <v>103290</v>
      </c>
      <c r="D28" s="69">
        <v>1026</v>
      </c>
      <c r="E28" s="69">
        <v>25028</v>
      </c>
    </row>
    <row r="29" spans="1:5" ht="17.5" x14ac:dyDescent="0.35">
      <c r="A29" s="12"/>
      <c r="B29" s="69" t="s">
        <v>27</v>
      </c>
      <c r="C29" s="69">
        <v>57298</v>
      </c>
      <c r="D29" s="69">
        <v>645</v>
      </c>
      <c r="E29" s="69">
        <v>13019</v>
      </c>
    </row>
    <row r="30" spans="1:5" ht="17.5" x14ac:dyDescent="0.35">
      <c r="A30" s="12"/>
      <c r="B30" s="69" t="s">
        <v>28</v>
      </c>
      <c r="C30" s="69">
        <v>16319</v>
      </c>
      <c r="D30" s="69">
        <v>151</v>
      </c>
      <c r="E30" s="69">
        <v>4087</v>
      </c>
    </row>
    <row r="31" spans="1:5" ht="17.5" x14ac:dyDescent="0.35">
      <c r="A31" s="12"/>
      <c r="B31" s="2"/>
      <c r="C31" s="4"/>
      <c r="D31" s="4"/>
      <c r="E31" s="4"/>
    </row>
    <row r="32" spans="1:5" ht="17.5" x14ac:dyDescent="0.35">
      <c r="A32" s="14"/>
      <c r="B32" s="21" t="s">
        <v>46</v>
      </c>
      <c r="C32" s="22">
        <v>404170</v>
      </c>
      <c r="D32" s="22">
        <v>3482</v>
      </c>
      <c r="E32" s="22">
        <v>102603</v>
      </c>
    </row>
    <row r="33" spans="1:5" ht="17.5" x14ac:dyDescent="0.35">
      <c r="A33" s="12"/>
      <c r="B33" s="2"/>
      <c r="C33" s="4"/>
      <c r="D33" s="4"/>
      <c r="E33" s="4"/>
    </row>
    <row r="34" spans="1:5" ht="17.5" x14ac:dyDescent="0.35">
      <c r="A34" s="12" t="s">
        <v>29</v>
      </c>
      <c r="B34" s="69" t="s">
        <v>30</v>
      </c>
      <c r="C34" s="69">
        <v>338947</v>
      </c>
      <c r="D34" s="69">
        <v>6059</v>
      </c>
      <c r="E34" s="69">
        <v>80286</v>
      </c>
    </row>
    <row r="35" spans="1:5" ht="17.5" x14ac:dyDescent="0.35">
      <c r="A35" s="12"/>
      <c r="B35" s="69" t="s">
        <v>31</v>
      </c>
      <c r="C35" s="69">
        <v>24097</v>
      </c>
      <c r="D35" s="69">
        <v>582</v>
      </c>
      <c r="E35" s="69">
        <v>5532</v>
      </c>
    </row>
    <row r="36" spans="1:5" ht="17.5" x14ac:dyDescent="0.35">
      <c r="A36" s="12"/>
      <c r="B36" s="69" t="s">
        <v>32</v>
      </c>
      <c r="C36" s="69">
        <v>37395</v>
      </c>
      <c r="D36" s="69">
        <v>693</v>
      </c>
      <c r="E36" s="69">
        <v>9267</v>
      </c>
    </row>
    <row r="37" spans="1:5" ht="17.5" x14ac:dyDescent="0.35">
      <c r="A37" s="12"/>
      <c r="B37" s="69" t="s">
        <v>33</v>
      </c>
      <c r="C37" s="69">
        <v>31609</v>
      </c>
      <c r="D37" s="69">
        <v>680</v>
      </c>
      <c r="E37" s="69">
        <v>7423</v>
      </c>
    </row>
    <row r="38" spans="1:5" ht="17.5" x14ac:dyDescent="0.35">
      <c r="A38" s="12"/>
      <c r="B38" s="2"/>
      <c r="C38" s="4"/>
      <c r="D38" s="4"/>
      <c r="E38" s="4"/>
    </row>
    <row r="39" spans="1:5" ht="17.5" x14ac:dyDescent="0.35">
      <c r="A39" s="14"/>
      <c r="B39" s="21" t="s">
        <v>46</v>
      </c>
      <c r="C39" s="22">
        <v>432048</v>
      </c>
      <c r="D39" s="22">
        <v>8014</v>
      </c>
      <c r="E39" s="22">
        <v>102508</v>
      </c>
    </row>
    <row r="40" spans="1:5" ht="17.5" x14ac:dyDescent="0.35">
      <c r="A40" s="15"/>
      <c r="B40" s="8"/>
      <c r="C40" s="9"/>
      <c r="D40" s="9"/>
      <c r="E40" s="9"/>
    </row>
    <row r="41" spans="1:5" ht="17.5" x14ac:dyDescent="0.35">
      <c r="A41" s="16" t="s">
        <v>34</v>
      </c>
      <c r="B41" s="69" t="s">
        <v>35</v>
      </c>
      <c r="C41" s="69">
        <f>305207+178658+28567</f>
        <v>512432</v>
      </c>
      <c r="D41" s="69">
        <f>3698+2339+456</f>
        <v>6493</v>
      </c>
      <c r="E41" s="69">
        <f>57324+33935+5374</f>
        <v>96633</v>
      </c>
    </row>
    <row r="42" spans="1:5" ht="17.5" x14ac:dyDescent="0.35">
      <c r="A42" s="16"/>
      <c r="B42" s="69" t="s">
        <v>36</v>
      </c>
      <c r="C42" s="69">
        <f>209162+81595+27555</f>
        <v>318312</v>
      </c>
      <c r="D42" s="69">
        <f>3504+1302+664</f>
        <v>5470</v>
      </c>
      <c r="E42" s="69">
        <f>41370+16068+5377</f>
        <v>62815</v>
      </c>
    </row>
    <row r="43" spans="1:5" ht="17.5" x14ac:dyDescent="0.35">
      <c r="A43" s="16"/>
      <c r="B43" s="69" t="s">
        <v>37</v>
      </c>
      <c r="C43" s="69">
        <f>216457+243741+24899</f>
        <v>485097</v>
      </c>
      <c r="D43" s="69">
        <f>2715+2744+303</f>
        <v>5762</v>
      </c>
      <c r="E43" s="69">
        <f>42286+47752+4849</f>
        <v>94887</v>
      </c>
    </row>
    <row r="44" spans="1:5" ht="17.5" x14ac:dyDescent="0.35">
      <c r="A44" s="16"/>
      <c r="B44" s="69" t="s">
        <v>38</v>
      </c>
      <c r="C44" s="69">
        <f>250298+216436+45302</f>
        <v>512036</v>
      </c>
      <c r="D44" s="69">
        <f>4109+3105+924</f>
        <v>8138</v>
      </c>
      <c r="E44" s="69">
        <f>48086+40944+8626</f>
        <v>97656</v>
      </c>
    </row>
    <row r="45" spans="1:5" ht="17.5" x14ac:dyDescent="0.3">
      <c r="A45" s="16"/>
      <c r="B45" s="10"/>
      <c r="C45" s="11">
        <f>SUM(C41:C44)</f>
        <v>1827877</v>
      </c>
      <c r="D45" s="11">
        <f>SUM(D41:D44)</f>
        <v>25863</v>
      </c>
      <c r="E45" s="11">
        <f>SUM(E41:E44)</f>
        <v>351991</v>
      </c>
    </row>
    <row r="46" spans="1:5" ht="17.5" x14ac:dyDescent="0.35">
      <c r="A46" s="17"/>
      <c r="B46" s="21" t="s">
        <v>46</v>
      </c>
      <c r="C46" s="20">
        <v>1827877</v>
      </c>
      <c r="D46" s="20">
        <v>25863</v>
      </c>
      <c r="E46" s="20">
        <v>351991</v>
      </c>
    </row>
    <row r="47" spans="1:5" ht="17.5" x14ac:dyDescent="0.35">
      <c r="A47" s="18"/>
      <c r="B47" s="19" t="s">
        <v>48</v>
      </c>
      <c r="C47" s="20">
        <v>4349946</v>
      </c>
      <c r="D47" s="20">
        <v>69448</v>
      </c>
      <c r="E47" s="20">
        <v>923530</v>
      </c>
    </row>
  </sheetData>
  <mergeCells count="3">
    <mergeCell ref="A2:E2"/>
    <mergeCell ref="A3:E3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3DE2-73A5-4DC4-ACF8-F6D9E9A01235}">
  <dimension ref="A1:E47"/>
  <sheetViews>
    <sheetView workbookViewId="0">
      <selection sqref="A1:E1"/>
    </sheetView>
  </sheetViews>
  <sheetFormatPr defaultRowHeight="14" x14ac:dyDescent="0.3"/>
  <cols>
    <col min="1" max="1" width="26.9140625" customWidth="1"/>
    <col min="2" max="2" width="18.1640625" customWidth="1"/>
    <col min="3" max="3" width="20.1640625" customWidth="1"/>
    <col min="4" max="4" width="21.33203125" customWidth="1"/>
    <col min="5" max="5" width="22.082031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53</v>
      </c>
      <c r="B3" s="92"/>
      <c r="C3" s="92"/>
      <c r="D3" s="92"/>
      <c r="E3" s="92"/>
    </row>
    <row r="4" spans="1:5" ht="17.5" x14ac:dyDescent="0.35">
      <c r="A4" s="91"/>
      <c r="B4" s="91"/>
      <c r="C4" s="91"/>
      <c r="D4" s="24"/>
      <c r="E4" s="24"/>
    </row>
    <row r="5" spans="1:5" ht="17.5" x14ac:dyDescent="0.35">
      <c r="A5" s="89" t="s">
        <v>49</v>
      </c>
      <c r="B5" s="90" t="s">
        <v>50</v>
      </c>
      <c r="C5" s="25" t="s">
        <v>6</v>
      </c>
      <c r="D5" s="25" t="s">
        <v>40</v>
      </c>
      <c r="E5" s="25" t="s">
        <v>8</v>
      </c>
    </row>
    <row r="6" spans="1:5" ht="17.5" x14ac:dyDescent="0.35">
      <c r="A6" s="36"/>
      <c r="B6" s="26"/>
      <c r="C6" s="27"/>
      <c r="D6" s="27"/>
      <c r="E6" s="27"/>
    </row>
    <row r="7" spans="1:5" ht="17.5" x14ac:dyDescent="0.35">
      <c r="A7" s="36" t="s">
        <v>45</v>
      </c>
      <c r="B7" s="69" t="s">
        <v>9</v>
      </c>
      <c r="C7" s="69">
        <v>18291</v>
      </c>
      <c r="D7" s="69">
        <v>268</v>
      </c>
      <c r="E7" s="69">
        <v>4195</v>
      </c>
    </row>
    <row r="8" spans="1:5" ht="17.5" x14ac:dyDescent="0.35">
      <c r="A8" s="36"/>
      <c r="B8" s="69" t="s">
        <v>10</v>
      </c>
      <c r="C8" s="69">
        <v>212890</v>
      </c>
      <c r="D8" s="69">
        <v>1450</v>
      </c>
      <c r="E8" s="69">
        <v>52078</v>
      </c>
    </row>
    <row r="9" spans="1:5" ht="17.5" x14ac:dyDescent="0.35">
      <c r="A9" s="36"/>
      <c r="B9" s="69" t="s">
        <v>11</v>
      </c>
      <c r="C9" s="69">
        <v>167536</v>
      </c>
      <c r="D9" s="69">
        <v>2583</v>
      </c>
      <c r="E9" s="69">
        <v>41316</v>
      </c>
    </row>
    <row r="10" spans="1:5" ht="17.5" x14ac:dyDescent="0.35">
      <c r="A10" s="36"/>
      <c r="B10" s="69" t="s">
        <v>12</v>
      </c>
      <c r="C10" s="69">
        <v>306233</v>
      </c>
      <c r="D10" s="69">
        <v>3251</v>
      </c>
      <c r="E10" s="69">
        <v>78524</v>
      </c>
    </row>
    <row r="11" spans="1:5" ht="17.5" x14ac:dyDescent="0.35">
      <c r="A11" s="36"/>
      <c r="B11" s="69" t="s">
        <v>13</v>
      </c>
      <c r="C11" s="69">
        <v>17352</v>
      </c>
      <c r="D11" s="69">
        <v>250</v>
      </c>
      <c r="E11" s="69">
        <v>3890</v>
      </c>
    </row>
    <row r="12" spans="1:5" ht="17.5" x14ac:dyDescent="0.35">
      <c r="A12" s="37"/>
      <c r="B12" s="29"/>
      <c r="C12" s="48"/>
      <c r="D12" s="30"/>
      <c r="E12" s="30"/>
    </row>
    <row r="13" spans="1:5" ht="17.5" x14ac:dyDescent="0.35">
      <c r="A13" s="38"/>
      <c r="B13" s="46" t="s">
        <v>46</v>
      </c>
      <c r="C13" s="47">
        <v>722302</v>
      </c>
      <c r="D13" s="47">
        <v>7802</v>
      </c>
      <c r="E13" s="47">
        <v>180003</v>
      </c>
    </row>
    <row r="14" spans="1:5" ht="17.5" x14ac:dyDescent="0.35">
      <c r="A14" s="36"/>
      <c r="B14" s="26"/>
      <c r="C14" s="27"/>
      <c r="D14" s="27"/>
      <c r="E14" s="27"/>
    </row>
    <row r="15" spans="1:5" ht="17.5" x14ac:dyDescent="0.35">
      <c r="A15" s="36" t="s">
        <v>14</v>
      </c>
      <c r="B15" s="69" t="s">
        <v>15</v>
      </c>
      <c r="C15" s="69">
        <v>184717</v>
      </c>
      <c r="D15" s="69">
        <v>4675</v>
      </c>
      <c r="E15" s="69">
        <v>36560</v>
      </c>
    </row>
    <row r="16" spans="1:5" ht="17.5" x14ac:dyDescent="0.35">
      <c r="A16" s="36"/>
      <c r="B16" s="69" t="s">
        <v>16</v>
      </c>
      <c r="C16" s="69">
        <v>163045</v>
      </c>
      <c r="D16" s="69">
        <v>3759</v>
      </c>
      <c r="E16" s="69">
        <v>35614</v>
      </c>
    </row>
    <row r="17" spans="1:5" ht="17.5" x14ac:dyDescent="0.35">
      <c r="A17" s="36"/>
      <c r="B17" s="69" t="s">
        <v>17</v>
      </c>
      <c r="C17" s="69">
        <v>129962</v>
      </c>
      <c r="D17" s="69">
        <v>2873</v>
      </c>
      <c r="E17" s="69">
        <v>33909</v>
      </c>
    </row>
    <row r="18" spans="1:5" ht="17.5" x14ac:dyDescent="0.35">
      <c r="A18" s="36"/>
      <c r="B18" s="69" t="s">
        <v>18</v>
      </c>
      <c r="C18" s="69">
        <v>118934</v>
      </c>
      <c r="D18" s="69">
        <v>2809</v>
      </c>
      <c r="E18" s="69">
        <v>24643</v>
      </c>
    </row>
    <row r="19" spans="1:5" ht="17.5" x14ac:dyDescent="0.35">
      <c r="A19" s="36"/>
      <c r="B19" s="69" t="s">
        <v>19</v>
      </c>
      <c r="C19" s="69">
        <v>84691</v>
      </c>
      <c r="D19" s="69">
        <v>2024</v>
      </c>
      <c r="E19" s="69">
        <v>18246</v>
      </c>
    </row>
    <row r="20" spans="1:5" ht="17.5" x14ac:dyDescent="0.35">
      <c r="A20" s="36"/>
      <c r="B20" s="69" t="s">
        <v>20</v>
      </c>
      <c r="C20" s="69">
        <v>171302</v>
      </c>
      <c r="D20" s="69">
        <v>4216</v>
      </c>
      <c r="E20" s="69">
        <v>37813</v>
      </c>
    </row>
    <row r="21" spans="1:5" ht="17.5" x14ac:dyDescent="0.35">
      <c r="A21" s="36"/>
      <c r="B21" s="69" t="s">
        <v>21</v>
      </c>
      <c r="C21" s="69">
        <v>164313</v>
      </c>
      <c r="D21" s="69">
        <v>3931</v>
      </c>
      <c r="E21" s="69">
        <v>33710</v>
      </c>
    </row>
    <row r="22" spans="1:5" ht="17.5" x14ac:dyDescent="0.35">
      <c r="A22" s="36"/>
      <c r="B22" s="26"/>
      <c r="C22" s="31"/>
      <c r="D22" s="31"/>
      <c r="E22" s="31"/>
    </row>
    <row r="23" spans="1:5" ht="17.5" x14ac:dyDescent="0.35">
      <c r="A23" s="38"/>
      <c r="B23" s="46" t="s">
        <v>46</v>
      </c>
      <c r="C23" s="47">
        <v>1016964</v>
      </c>
      <c r="D23" s="47">
        <v>24287</v>
      </c>
      <c r="E23" s="47">
        <v>220495</v>
      </c>
    </row>
    <row r="24" spans="1:5" ht="17.5" x14ac:dyDescent="0.35">
      <c r="A24" s="36"/>
      <c r="B24" s="26"/>
      <c r="C24" s="28"/>
      <c r="D24" s="28"/>
      <c r="E24" s="28"/>
    </row>
    <row r="25" spans="1:5" ht="17.5" x14ac:dyDescent="0.35">
      <c r="A25" s="36" t="s">
        <v>22</v>
      </c>
      <c r="B25" s="69" t="s">
        <v>23</v>
      </c>
      <c r="C25" s="69">
        <v>49530</v>
      </c>
      <c r="D25" s="69">
        <v>239</v>
      </c>
      <c r="E25" s="69">
        <v>14329</v>
      </c>
    </row>
    <row r="26" spans="1:5" ht="17.5" x14ac:dyDescent="0.35">
      <c r="A26" s="36"/>
      <c r="B26" s="69" t="s">
        <v>24</v>
      </c>
      <c r="C26" s="69">
        <v>80358</v>
      </c>
      <c r="D26" s="69">
        <v>386</v>
      </c>
      <c r="E26" s="69">
        <v>21932</v>
      </c>
    </row>
    <row r="27" spans="1:5" ht="17.5" x14ac:dyDescent="0.35">
      <c r="A27" s="36"/>
      <c r="B27" s="69" t="s">
        <v>25</v>
      </c>
      <c r="C27" s="69">
        <v>99384</v>
      </c>
      <c r="D27" s="69">
        <v>846</v>
      </c>
      <c r="E27" s="69">
        <v>25284</v>
      </c>
    </row>
    <row r="28" spans="1:5" ht="17.5" x14ac:dyDescent="0.35">
      <c r="A28" s="36"/>
      <c r="B28" s="69" t="s">
        <v>26</v>
      </c>
      <c r="C28" s="69">
        <v>104578</v>
      </c>
      <c r="D28" s="69">
        <v>868</v>
      </c>
      <c r="E28" s="69">
        <v>25781</v>
      </c>
    </row>
    <row r="29" spans="1:5" ht="17.5" x14ac:dyDescent="0.35">
      <c r="A29" s="36"/>
      <c r="B29" s="69" t="s">
        <v>27</v>
      </c>
      <c r="C29" s="69">
        <v>58045</v>
      </c>
      <c r="D29" s="69">
        <v>493</v>
      </c>
      <c r="E29" s="69">
        <v>13433</v>
      </c>
    </row>
    <row r="30" spans="1:5" ht="17.5" x14ac:dyDescent="0.35">
      <c r="A30" s="36"/>
      <c r="B30" s="69" t="s">
        <v>28</v>
      </c>
      <c r="C30" s="69">
        <v>16543</v>
      </c>
      <c r="D30" s="69">
        <v>132</v>
      </c>
      <c r="E30" s="69">
        <v>4282</v>
      </c>
    </row>
    <row r="31" spans="1:5" ht="17.5" x14ac:dyDescent="0.35">
      <c r="A31" s="36"/>
      <c r="B31" s="26"/>
      <c r="C31" s="28"/>
      <c r="D31" s="28"/>
      <c r="E31" s="28"/>
    </row>
    <row r="32" spans="1:5" ht="17.5" x14ac:dyDescent="0.35">
      <c r="A32" s="38"/>
      <c r="B32" s="46" t="s">
        <v>46</v>
      </c>
      <c r="C32" s="47">
        <v>408438</v>
      </c>
      <c r="D32" s="47">
        <v>2964</v>
      </c>
      <c r="E32" s="47">
        <v>105041</v>
      </c>
    </row>
    <row r="33" spans="1:5" ht="17.5" x14ac:dyDescent="0.35">
      <c r="A33" s="36"/>
      <c r="B33" s="26"/>
      <c r="C33" s="28"/>
      <c r="D33" s="28"/>
      <c r="E33" s="28"/>
    </row>
    <row r="34" spans="1:5" ht="17.5" x14ac:dyDescent="0.35">
      <c r="A34" s="36" t="s">
        <v>29</v>
      </c>
      <c r="B34" s="69" t="s">
        <v>30</v>
      </c>
      <c r="C34" s="69">
        <v>347164</v>
      </c>
      <c r="D34" s="69">
        <v>6713</v>
      </c>
      <c r="E34" s="69">
        <v>83129</v>
      </c>
    </row>
    <row r="35" spans="1:5" ht="17.5" x14ac:dyDescent="0.35">
      <c r="A35" s="36"/>
      <c r="B35" s="69" t="s">
        <v>31</v>
      </c>
      <c r="C35" s="69">
        <v>24673</v>
      </c>
      <c r="D35" s="69">
        <v>565</v>
      </c>
      <c r="E35" s="69">
        <v>5725</v>
      </c>
    </row>
    <row r="36" spans="1:5" ht="17.5" x14ac:dyDescent="0.35">
      <c r="A36" s="36"/>
      <c r="B36" s="69" t="s">
        <v>32</v>
      </c>
      <c r="C36" s="69">
        <v>38174</v>
      </c>
      <c r="D36" s="69">
        <v>689</v>
      </c>
      <c r="E36" s="69">
        <v>9565</v>
      </c>
    </row>
    <row r="37" spans="1:5" ht="17.5" x14ac:dyDescent="0.35">
      <c r="A37" s="36"/>
      <c r="B37" s="69" t="s">
        <v>33</v>
      </c>
      <c r="C37" s="69">
        <v>32352</v>
      </c>
      <c r="D37" s="69">
        <v>721</v>
      </c>
      <c r="E37" s="69">
        <v>7643</v>
      </c>
    </row>
    <row r="38" spans="1:5" ht="17.5" x14ac:dyDescent="0.35">
      <c r="A38" s="36"/>
      <c r="B38" s="26"/>
      <c r="C38" s="28"/>
      <c r="D38" s="28"/>
      <c r="E38" s="28"/>
    </row>
    <row r="39" spans="1:5" ht="17.5" x14ac:dyDescent="0.35">
      <c r="A39" s="38"/>
      <c r="B39" s="46" t="s">
        <v>46</v>
      </c>
      <c r="C39" s="47">
        <v>442363</v>
      </c>
      <c r="D39" s="47">
        <v>8688</v>
      </c>
      <c r="E39" s="47">
        <v>106062</v>
      </c>
    </row>
    <row r="40" spans="1:5" ht="17.5" x14ac:dyDescent="0.35">
      <c r="A40" s="39"/>
      <c r="B40" s="32"/>
      <c r="C40" s="33"/>
      <c r="D40" s="33"/>
      <c r="E40" s="33"/>
    </row>
    <row r="41" spans="1:5" ht="17.5" x14ac:dyDescent="0.35">
      <c r="A41" s="40" t="s">
        <v>34</v>
      </c>
      <c r="B41" s="69" t="s">
        <v>35</v>
      </c>
      <c r="C41" s="69">
        <f>309258+181471+29346</f>
        <v>520075</v>
      </c>
      <c r="D41" s="69">
        <f>3008+1977+388</f>
        <v>5373</v>
      </c>
      <c r="E41" s="69">
        <f>58763+34994+5617</f>
        <v>99374</v>
      </c>
    </row>
    <row r="42" spans="1:5" ht="17.5" x14ac:dyDescent="0.35">
      <c r="A42" s="40"/>
      <c r="B42" s="69" t="s">
        <v>36</v>
      </c>
      <c r="C42" s="69">
        <f>209423+81401+27962</f>
        <v>318786</v>
      </c>
      <c r="D42" s="69">
        <f>3232+1129+623</f>
        <v>4984</v>
      </c>
      <c r="E42" s="69">
        <f>41845+16135+5492</f>
        <v>63472</v>
      </c>
    </row>
    <row r="43" spans="1:5" ht="17.5" x14ac:dyDescent="0.35">
      <c r="A43" s="40"/>
      <c r="B43" s="69" t="s">
        <v>37</v>
      </c>
      <c r="C43" s="69">
        <f>221555+244607+25246</f>
        <v>491408</v>
      </c>
      <c r="D43" s="69">
        <f>2519+2216+284</f>
        <v>5019</v>
      </c>
      <c r="E43" s="69">
        <f>44157+48345+4995</f>
        <v>97497</v>
      </c>
    </row>
    <row r="44" spans="1:5" ht="17.5" x14ac:dyDescent="0.35">
      <c r="A44" s="40"/>
      <c r="B44" s="69" t="s">
        <v>38</v>
      </c>
      <c r="C44" s="69">
        <f>263851+217470+46772</f>
        <v>528093</v>
      </c>
      <c r="D44" s="69">
        <f>3845+2533+866</f>
        <v>7244</v>
      </c>
      <c r="E44" s="69">
        <f>51626+41463+9096</f>
        <v>102185</v>
      </c>
    </row>
    <row r="45" spans="1:5" ht="17.5" x14ac:dyDescent="0.3">
      <c r="A45" s="40"/>
      <c r="B45" s="34"/>
      <c r="C45" s="35"/>
      <c r="D45" s="35"/>
      <c r="E45" s="35"/>
    </row>
    <row r="46" spans="1:5" ht="17.5" x14ac:dyDescent="0.35">
      <c r="A46" s="41"/>
      <c r="B46" s="21" t="s">
        <v>46</v>
      </c>
      <c r="C46" s="44">
        <v>1858362</v>
      </c>
      <c r="D46" s="44">
        <v>22620</v>
      </c>
      <c r="E46" s="44">
        <v>362528</v>
      </c>
    </row>
    <row r="47" spans="1:5" ht="17.5" x14ac:dyDescent="0.35">
      <c r="A47" s="42"/>
      <c r="B47" s="43" t="s">
        <v>48</v>
      </c>
      <c r="C47" s="44">
        <v>4448429</v>
      </c>
      <c r="D47" s="44">
        <v>66361</v>
      </c>
      <c r="E47" s="44">
        <v>974129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9AB7-C6F4-4DBD-AA80-E8C02B1972C7}">
  <dimension ref="A1:E47"/>
  <sheetViews>
    <sheetView workbookViewId="0">
      <selection sqref="A1:E1"/>
    </sheetView>
  </sheetViews>
  <sheetFormatPr defaultRowHeight="14" x14ac:dyDescent="0.3"/>
  <cols>
    <col min="1" max="1" width="27.33203125" customWidth="1"/>
    <col min="2" max="2" width="17.4140625" customWidth="1"/>
    <col min="3" max="3" width="20.58203125" customWidth="1"/>
    <col min="4" max="4" width="21.4140625" customWidth="1"/>
    <col min="5" max="5" width="21.832031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54</v>
      </c>
      <c r="B3" s="92"/>
      <c r="C3" s="92"/>
      <c r="D3" s="92"/>
      <c r="E3" s="92"/>
    </row>
    <row r="4" spans="1:5" ht="17.5" x14ac:dyDescent="0.35">
      <c r="A4" s="91"/>
      <c r="B4" s="91"/>
      <c r="C4" s="91"/>
      <c r="D4" s="24"/>
      <c r="E4" s="24"/>
    </row>
    <row r="5" spans="1:5" ht="17.5" x14ac:dyDescent="0.35">
      <c r="A5" s="89" t="s">
        <v>49</v>
      </c>
      <c r="B5" s="90" t="s">
        <v>50</v>
      </c>
      <c r="C5" s="25" t="s">
        <v>6</v>
      </c>
      <c r="D5" s="25" t="s">
        <v>40</v>
      </c>
      <c r="E5" s="25" t="s">
        <v>8</v>
      </c>
    </row>
    <row r="6" spans="1:5" ht="17.5" x14ac:dyDescent="0.35">
      <c r="A6" s="36"/>
      <c r="B6" s="26"/>
      <c r="C6" s="27"/>
      <c r="D6" s="27"/>
      <c r="E6" s="27"/>
    </row>
    <row r="7" spans="1:5" ht="17.5" x14ac:dyDescent="0.35">
      <c r="A7" s="36" t="s">
        <v>45</v>
      </c>
      <c r="B7" s="69" t="s">
        <v>9</v>
      </c>
      <c r="C7" s="69">
        <v>18871</v>
      </c>
      <c r="D7" s="69">
        <v>332</v>
      </c>
      <c r="E7" s="69">
        <v>4481</v>
      </c>
    </row>
    <row r="8" spans="1:5" ht="17.5" x14ac:dyDescent="0.35">
      <c r="A8" s="36"/>
      <c r="B8" s="69" t="s">
        <v>10</v>
      </c>
      <c r="C8" s="69">
        <v>219920</v>
      </c>
      <c r="D8" s="69">
        <v>1559</v>
      </c>
      <c r="E8" s="69">
        <v>55835</v>
      </c>
    </row>
    <row r="9" spans="1:5" ht="17.5" x14ac:dyDescent="0.35">
      <c r="A9" s="36"/>
      <c r="B9" s="69" t="s">
        <v>11</v>
      </c>
      <c r="C9" s="69">
        <v>172612</v>
      </c>
      <c r="D9" s="69">
        <v>2560</v>
      </c>
      <c r="E9" s="69">
        <v>44073</v>
      </c>
    </row>
    <row r="10" spans="1:5" ht="17.5" x14ac:dyDescent="0.35">
      <c r="A10" s="36"/>
      <c r="B10" s="69" t="s">
        <v>12</v>
      </c>
      <c r="C10" s="69">
        <v>315811</v>
      </c>
      <c r="D10" s="69">
        <v>3558</v>
      </c>
      <c r="E10" s="69">
        <v>84348</v>
      </c>
    </row>
    <row r="11" spans="1:5" ht="17.5" x14ac:dyDescent="0.35">
      <c r="A11" s="36"/>
      <c r="B11" s="69" t="s">
        <v>13</v>
      </c>
      <c r="C11" s="69">
        <v>18562</v>
      </c>
      <c r="D11" s="69">
        <v>265</v>
      </c>
      <c r="E11" s="69">
        <v>4354</v>
      </c>
    </row>
    <row r="12" spans="1:5" ht="17.5" x14ac:dyDescent="0.35">
      <c r="A12" s="37"/>
      <c r="B12" s="29"/>
      <c r="C12" s="48"/>
      <c r="D12" s="30"/>
      <c r="E12" s="30"/>
    </row>
    <row r="13" spans="1:5" ht="17.5" x14ac:dyDescent="0.35">
      <c r="A13" s="38"/>
      <c r="B13" s="46" t="s">
        <v>46</v>
      </c>
      <c r="C13" s="47">
        <v>745776</v>
      </c>
      <c r="D13" s="47">
        <v>8274</v>
      </c>
      <c r="E13" s="47">
        <v>193091</v>
      </c>
    </row>
    <row r="14" spans="1:5" ht="17.5" x14ac:dyDescent="0.35">
      <c r="A14" s="36"/>
      <c r="B14" s="26"/>
      <c r="C14" s="27"/>
      <c r="D14" s="27"/>
      <c r="E14" s="27"/>
    </row>
    <row r="15" spans="1:5" ht="17.5" x14ac:dyDescent="0.35">
      <c r="A15" s="36" t="s">
        <v>14</v>
      </c>
      <c r="B15" s="69" t="s">
        <v>15</v>
      </c>
      <c r="C15" s="69">
        <v>190492</v>
      </c>
      <c r="D15" s="69">
        <v>4595</v>
      </c>
      <c r="E15" s="69">
        <v>38041</v>
      </c>
    </row>
    <row r="16" spans="1:5" ht="17.5" x14ac:dyDescent="0.35">
      <c r="A16" s="36"/>
      <c r="B16" s="69" t="s">
        <v>16</v>
      </c>
      <c r="C16" s="69">
        <v>168009</v>
      </c>
      <c r="D16" s="69">
        <v>3800</v>
      </c>
      <c r="E16" s="69">
        <v>36907</v>
      </c>
    </row>
    <row r="17" spans="1:5" ht="17.5" x14ac:dyDescent="0.35">
      <c r="A17" s="36"/>
      <c r="B17" s="69" t="s">
        <v>17</v>
      </c>
      <c r="C17" s="69">
        <v>133910</v>
      </c>
      <c r="D17" s="69">
        <v>2807</v>
      </c>
      <c r="E17" s="69">
        <v>35398</v>
      </c>
    </row>
    <row r="18" spans="1:5" ht="17.5" x14ac:dyDescent="0.35">
      <c r="A18" s="36"/>
      <c r="B18" s="69" t="s">
        <v>18</v>
      </c>
      <c r="C18" s="69">
        <v>122557</v>
      </c>
      <c r="D18" s="69">
        <v>2593</v>
      </c>
      <c r="E18" s="69">
        <v>25534</v>
      </c>
    </row>
    <row r="19" spans="1:5" ht="17.5" x14ac:dyDescent="0.35">
      <c r="A19" s="36"/>
      <c r="B19" s="69" t="s">
        <v>19</v>
      </c>
      <c r="C19" s="69">
        <v>87199</v>
      </c>
      <c r="D19" s="69">
        <v>2043</v>
      </c>
      <c r="E19" s="69">
        <v>18877</v>
      </c>
    </row>
    <row r="20" spans="1:5" ht="17.5" x14ac:dyDescent="0.35">
      <c r="A20" s="36"/>
      <c r="B20" s="69" t="s">
        <v>20</v>
      </c>
      <c r="C20" s="69">
        <v>176855</v>
      </c>
      <c r="D20" s="69">
        <v>4379</v>
      </c>
      <c r="E20" s="69">
        <v>39400</v>
      </c>
    </row>
    <row r="21" spans="1:5" ht="17.5" x14ac:dyDescent="0.35">
      <c r="A21" s="36"/>
      <c r="B21" s="69" t="s">
        <v>21</v>
      </c>
      <c r="C21" s="69">
        <v>169103</v>
      </c>
      <c r="D21" s="69">
        <v>3734</v>
      </c>
      <c r="E21" s="69">
        <v>34951</v>
      </c>
    </row>
    <row r="22" spans="1:5" ht="17.5" x14ac:dyDescent="0.35">
      <c r="A22" s="36"/>
      <c r="B22" s="26"/>
      <c r="C22" s="31"/>
      <c r="D22" s="31"/>
      <c r="E22" s="31"/>
    </row>
    <row r="23" spans="1:5" ht="17.5" x14ac:dyDescent="0.35">
      <c r="A23" s="38"/>
      <c r="B23" s="46" t="s">
        <v>46</v>
      </c>
      <c r="C23" s="47">
        <v>1048125</v>
      </c>
      <c r="D23" s="47">
        <v>23951</v>
      </c>
      <c r="E23" s="47">
        <v>229108</v>
      </c>
    </row>
    <row r="24" spans="1:5" ht="17.5" x14ac:dyDescent="0.35">
      <c r="A24" s="36"/>
      <c r="B24" s="26"/>
      <c r="C24" s="28"/>
      <c r="D24" s="28"/>
      <c r="E24" s="28"/>
    </row>
    <row r="25" spans="1:5" ht="17.5" x14ac:dyDescent="0.35">
      <c r="A25" s="36" t="s">
        <v>22</v>
      </c>
      <c r="B25" s="69" t="s">
        <v>23</v>
      </c>
      <c r="C25" s="69">
        <v>49887</v>
      </c>
      <c r="D25" s="69">
        <v>228</v>
      </c>
      <c r="E25" s="69">
        <v>14593</v>
      </c>
    </row>
    <row r="26" spans="1:5" ht="17.5" x14ac:dyDescent="0.35">
      <c r="A26" s="36"/>
      <c r="B26" s="69" t="s">
        <v>24</v>
      </c>
      <c r="C26" s="69">
        <v>80960</v>
      </c>
      <c r="D26" s="69">
        <v>410</v>
      </c>
      <c r="E26" s="69">
        <v>22365</v>
      </c>
    </row>
    <row r="27" spans="1:5" ht="17.5" x14ac:dyDescent="0.35">
      <c r="A27" s="36"/>
      <c r="B27" s="69" t="s">
        <v>25</v>
      </c>
      <c r="C27" s="69">
        <v>100883</v>
      </c>
      <c r="D27" s="69">
        <v>878</v>
      </c>
      <c r="E27" s="69">
        <v>26050</v>
      </c>
    </row>
    <row r="28" spans="1:5" ht="17.5" x14ac:dyDescent="0.35">
      <c r="A28" s="36"/>
      <c r="B28" s="69" t="s">
        <v>26</v>
      </c>
      <c r="C28" s="69">
        <v>106173</v>
      </c>
      <c r="D28" s="69">
        <v>973</v>
      </c>
      <c r="E28" s="69">
        <v>26732</v>
      </c>
    </row>
    <row r="29" spans="1:5" ht="17.5" x14ac:dyDescent="0.35">
      <c r="A29" s="36"/>
      <c r="B29" s="69" t="s">
        <v>27</v>
      </c>
      <c r="C29" s="69">
        <v>59239</v>
      </c>
      <c r="D29" s="69">
        <v>662</v>
      </c>
      <c r="E29" s="69">
        <v>14435</v>
      </c>
    </row>
    <row r="30" spans="1:5" ht="17.5" x14ac:dyDescent="0.35">
      <c r="A30" s="36"/>
      <c r="B30" s="69" t="s">
        <v>28</v>
      </c>
      <c r="C30" s="69">
        <v>16820</v>
      </c>
      <c r="D30" s="69">
        <v>135</v>
      </c>
      <c r="E30" s="69">
        <v>4501</v>
      </c>
    </row>
    <row r="31" spans="1:5" ht="17.5" x14ac:dyDescent="0.35">
      <c r="A31" s="36"/>
      <c r="B31" s="26"/>
      <c r="C31" s="28"/>
      <c r="D31" s="28"/>
      <c r="E31" s="28"/>
    </row>
    <row r="32" spans="1:5" ht="17.5" x14ac:dyDescent="0.35">
      <c r="A32" s="38"/>
      <c r="B32" s="46" t="s">
        <v>46</v>
      </c>
      <c r="C32" s="47">
        <v>413962</v>
      </c>
      <c r="D32" s="47">
        <v>3286</v>
      </c>
      <c r="E32" s="47">
        <v>108676</v>
      </c>
    </row>
    <row r="33" spans="1:5" ht="17.5" x14ac:dyDescent="0.35">
      <c r="A33" s="36"/>
      <c r="B33" s="26"/>
      <c r="C33" s="28"/>
      <c r="D33" s="28"/>
      <c r="E33" s="28"/>
    </row>
    <row r="34" spans="1:5" ht="17.5" x14ac:dyDescent="0.35">
      <c r="A34" s="36" t="s">
        <v>29</v>
      </c>
      <c r="B34" s="69" t="s">
        <v>30</v>
      </c>
      <c r="C34" s="69">
        <v>354277</v>
      </c>
      <c r="D34" s="69">
        <v>6484</v>
      </c>
      <c r="E34" s="69">
        <v>85894</v>
      </c>
    </row>
    <row r="35" spans="1:5" ht="17.5" x14ac:dyDescent="0.35">
      <c r="A35" s="36"/>
      <c r="B35" s="69" t="s">
        <v>31</v>
      </c>
      <c r="C35" s="69">
        <v>25361</v>
      </c>
      <c r="D35" s="69">
        <v>634</v>
      </c>
      <c r="E35" s="69">
        <v>5943</v>
      </c>
    </row>
    <row r="36" spans="1:5" ht="17.5" x14ac:dyDescent="0.35">
      <c r="A36" s="36"/>
      <c r="B36" s="69" t="s">
        <v>32</v>
      </c>
      <c r="C36" s="69">
        <v>38856</v>
      </c>
      <c r="D36" s="69">
        <v>639</v>
      </c>
      <c r="E36" s="69">
        <v>9809</v>
      </c>
    </row>
    <row r="37" spans="1:5" ht="17.5" x14ac:dyDescent="0.35">
      <c r="A37" s="36"/>
      <c r="B37" s="69" t="s">
        <v>33</v>
      </c>
      <c r="C37" s="69">
        <v>32973</v>
      </c>
      <c r="D37" s="69">
        <v>587</v>
      </c>
      <c r="E37" s="69">
        <v>7919</v>
      </c>
    </row>
    <row r="38" spans="1:5" ht="17.5" x14ac:dyDescent="0.35">
      <c r="A38" s="36"/>
      <c r="B38" s="26"/>
      <c r="C38" s="28"/>
      <c r="D38" s="28"/>
      <c r="E38" s="28"/>
    </row>
    <row r="39" spans="1:5" ht="17.5" x14ac:dyDescent="0.35">
      <c r="A39" s="38"/>
      <c r="B39" s="46" t="s">
        <v>46</v>
      </c>
      <c r="C39" s="47">
        <v>451467</v>
      </c>
      <c r="D39" s="47">
        <v>8344</v>
      </c>
      <c r="E39" s="47">
        <v>109565</v>
      </c>
    </row>
    <row r="40" spans="1:5" ht="17.5" x14ac:dyDescent="0.35">
      <c r="A40" s="39"/>
      <c r="B40" s="32"/>
      <c r="C40" s="33"/>
      <c r="D40" s="33"/>
      <c r="E40" s="33"/>
    </row>
    <row r="41" spans="1:5" ht="17.5" x14ac:dyDescent="0.35">
      <c r="A41" s="40" t="s">
        <v>34</v>
      </c>
      <c r="B41" s="69" t="s">
        <v>35</v>
      </c>
      <c r="C41" s="69">
        <f>316771+185841+30503</f>
        <v>533115</v>
      </c>
      <c r="D41" s="69">
        <f>3327+2112+498</f>
        <v>5937</v>
      </c>
      <c r="E41" s="69">
        <f>61003+36336+5918</f>
        <v>103257</v>
      </c>
    </row>
    <row r="42" spans="1:5" ht="17.5" x14ac:dyDescent="0.35">
      <c r="A42" s="40"/>
      <c r="B42" s="69" t="s">
        <v>36</v>
      </c>
      <c r="C42" s="69">
        <f>214509+83001+28618</f>
        <v>326128</v>
      </c>
      <c r="D42" s="69">
        <f>3767+1388+627</f>
        <v>5782</v>
      </c>
      <c r="E42" s="69">
        <f>43640+16643+5733</f>
        <v>66016</v>
      </c>
    </row>
    <row r="43" spans="1:5" ht="17.5" x14ac:dyDescent="0.35">
      <c r="A43" s="40"/>
      <c r="B43" s="69" t="s">
        <v>37</v>
      </c>
      <c r="C43" s="69">
        <f>228125+247250+25582</f>
        <v>500957</v>
      </c>
      <c r="D43" s="69">
        <f>2740+2343+299</f>
        <v>5382</v>
      </c>
      <c r="E43" s="69">
        <f>45937+49454+5162</f>
        <v>100553</v>
      </c>
    </row>
    <row r="44" spans="1:5" ht="17.5" x14ac:dyDescent="0.35">
      <c r="A44" s="40"/>
      <c r="B44" s="69" t="s">
        <v>38</v>
      </c>
      <c r="C44" s="69">
        <f>275479+219247+48564</f>
        <v>543290</v>
      </c>
      <c r="D44" s="69">
        <f>4362+2706+971</f>
        <v>8039</v>
      </c>
      <c r="E44" s="69">
        <f>55342+42504+9628</f>
        <v>107474</v>
      </c>
    </row>
    <row r="45" spans="1:5" ht="17.5" x14ac:dyDescent="0.3">
      <c r="A45" s="40"/>
      <c r="B45" s="34"/>
      <c r="C45" s="35"/>
      <c r="D45" s="35"/>
      <c r="E45" s="35"/>
    </row>
    <row r="46" spans="1:5" ht="17.5" x14ac:dyDescent="0.3">
      <c r="A46" s="41"/>
      <c r="B46" s="43" t="s">
        <v>39</v>
      </c>
      <c r="C46" s="44">
        <v>1903490</v>
      </c>
      <c r="D46" s="44">
        <v>25140</v>
      </c>
      <c r="E46" s="44">
        <v>377300</v>
      </c>
    </row>
    <row r="47" spans="1:5" ht="17.5" x14ac:dyDescent="0.35">
      <c r="A47" s="42"/>
      <c r="B47" s="43" t="s">
        <v>48</v>
      </c>
      <c r="C47" s="44">
        <v>4562820</v>
      </c>
      <c r="D47" s="44">
        <v>68995</v>
      </c>
      <c r="E47" s="44">
        <v>1017740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1657-0E2E-4F09-BA57-309463EFABA5}">
  <dimension ref="A1:E46"/>
  <sheetViews>
    <sheetView workbookViewId="0">
      <selection sqref="A1:E1"/>
    </sheetView>
  </sheetViews>
  <sheetFormatPr defaultRowHeight="14" x14ac:dyDescent="0.3"/>
  <cols>
    <col min="1" max="1" width="26.83203125" customWidth="1"/>
    <col min="2" max="2" width="17.75" customWidth="1"/>
    <col min="3" max="3" width="20.5" customWidth="1"/>
    <col min="4" max="4" width="21.25" customWidth="1"/>
    <col min="5" max="5" width="22.332031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55</v>
      </c>
      <c r="B3" s="92"/>
      <c r="C3" s="92"/>
      <c r="D3" s="92"/>
      <c r="E3" s="92"/>
    </row>
    <row r="4" spans="1:5" ht="17.5" x14ac:dyDescent="0.35">
      <c r="A4" s="91"/>
      <c r="B4" s="91"/>
      <c r="C4" s="91"/>
      <c r="D4" s="24"/>
      <c r="E4" s="24"/>
    </row>
    <row r="5" spans="1:5" ht="15.5" x14ac:dyDescent="0.35">
      <c r="A5" s="89" t="s">
        <v>49</v>
      </c>
      <c r="B5" s="90" t="s">
        <v>50</v>
      </c>
      <c r="C5" s="83" t="s">
        <v>6</v>
      </c>
      <c r="D5" s="80" t="s">
        <v>7</v>
      </c>
      <c r="E5" s="80" t="s">
        <v>8</v>
      </c>
    </row>
    <row r="6" spans="1:5" ht="15.5" x14ac:dyDescent="0.35">
      <c r="A6" s="68"/>
      <c r="B6" s="69"/>
      <c r="C6" s="70"/>
      <c r="D6" s="70"/>
      <c r="E6" s="70"/>
    </row>
    <row r="7" spans="1:5" ht="15.5" x14ac:dyDescent="0.35">
      <c r="A7" s="88" t="s">
        <v>45</v>
      </c>
      <c r="B7" s="69" t="s">
        <v>9</v>
      </c>
      <c r="C7" s="69">
        <v>19327</v>
      </c>
      <c r="D7" s="69">
        <v>267</v>
      </c>
      <c r="E7" s="69">
        <v>4650</v>
      </c>
    </row>
    <row r="8" spans="1:5" ht="15.5" x14ac:dyDescent="0.35">
      <c r="A8" s="68"/>
      <c r="B8" s="69" t="s">
        <v>10</v>
      </c>
      <c r="C8" s="69">
        <v>224576</v>
      </c>
      <c r="D8" s="69">
        <v>1076</v>
      </c>
      <c r="E8" s="69">
        <v>57855</v>
      </c>
    </row>
    <row r="9" spans="1:5" ht="15.5" x14ac:dyDescent="0.35">
      <c r="A9" s="68"/>
      <c r="B9" s="69" t="s">
        <v>11</v>
      </c>
      <c r="C9" s="69">
        <v>176663</v>
      </c>
      <c r="D9" s="69">
        <v>2344</v>
      </c>
      <c r="E9" s="69">
        <v>45646</v>
      </c>
    </row>
    <row r="10" spans="1:5" ht="15.5" x14ac:dyDescent="0.35">
      <c r="A10" s="68"/>
      <c r="B10" s="69" t="s">
        <v>12</v>
      </c>
      <c r="C10" s="69">
        <v>342252</v>
      </c>
      <c r="D10" s="69">
        <v>2885</v>
      </c>
      <c r="E10" s="69">
        <v>91836</v>
      </c>
    </row>
    <row r="11" spans="1:5" ht="15.5" x14ac:dyDescent="0.35">
      <c r="A11" s="72"/>
      <c r="B11" s="73"/>
      <c r="C11" s="74"/>
      <c r="D11" s="74"/>
      <c r="E11" s="74"/>
    </row>
    <row r="12" spans="1:5" ht="15.5" x14ac:dyDescent="0.35">
      <c r="A12" s="75"/>
      <c r="B12" s="81" t="s">
        <v>46</v>
      </c>
      <c r="C12" s="76">
        <v>762818</v>
      </c>
      <c r="D12" s="76">
        <v>6572</v>
      </c>
      <c r="E12" s="76">
        <v>199987</v>
      </c>
    </row>
    <row r="13" spans="1:5" ht="15.5" x14ac:dyDescent="0.35">
      <c r="A13" s="68"/>
      <c r="B13" s="69"/>
      <c r="C13" s="70"/>
      <c r="D13" s="70"/>
      <c r="E13" s="70"/>
    </row>
    <row r="14" spans="1:5" ht="15.5" x14ac:dyDescent="0.35">
      <c r="A14" s="88" t="s">
        <v>14</v>
      </c>
      <c r="B14" s="69" t="s">
        <v>15</v>
      </c>
      <c r="C14" s="71">
        <v>195249</v>
      </c>
      <c r="D14" s="71">
        <v>4603</v>
      </c>
      <c r="E14" s="71">
        <v>40004</v>
      </c>
    </row>
    <row r="15" spans="1:5" ht="15.5" x14ac:dyDescent="0.35">
      <c r="A15" s="68"/>
      <c r="B15" s="69" t="s">
        <v>16</v>
      </c>
      <c r="C15" s="71">
        <v>172436</v>
      </c>
      <c r="D15" s="71">
        <v>3278</v>
      </c>
      <c r="E15" s="71">
        <v>38640</v>
      </c>
    </row>
    <row r="16" spans="1:5" ht="15.5" x14ac:dyDescent="0.35">
      <c r="A16" s="68"/>
      <c r="B16" s="69" t="s">
        <v>17</v>
      </c>
      <c r="C16" s="71">
        <v>136531</v>
      </c>
      <c r="D16" s="71">
        <v>2387</v>
      </c>
      <c r="E16" s="71">
        <v>36767</v>
      </c>
    </row>
    <row r="17" spans="1:5" ht="15.5" x14ac:dyDescent="0.35">
      <c r="A17" s="68"/>
      <c r="B17" s="69" t="s">
        <v>18</v>
      </c>
      <c r="C17" s="71">
        <v>125317</v>
      </c>
      <c r="D17" s="71">
        <v>2547</v>
      </c>
      <c r="E17" s="71">
        <v>26578</v>
      </c>
    </row>
    <row r="18" spans="1:5" ht="15.5" x14ac:dyDescent="0.35">
      <c r="A18" s="68"/>
      <c r="B18" s="69" t="s">
        <v>19</v>
      </c>
      <c r="C18" s="71">
        <v>89194</v>
      </c>
      <c r="D18" s="71">
        <v>1865</v>
      </c>
      <c r="E18" s="71">
        <v>19766</v>
      </c>
    </row>
    <row r="19" spans="1:5" ht="15.5" x14ac:dyDescent="0.35">
      <c r="A19" s="68"/>
      <c r="B19" s="69" t="s">
        <v>20</v>
      </c>
      <c r="C19" s="71">
        <v>181570</v>
      </c>
      <c r="D19" s="71">
        <v>4216</v>
      </c>
      <c r="E19" s="71">
        <v>41235</v>
      </c>
    </row>
    <row r="20" spans="1:5" ht="15.5" x14ac:dyDescent="0.35">
      <c r="A20" s="68"/>
      <c r="B20" s="69" t="s">
        <v>21</v>
      </c>
      <c r="C20" s="71">
        <v>173006</v>
      </c>
      <c r="D20" s="71">
        <v>3572</v>
      </c>
      <c r="E20" s="71">
        <v>36717</v>
      </c>
    </row>
    <row r="21" spans="1:5" ht="15.5" x14ac:dyDescent="0.35">
      <c r="A21" s="68"/>
      <c r="B21" s="69"/>
      <c r="C21" s="77"/>
      <c r="D21" s="77"/>
      <c r="E21" s="77"/>
    </row>
    <row r="22" spans="1:5" ht="15.5" x14ac:dyDescent="0.35">
      <c r="A22" s="82"/>
      <c r="B22" s="81" t="s">
        <v>46</v>
      </c>
      <c r="C22" s="76">
        <v>1073303</v>
      </c>
      <c r="D22" s="76">
        <v>22468</v>
      </c>
      <c r="E22" s="76">
        <v>239707</v>
      </c>
    </row>
    <row r="23" spans="1:5" ht="15.5" x14ac:dyDescent="0.35">
      <c r="A23" s="68"/>
      <c r="B23" s="69"/>
      <c r="C23" s="71"/>
      <c r="D23" s="71"/>
      <c r="E23" s="71"/>
    </row>
    <row r="24" spans="1:5" ht="15.5" x14ac:dyDescent="0.35">
      <c r="A24" s="88" t="s">
        <v>22</v>
      </c>
      <c r="B24" s="69" t="s">
        <v>23</v>
      </c>
      <c r="C24" s="71">
        <v>50393</v>
      </c>
      <c r="D24" s="71">
        <v>228</v>
      </c>
      <c r="E24" s="71">
        <v>14818</v>
      </c>
    </row>
    <row r="25" spans="1:5" ht="15.5" x14ac:dyDescent="0.35">
      <c r="A25" s="68"/>
      <c r="B25" s="69" t="s">
        <v>24</v>
      </c>
      <c r="C25" s="71">
        <v>81834</v>
      </c>
      <c r="D25" s="71">
        <v>447</v>
      </c>
      <c r="E25" s="71">
        <v>22679</v>
      </c>
    </row>
    <row r="26" spans="1:5" ht="15.5" x14ac:dyDescent="0.35">
      <c r="A26" s="68"/>
      <c r="B26" s="69" t="s">
        <v>25</v>
      </c>
      <c r="C26" s="71">
        <v>102729</v>
      </c>
      <c r="D26" s="71">
        <v>914</v>
      </c>
      <c r="E26" s="71">
        <v>26797</v>
      </c>
    </row>
    <row r="27" spans="1:5" ht="15.5" x14ac:dyDescent="0.35">
      <c r="A27" s="68"/>
      <c r="B27" s="69" t="s">
        <v>26</v>
      </c>
      <c r="C27" s="71">
        <v>108975</v>
      </c>
      <c r="D27" s="71">
        <v>1071</v>
      </c>
      <c r="E27" s="71">
        <v>27501</v>
      </c>
    </row>
    <row r="28" spans="1:5" ht="15.5" x14ac:dyDescent="0.35">
      <c r="A28" s="68"/>
      <c r="B28" s="69" t="s">
        <v>27</v>
      </c>
      <c r="C28" s="71">
        <v>61090</v>
      </c>
      <c r="D28" s="71">
        <v>674</v>
      </c>
      <c r="E28" s="71">
        <v>15059</v>
      </c>
    </row>
    <row r="29" spans="1:5" ht="15.5" x14ac:dyDescent="0.35">
      <c r="A29" s="68"/>
      <c r="B29" s="69" t="s">
        <v>28</v>
      </c>
      <c r="C29" s="71">
        <v>17167</v>
      </c>
      <c r="D29" s="71">
        <v>168</v>
      </c>
      <c r="E29" s="71">
        <v>4628</v>
      </c>
    </row>
    <row r="30" spans="1:5" ht="15.5" x14ac:dyDescent="0.35">
      <c r="A30" s="68"/>
      <c r="B30" s="69"/>
      <c r="C30" s="71"/>
      <c r="D30" s="71"/>
      <c r="E30" s="71"/>
    </row>
    <row r="31" spans="1:5" ht="15.5" x14ac:dyDescent="0.35">
      <c r="A31" s="75"/>
      <c r="B31" s="81" t="s">
        <v>46</v>
      </c>
      <c r="C31" s="76">
        <v>422188</v>
      </c>
      <c r="D31" s="76">
        <v>3502</v>
      </c>
      <c r="E31" s="76">
        <v>111482</v>
      </c>
    </row>
    <row r="32" spans="1:5" ht="15.5" x14ac:dyDescent="0.35">
      <c r="A32" s="68"/>
      <c r="B32" s="69"/>
      <c r="C32" s="71"/>
      <c r="D32" s="71"/>
      <c r="E32" s="71"/>
    </row>
    <row r="33" spans="1:5" ht="15.5" x14ac:dyDescent="0.35">
      <c r="A33" s="88" t="s">
        <v>29</v>
      </c>
      <c r="B33" s="69" t="s">
        <v>30</v>
      </c>
      <c r="C33" s="71">
        <v>362623</v>
      </c>
      <c r="D33" s="71">
        <v>6867</v>
      </c>
      <c r="E33" s="71">
        <v>89280</v>
      </c>
    </row>
    <row r="34" spans="1:5" ht="15.5" x14ac:dyDescent="0.35">
      <c r="A34" s="68"/>
      <c r="B34" s="69" t="s">
        <v>31</v>
      </c>
      <c r="C34" s="71">
        <v>25880</v>
      </c>
      <c r="D34" s="71">
        <v>619</v>
      </c>
      <c r="E34" s="71">
        <v>6052</v>
      </c>
    </row>
    <row r="35" spans="1:5" ht="15.5" x14ac:dyDescent="0.35">
      <c r="A35" s="68"/>
      <c r="B35" s="69" t="s">
        <v>32</v>
      </c>
      <c r="C35" s="71">
        <v>39679</v>
      </c>
      <c r="D35" s="71">
        <v>715</v>
      </c>
      <c r="E35" s="71">
        <v>10205</v>
      </c>
    </row>
    <row r="36" spans="1:5" ht="15.5" x14ac:dyDescent="0.35">
      <c r="A36" s="68"/>
      <c r="B36" s="69" t="s">
        <v>33</v>
      </c>
      <c r="C36" s="71">
        <v>33715</v>
      </c>
      <c r="D36" s="71">
        <v>736</v>
      </c>
      <c r="E36" s="71">
        <v>8206</v>
      </c>
    </row>
    <row r="37" spans="1:5" ht="15.5" x14ac:dyDescent="0.35">
      <c r="A37" s="68"/>
      <c r="B37" s="69"/>
      <c r="C37" s="71"/>
      <c r="D37" s="71"/>
      <c r="E37" s="71"/>
    </row>
    <row r="38" spans="1:5" ht="15.5" x14ac:dyDescent="0.35">
      <c r="A38" s="75"/>
      <c r="B38" s="81" t="s">
        <v>46</v>
      </c>
      <c r="C38" s="76">
        <v>461897</v>
      </c>
      <c r="D38" s="76">
        <v>8937</v>
      </c>
      <c r="E38" s="76">
        <v>113743</v>
      </c>
    </row>
    <row r="39" spans="1:5" ht="15.5" x14ac:dyDescent="0.35">
      <c r="A39" s="68"/>
      <c r="B39" s="69"/>
      <c r="C39" s="71"/>
      <c r="D39" s="71"/>
      <c r="E39" s="71"/>
    </row>
    <row r="40" spans="1:5" ht="15.5" x14ac:dyDescent="0.35">
      <c r="A40" s="88" t="s">
        <v>34</v>
      </c>
      <c r="B40" s="69" t="s">
        <v>35</v>
      </c>
      <c r="C40" s="71">
        <v>546777</v>
      </c>
      <c r="D40" s="71">
        <v>5745</v>
      </c>
      <c r="E40" s="71">
        <v>108124</v>
      </c>
    </row>
    <row r="41" spans="1:5" ht="15.5" x14ac:dyDescent="0.35">
      <c r="A41" s="68"/>
      <c r="B41" s="69" t="s">
        <v>36</v>
      </c>
      <c r="C41" s="71">
        <v>333077</v>
      </c>
      <c r="D41" s="71">
        <v>5035</v>
      </c>
      <c r="E41" s="71">
        <v>68971</v>
      </c>
    </row>
    <row r="42" spans="1:5" ht="15.5" x14ac:dyDescent="0.35">
      <c r="A42" s="68"/>
      <c r="B42" s="69" t="s">
        <v>37</v>
      </c>
      <c r="C42" s="71">
        <v>512120</v>
      </c>
      <c r="D42" s="71">
        <v>5165</v>
      </c>
      <c r="E42" s="71">
        <v>104792</v>
      </c>
    </row>
    <row r="43" spans="1:5" ht="15.5" x14ac:dyDescent="0.35">
      <c r="A43" s="68"/>
      <c r="B43" s="69" t="s">
        <v>41</v>
      </c>
      <c r="C43" s="71">
        <v>559629</v>
      </c>
      <c r="D43" s="71">
        <v>7582</v>
      </c>
      <c r="E43" s="71">
        <v>113663</v>
      </c>
    </row>
    <row r="44" spans="1:5" ht="15.5" x14ac:dyDescent="0.35">
      <c r="A44" s="68"/>
      <c r="B44" s="69"/>
      <c r="C44" s="71"/>
      <c r="D44" s="71"/>
      <c r="E44" s="71"/>
    </row>
    <row r="45" spans="1:5" ht="15.5" x14ac:dyDescent="0.35">
      <c r="A45" s="75"/>
      <c r="B45" s="81" t="s">
        <v>46</v>
      </c>
      <c r="C45" s="76">
        <v>1951603</v>
      </c>
      <c r="D45" s="76">
        <v>23527</v>
      </c>
      <c r="E45" s="76">
        <v>395550</v>
      </c>
    </row>
    <row r="46" spans="1:5" ht="15.5" x14ac:dyDescent="0.35">
      <c r="A46" s="78"/>
      <c r="B46" s="81" t="s">
        <v>47</v>
      </c>
      <c r="C46" s="79">
        <v>4671809</v>
      </c>
      <c r="D46" s="79">
        <v>65006</v>
      </c>
      <c r="E46" s="79">
        <v>1060469</v>
      </c>
    </row>
  </sheetData>
  <mergeCells count="3">
    <mergeCell ref="A3:E3"/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A374-CC0C-4CEB-A4F7-5FDD3A7B64FD}">
  <dimension ref="A1:E47"/>
  <sheetViews>
    <sheetView tabSelected="1" workbookViewId="0">
      <selection activeCell="C4" sqref="C4"/>
    </sheetView>
  </sheetViews>
  <sheetFormatPr defaultRowHeight="14" x14ac:dyDescent="0.3"/>
  <cols>
    <col min="1" max="1" width="27.08203125" customWidth="1"/>
    <col min="2" max="2" width="17.6640625" customWidth="1"/>
    <col min="3" max="3" width="20.4140625" customWidth="1"/>
    <col min="4" max="4" width="21.08203125" customWidth="1"/>
    <col min="5" max="5" width="22.6640625" customWidth="1"/>
  </cols>
  <sheetData>
    <row r="1" spans="1:5" ht="17.5" x14ac:dyDescent="0.35">
      <c r="A1" s="92" t="s">
        <v>4</v>
      </c>
      <c r="B1" s="92"/>
      <c r="C1" s="92"/>
      <c r="D1" s="92"/>
      <c r="E1" s="92"/>
    </row>
    <row r="2" spans="1:5" ht="17.5" x14ac:dyDescent="0.35">
      <c r="A2" s="92" t="s">
        <v>5</v>
      </c>
      <c r="B2" s="92"/>
      <c r="C2" s="92"/>
      <c r="D2" s="92"/>
      <c r="E2" s="92"/>
    </row>
    <row r="3" spans="1:5" ht="17.5" x14ac:dyDescent="0.35">
      <c r="A3" s="92" t="s">
        <v>56</v>
      </c>
      <c r="B3" s="92"/>
      <c r="C3" s="92"/>
      <c r="D3" s="92"/>
      <c r="E3" s="92"/>
    </row>
    <row r="4" spans="1:5" ht="17.5" x14ac:dyDescent="0.35">
      <c r="A4" s="91"/>
      <c r="B4" s="91"/>
      <c r="C4" s="91"/>
      <c r="D4" s="24"/>
      <c r="E4" s="24"/>
    </row>
    <row r="5" spans="1:5" ht="17.5" x14ac:dyDescent="0.35">
      <c r="A5" s="89" t="s">
        <v>49</v>
      </c>
      <c r="B5" s="90" t="s">
        <v>50</v>
      </c>
      <c r="C5" s="25" t="s">
        <v>6</v>
      </c>
      <c r="D5" s="25" t="s">
        <v>40</v>
      </c>
      <c r="E5" s="25" t="s">
        <v>8</v>
      </c>
    </row>
    <row r="6" spans="1:5" ht="17.5" x14ac:dyDescent="0.35">
      <c r="A6" s="36"/>
      <c r="B6" s="26"/>
      <c r="C6" s="27"/>
      <c r="D6" s="27"/>
      <c r="E6" s="27"/>
    </row>
    <row r="7" spans="1:5" ht="17.5" x14ac:dyDescent="0.35">
      <c r="A7" s="36" t="s">
        <v>45</v>
      </c>
      <c r="B7" s="69" t="s">
        <v>9</v>
      </c>
      <c r="C7" s="69">
        <v>19766</v>
      </c>
      <c r="D7" s="69">
        <v>273</v>
      </c>
      <c r="E7" s="69">
        <v>4828</v>
      </c>
    </row>
    <row r="8" spans="1:5" ht="17.5" x14ac:dyDescent="0.35">
      <c r="A8" s="36"/>
      <c r="B8" s="69" t="s">
        <v>10</v>
      </c>
      <c r="C8" s="69">
        <v>229550</v>
      </c>
      <c r="D8" s="69">
        <v>1378</v>
      </c>
      <c r="E8" s="69">
        <v>59646</v>
      </c>
    </row>
    <row r="9" spans="1:5" ht="17.5" x14ac:dyDescent="0.35">
      <c r="A9" s="36"/>
      <c r="B9" s="69" t="s">
        <v>11</v>
      </c>
      <c r="C9" s="69">
        <v>181165</v>
      </c>
      <c r="D9" s="69">
        <v>2548</v>
      </c>
      <c r="E9" s="69">
        <v>47192</v>
      </c>
    </row>
    <row r="10" spans="1:5" ht="17.5" x14ac:dyDescent="0.35">
      <c r="A10" s="36"/>
      <c r="B10" s="69" t="s">
        <v>12</v>
      </c>
      <c r="C10" s="69">
        <v>328349</v>
      </c>
      <c r="D10" s="69">
        <v>2878</v>
      </c>
      <c r="E10" s="69">
        <v>89615</v>
      </c>
    </row>
    <row r="11" spans="1:5" ht="17.5" x14ac:dyDescent="0.35">
      <c r="A11" s="36"/>
      <c r="B11" s="69" t="s">
        <v>13</v>
      </c>
      <c r="C11" s="69">
        <v>20163</v>
      </c>
      <c r="D11" s="69">
        <v>259</v>
      </c>
      <c r="E11" s="69">
        <v>4835</v>
      </c>
    </row>
    <row r="12" spans="1:5" ht="17.5" x14ac:dyDescent="0.35">
      <c r="A12" s="37"/>
      <c r="B12" s="29"/>
      <c r="C12" s="48"/>
      <c r="D12" s="30"/>
      <c r="E12" s="30"/>
    </row>
    <row r="13" spans="1:5" ht="17.5" x14ac:dyDescent="0.35">
      <c r="A13" s="38"/>
      <c r="B13" s="46" t="s">
        <v>46</v>
      </c>
      <c r="C13" s="47">
        <v>778993</v>
      </c>
      <c r="D13" s="47">
        <v>7336</v>
      </c>
      <c r="E13" s="47">
        <v>206116</v>
      </c>
    </row>
    <row r="14" spans="1:5" ht="17.5" x14ac:dyDescent="0.35">
      <c r="A14" s="36"/>
      <c r="B14" s="26"/>
      <c r="C14" s="27"/>
      <c r="D14" s="27"/>
      <c r="E14" s="27"/>
    </row>
    <row r="15" spans="1:5" ht="17.5" x14ac:dyDescent="0.35">
      <c r="A15" s="36" t="s">
        <v>14</v>
      </c>
      <c r="B15" s="69" t="s">
        <v>15</v>
      </c>
      <c r="C15" s="69">
        <v>201031</v>
      </c>
      <c r="D15" s="69">
        <v>4836</v>
      </c>
      <c r="E15" s="69">
        <v>41784</v>
      </c>
    </row>
    <row r="16" spans="1:5" ht="17.5" x14ac:dyDescent="0.35">
      <c r="A16" s="36"/>
      <c r="B16" s="69" t="s">
        <v>16</v>
      </c>
      <c r="C16" s="69">
        <v>177679</v>
      </c>
      <c r="D16" s="69">
        <v>3150</v>
      </c>
      <c r="E16" s="69">
        <v>40336</v>
      </c>
    </row>
    <row r="17" spans="1:5" ht="17.5" x14ac:dyDescent="0.35">
      <c r="A17" s="36"/>
      <c r="B17" s="69" t="s">
        <v>17</v>
      </c>
      <c r="C17" s="69">
        <v>140873</v>
      </c>
      <c r="D17" s="69">
        <v>2324</v>
      </c>
      <c r="E17" s="69">
        <v>38344</v>
      </c>
    </row>
    <row r="18" spans="1:5" ht="17.5" x14ac:dyDescent="0.35">
      <c r="A18" s="36"/>
      <c r="B18" s="69" t="s">
        <v>18</v>
      </c>
      <c r="C18" s="69">
        <v>129322</v>
      </c>
      <c r="D18" s="69">
        <v>2759</v>
      </c>
      <c r="E18" s="69">
        <v>27801</v>
      </c>
    </row>
    <row r="19" spans="1:5" ht="17.5" x14ac:dyDescent="0.35">
      <c r="A19" s="36"/>
      <c r="B19" s="69" t="s">
        <v>19</v>
      </c>
      <c r="C19" s="69">
        <v>91866</v>
      </c>
      <c r="D19" s="69">
        <v>1909</v>
      </c>
      <c r="E19" s="69">
        <v>20711</v>
      </c>
    </row>
    <row r="20" spans="1:5" ht="17.5" x14ac:dyDescent="0.35">
      <c r="A20" s="36"/>
      <c r="B20" s="69" t="s">
        <v>20</v>
      </c>
      <c r="C20" s="69">
        <v>186779</v>
      </c>
      <c r="D20" s="69">
        <v>4430</v>
      </c>
      <c r="E20" s="69">
        <v>43273</v>
      </c>
    </row>
    <row r="21" spans="1:5" ht="17.5" x14ac:dyDescent="0.35">
      <c r="A21" s="36"/>
      <c r="B21" s="69" t="s">
        <v>21</v>
      </c>
      <c r="C21" s="69">
        <v>178645</v>
      </c>
      <c r="D21" s="69">
        <v>4279</v>
      </c>
      <c r="E21" s="69">
        <v>38472</v>
      </c>
    </row>
    <row r="22" spans="1:5" ht="17.5" x14ac:dyDescent="0.35">
      <c r="A22" s="36"/>
      <c r="B22" s="26"/>
      <c r="C22" s="31"/>
      <c r="D22" s="31"/>
      <c r="E22" s="31"/>
    </row>
    <row r="23" spans="1:5" ht="17.5" x14ac:dyDescent="0.35">
      <c r="A23" s="38"/>
      <c r="B23" s="46" t="s">
        <v>46</v>
      </c>
      <c r="C23" s="47">
        <v>1106195</v>
      </c>
      <c r="D23" s="47">
        <v>23687</v>
      </c>
      <c r="E23" s="47">
        <v>250721</v>
      </c>
    </row>
    <row r="24" spans="1:5" ht="17.5" x14ac:dyDescent="0.35">
      <c r="A24" s="36"/>
      <c r="B24" s="26"/>
      <c r="C24" s="28"/>
      <c r="D24" s="28"/>
      <c r="E24" s="28"/>
    </row>
    <row r="25" spans="1:5" ht="17.5" x14ac:dyDescent="0.35">
      <c r="A25" s="36" t="s">
        <v>22</v>
      </c>
      <c r="B25" s="69" t="s">
        <v>23</v>
      </c>
      <c r="C25" s="69">
        <v>50642</v>
      </c>
      <c r="D25" s="69">
        <v>212</v>
      </c>
      <c r="E25" s="69">
        <v>15053</v>
      </c>
    </row>
    <row r="26" spans="1:5" ht="17.5" x14ac:dyDescent="0.35">
      <c r="A26" s="36"/>
      <c r="B26" s="69" t="s">
        <v>24</v>
      </c>
      <c r="C26" s="69">
        <v>82342</v>
      </c>
      <c r="D26" s="69">
        <v>441</v>
      </c>
      <c r="E26" s="69">
        <v>23043</v>
      </c>
    </row>
    <row r="27" spans="1:5" ht="17.5" x14ac:dyDescent="0.35">
      <c r="A27" s="36"/>
      <c r="B27" s="69" t="s">
        <v>25</v>
      </c>
      <c r="C27" s="69">
        <v>103930</v>
      </c>
      <c r="D27" s="69">
        <v>915</v>
      </c>
      <c r="E27" s="69">
        <v>27607</v>
      </c>
    </row>
    <row r="28" spans="1:5" ht="17.5" x14ac:dyDescent="0.35">
      <c r="A28" s="36"/>
      <c r="B28" s="69" t="s">
        <v>26</v>
      </c>
      <c r="C28" s="69">
        <v>109835</v>
      </c>
      <c r="D28" s="69">
        <v>1109</v>
      </c>
      <c r="E28" s="69">
        <v>28335</v>
      </c>
    </row>
    <row r="29" spans="1:5" ht="17.5" x14ac:dyDescent="0.35">
      <c r="A29" s="36"/>
      <c r="B29" s="69" t="s">
        <v>27</v>
      </c>
      <c r="C29" s="69">
        <v>61544</v>
      </c>
      <c r="D29" s="69">
        <v>756</v>
      </c>
      <c r="E29" s="69">
        <v>15610</v>
      </c>
    </row>
    <row r="30" spans="1:5" ht="17.5" x14ac:dyDescent="0.35">
      <c r="A30" s="36"/>
      <c r="B30" s="69" t="s">
        <v>28</v>
      </c>
      <c r="C30" s="69">
        <v>17347</v>
      </c>
      <c r="D30" s="69">
        <v>168</v>
      </c>
      <c r="E30" s="69">
        <v>4743</v>
      </c>
    </row>
    <row r="31" spans="1:5" ht="17.5" x14ac:dyDescent="0.35">
      <c r="A31" s="36"/>
      <c r="B31" s="26"/>
      <c r="C31" s="28"/>
      <c r="D31" s="28"/>
      <c r="E31" s="28"/>
    </row>
    <row r="32" spans="1:5" ht="17.5" x14ac:dyDescent="0.35">
      <c r="A32" s="38"/>
      <c r="B32" s="46" t="s">
        <v>46</v>
      </c>
      <c r="C32" s="47">
        <v>425640</v>
      </c>
      <c r="D32" s="47">
        <v>3601</v>
      </c>
      <c r="E32" s="47">
        <v>114391</v>
      </c>
    </row>
    <row r="33" spans="1:5" ht="17.5" x14ac:dyDescent="0.35">
      <c r="A33" s="36"/>
      <c r="B33" s="26"/>
      <c r="C33" s="28"/>
      <c r="D33" s="28"/>
      <c r="E33" s="28"/>
    </row>
    <row r="34" spans="1:5" ht="17.5" x14ac:dyDescent="0.35">
      <c r="A34" s="36" t="s">
        <v>29</v>
      </c>
      <c r="B34" s="69" t="s">
        <v>30</v>
      </c>
      <c r="C34" s="69">
        <v>370729</v>
      </c>
      <c r="D34" s="69">
        <v>6561</v>
      </c>
      <c r="E34" s="69">
        <v>93826</v>
      </c>
    </row>
    <row r="35" spans="1:5" ht="17.5" x14ac:dyDescent="0.35">
      <c r="A35" s="36"/>
      <c r="B35" s="69" t="s">
        <v>31</v>
      </c>
      <c r="C35" s="69">
        <v>26435</v>
      </c>
      <c r="D35" s="69">
        <v>514</v>
      </c>
      <c r="E35" s="69">
        <v>6240</v>
      </c>
    </row>
    <row r="36" spans="1:5" ht="17.5" x14ac:dyDescent="0.35">
      <c r="A36" s="36"/>
      <c r="B36" s="69" t="s">
        <v>32</v>
      </c>
      <c r="C36" s="69">
        <v>40515</v>
      </c>
      <c r="D36" s="69">
        <v>723</v>
      </c>
      <c r="E36" s="69">
        <v>10559</v>
      </c>
    </row>
    <row r="37" spans="1:5" ht="17.5" x14ac:dyDescent="0.35">
      <c r="A37" s="36"/>
      <c r="B37" s="69" t="s">
        <v>33</v>
      </c>
      <c r="C37" s="69">
        <v>34430</v>
      </c>
      <c r="D37" s="69">
        <v>677</v>
      </c>
      <c r="E37" s="69">
        <v>8450</v>
      </c>
    </row>
    <row r="38" spans="1:5" ht="17.5" x14ac:dyDescent="0.35">
      <c r="A38" s="36"/>
      <c r="B38" s="26"/>
      <c r="C38" s="28"/>
      <c r="D38" s="28"/>
      <c r="E38" s="28"/>
    </row>
    <row r="39" spans="1:5" ht="17.5" x14ac:dyDescent="0.35">
      <c r="A39" s="38"/>
      <c r="B39" s="46" t="s">
        <v>46</v>
      </c>
      <c r="C39" s="47">
        <v>472109</v>
      </c>
      <c r="D39" s="47">
        <v>8475</v>
      </c>
      <c r="E39" s="47">
        <v>119075</v>
      </c>
    </row>
    <row r="40" spans="1:5" ht="17.5" x14ac:dyDescent="0.35">
      <c r="A40" s="39"/>
      <c r="B40" s="32"/>
      <c r="C40" s="33"/>
      <c r="D40" s="33"/>
      <c r="E40" s="33"/>
    </row>
    <row r="41" spans="1:5" ht="17.5" x14ac:dyDescent="0.35">
      <c r="A41" s="40" t="s">
        <v>34</v>
      </c>
      <c r="B41" s="69" t="s">
        <v>35</v>
      </c>
      <c r="C41" s="69">
        <f>332266+192190+31847</f>
        <v>556303</v>
      </c>
      <c r="D41" s="69">
        <f>2487+1416+350</f>
        <v>4253</v>
      </c>
      <c r="E41" s="69">
        <f>66614+38499+6421</f>
        <v>111534</v>
      </c>
    </row>
    <row r="42" spans="1:5" ht="17.5" x14ac:dyDescent="0.35">
      <c r="A42" s="40"/>
      <c r="B42" s="69" t="s">
        <v>36</v>
      </c>
      <c r="C42" s="69">
        <f>223027+85101+29962</f>
        <v>338090</v>
      </c>
      <c r="D42" s="69">
        <f>2546+888+542</f>
        <v>3976</v>
      </c>
      <c r="E42" s="69">
        <f>47548+17716+6161</f>
        <v>71425</v>
      </c>
    </row>
    <row r="43" spans="1:5" ht="17.5" x14ac:dyDescent="0.35">
      <c r="A43" s="40"/>
      <c r="B43" s="69" t="s">
        <v>37</v>
      </c>
      <c r="C43" s="69">
        <f>238943+254449+26143</f>
        <v>519535</v>
      </c>
      <c r="D43" s="69">
        <f>1783+1639+190</f>
        <v>3612</v>
      </c>
      <c r="E43" s="69">
        <f>50058+52395+5465</f>
        <v>107918</v>
      </c>
    </row>
    <row r="44" spans="1:5" ht="17.5" x14ac:dyDescent="0.35">
      <c r="A44" s="40"/>
      <c r="B44" s="69" t="s">
        <v>38</v>
      </c>
      <c r="C44" s="69">
        <f>297766+220518+51521</f>
        <v>569805</v>
      </c>
      <c r="D44" s="69">
        <f>3369+1747+679</f>
        <v>5795</v>
      </c>
      <c r="E44" s="69">
        <f>63733+43466+10541</f>
        <v>117740</v>
      </c>
    </row>
    <row r="45" spans="1:5" ht="17.5" x14ac:dyDescent="0.3">
      <c r="A45" s="40"/>
      <c r="B45" s="34"/>
      <c r="C45" s="35"/>
      <c r="D45" s="35"/>
      <c r="E45" s="35"/>
    </row>
    <row r="46" spans="1:5" ht="17.5" x14ac:dyDescent="0.35">
      <c r="A46" s="41"/>
      <c r="B46" s="45" t="s">
        <v>39</v>
      </c>
      <c r="C46" s="44">
        <v>1983733</v>
      </c>
      <c r="D46" s="44">
        <v>17636</v>
      </c>
      <c r="E46" s="44">
        <v>408617</v>
      </c>
    </row>
    <row r="47" spans="1:5" ht="17.5" x14ac:dyDescent="0.35">
      <c r="A47" s="42"/>
      <c r="B47" s="43" t="s">
        <v>48</v>
      </c>
      <c r="C47" s="44">
        <v>4766670</v>
      </c>
      <c r="D47" s="44">
        <v>60735</v>
      </c>
      <c r="E47" s="44">
        <v>1098920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2001</vt:lpstr>
      <vt:lpstr>2002</vt:lpstr>
      <vt:lpstr>2004</vt:lpstr>
      <vt:lpstr>2005</vt:lpstr>
      <vt:lpstr>2006</vt:lpstr>
      <vt:lpstr>2007</vt:lpstr>
      <vt:lpstr>2008</vt:lpstr>
      <vt:lpstr>2009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Ballout, Amal</dc:creator>
  <cp:lastModifiedBy>Amal</cp:lastModifiedBy>
  <cp:lastPrinted>2018-04-02T09:27:29Z</cp:lastPrinted>
  <dcterms:created xsi:type="dcterms:W3CDTF">2018-04-02T07:26:27Z</dcterms:created>
  <dcterms:modified xsi:type="dcterms:W3CDTF">2018-04-10T14:26:43Z</dcterms:modified>
</cp:coreProperties>
</file>