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E6791A9-8182-4189-84C9-EA50E70E9D76}" xr6:coauthVersionLast="45" xr6:coauthVersionMax="45" xr10:uidLastSave="{00000000-0000-0000-0000-000000000000}"/>
  <bookViews>
    <workbookView xWindow="-108" yWindow="-108" windowWidth="23256" windowHeight="12576" xr2:uid="{63EB9FD4-6527-45F7-965E-4DF618C89CE6}"/>
  </bookViews>
  <sheets>
    <sheet name="Q 1" sheetId="1" r:id="rId1"/>
    <sheet name="Sheet1" sheetId="2" r:id="rId2"/>
  </sheets>
  <definedNames>
    <definedName name="_xlnm._FilterDatabase" localSheetId="1" hidden="1">Sheet1!$A$11:$I$11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87" i="1" l="1"/>
  <c r="C88" i="1"/>
  <c r="C89" i="1"/>
  <c r="C90" i="1"/>
  <c r="C86" i="1"/>
  <c r="B87" i="1"/>
  <c r="B88" i="1"/>
  <c r="B89" i="1"/>
  <c r="B90" i="1"/>
  <c r="B86" i="1"/>
  <c r="C75" i="1"/>
  <c r="C76" i="1"/>
  <c r="C77" i="1"/>
  <c r="C78" i="1"/>
  <c r="C74" i="1"/>
  <c r="B68" i="1"/>
  <c r="C17" i="1"/>
  <c r="C31" i="1"/>
  <c r="C40" i="1" s="1"/>
  <c r="C13" i="1"/>
  <c r="C19" i="1"/>
  <c r="C12" i="1"/>
  <c r="D86" i="1" l="1"/>
  <c r="D39" i="2"/>
  <c r="E39" i="2"/>
  <c r="F39" i="2"/>
  <c r="G39" i="2"/>
  <c r="C39" i="2"/>
  <c r="C48" i="2"/>
  <c r="C47" i="2"/>
  <c r="C46" i="2"/>
  <c r="C45" i="2"/>
  <c r="E37" i="2"/>
  <c r="E38" i="2" s="1"/>
  <c r="E36" i="2"/>
  <c r="L14" i="2"/>
  <c r="L12" i="2"/>
  <c r="D34" i="2"/>
  <c r="E34" i="2"/>
  <c r="F34" i="2"/>
  <c r="G34" i="2"/>
  <c r="C34" i="2"/>
  <c r="C37" i="2"/>
  <c r="D37" i="2"/>
  <c r="F37" i="2"/>
  <c r="G37" i="2"/>
  <c r="D36" i="2"/>
  <c r="D38" i="2" s="1"/>
  <c r="F36" i="2"/>
  <c r="F38" i="2" s="1"/>
  <c r="G36" i="2"/>
  <c r="G38" i="2" s="1"/>
  <c r="C36" i="2"/>
  <c r="C38" i="2" s="1"/>
  <c r="J3" i="2"/>
  <c r="C25" i="2"/>
  <c r="D25" i="2"/>
  <c r="E25" i="2"/>
  <c r="F25" i="2"/>
  <c r="G25" i="2"/>
  <c r="D24" i="2"/>
  <c r="E24" i="2"/>
  <c r="E26" i="2" s="1"/>
  <c r="F24" i="2"/>
  <c r="F26" i="2" s="1"/>
  <c r="G24" i="2"/>
  <c r="C24" i="2"/>
  <c r="D19" i="2"/>
  <c r="E19" i="2"/>
  <c r="F19" i="2"/>
  <c r="G19" i="2"/>
  <c r="C19" i="2"/>
  <c r="K14" i="2" s="1"/>
  <c r="I13" i="2"/>
  <c r="I14" i="2"/>
  <c r="I15" i="2"/>
  <c r="I16" i="2"/>
  <c r="I17" i="2"/>
  <c r="I18" i="2"/>
  <c r="I12" i="2"/>
  <c r="G26" i="2" l="1"/>
  <c r="I25" i="2"/>
  <c r="I24" i="2"/>
  <c r="D26" i="2"/>
  <c r="I19" i="2"/>
  <c r="K12" i="2" s="1"/>
  <c r="C26" i="2"/>
  <c r="I26" i="2" s="1"/>
  <c r="C91" i="1"/>
  <c r="B91" i="1"/>
  <c r="D87" i="1"/>
  <c r="D88" i="1"/>
  <c r="D89" i="1"/>
  <c r="D90" i="1"/>
  <c r="C49" i="1"/>
  <c r="D41" i="1"/>
  <c r="D50" i="1" s="1"/>
  <c r="L41" i="1"/>
  <c r="L50" i="1" s="1"/>
  <c r="G43" i="1"/>
  <c r="L19" i="1"/>
  <c r="K26" i="1"/>
  <c r="D22" i="1"/>
  <c r="K22" i="1"/>
  <c r="C21" i="1"/>
  <c r="C20" i="1"/>
  <c r="C18" i="1"/>
  <c r="M7" i="1"/>
  <c r="O7" i="1" s="1"/>
  <c r="D13" i="1"/>
  <c r="D32" i="1" s="1"/>
  <c r="E13" i="1"/>
  <c r="E32" i="1" s="1"/>
  <c r="E41" i="1" s="1"/>
  <c r="E50" i="1" s="1"/>
  <c r="F13" i="1"/>
  <c r="F34" i="1" s="1"/>
  <c r="F43" i="1" s="1"/>
  <c r="F52" i="1" s="1"/>
  <c r="G13" i="1"/>
  <c r="G34" i="1" s="1"/>
  <c r="H13" i="1"/>
  <c r="H31" i="1" s="1"/>
  <c r="H40" i="1" s="1"/>
  <c r="I13" i="1"/>
  <c r="I33" i="1" s="1"/>
  <c r="I42" i="1" s="1"/>
  <c r="I51" i="1" s="1"/>
  <c r="J13" i="1"/>
  <c r="J35" i="1" s="1"/>
  <c r="J44" i="1" s="1"/>
  <c r="J53" i="1" s="1"/>
  <c r="K13" i="1"/>
  <c r="K35" i="1" s="1"/>
  <c r="K44" i="1" s="1"/>
  <c r="K53" i="1" s="1"/>
  <c r="L13" i="1"/>
  <c r="L32" i="1" s="1"/>
  <c r="C35" i="1"/>
  <c r="C44" i="1" s="1"/>
  <c r="C53" i="1" s="1"/>
  <c r="D12" i="1"/>
  <c r="E12" i="1"/>
  <c r="F12" i="1"/>
  <c r="G12" i="1"/>
  <c r="H12" i="1"/>
  <c r="I12" i="1"/>
  <c r="J12" i="1"/>
  <c r="K12" i="1"/>
  <c r="L12" i="1"/>
  <c r="M8" i="1"/>
  <c r="O8" i="1" s="1"/>
  <c r="M9" i="1"/>
  <c r="O9" i="1" s="1"/>
  <c r="M10" i="1"/>
  <c r="O10" i="1" s="1"/>
  <c r="M11" i="1"/>
  <c r="O11" i="1" s="1"/>
  <c r="H49" i="1" l="1"/>
  <c r="D91" i="1"/>
  <c r="G52" i="1"/>
  <c r="E18" i="1"/>
  <c r="F18" i="1" s="1"/>
  <c r="G18" i="1" s="1"/>
  <c r="E19" i="1"/>
  <c r="F19" i="1" s="1"/>
  <c r="G19" i="1" s="1"/>
  <c r="E20" i="1"/>
  <c r="E21" i="1"/>
  <c r="E17" i="1"/>
  <c r="F17" i="1" s="1"/>
  <c r="G17" i="1" s="1"/>
  <c r="C22" i="1"/>
  <c r="F21" i="1"/>
  <c r="G21" i="1" s="1"/>
  <c r="F20" i="1"/>
  <c r="G20" i="1" s="1"/>
  <c r="O12" i="1"/>
  <c r="O22" i="1" s="1"/>
  <c r="L35" i="1"/>
  <c r="L44" i="1" s="1"/>
  <c r="L53" i="1" s="1"/>
  <c r="D31" i="1"/>
  <c r="D40" i="1" s="1"/>
  <c r="G31" i="1"/>
  <c r="G40" i="1" s="1"/>
  <c r="G49" i="1" s="1"/>
  <c r="G35" i="1"/>
  <c r="G44" i="1" s="1"/>
  <c r="G53" i="1" s="1"/>
  <c r="H35" i="1"/>
  <c r="H44" i="1" s="1"/>
  <c r="H53" i="1" s="1"/>
  <c r="H33" i="1"/>
  <c r="H42" i="1" s="1"/>
  <c r="H51" i="1" s="1"/>
  <c r="E31" i="1"/>
  <c r="E40" i="1" s="1"/>
  <c r="P7" i="1"/>
  <c r="Q7" i="1" s="1"/>
  <c r="E35" i="1"/>
  <c r="E44" i="1" s="1"/>
  <c r="E53" i="1" s="1"/>
  <c r="P11" i="1"/>
  <c r="Q11" i="1" s="1"/>
  <c r="E34" i="1"/>
  <c r="E43" i="1" s="1"/>
  <c r="E52" i="1" s="1"/>
  <c r="H34" i="1"/>
  <c r="H43" i="1" s="1"/>
  <c r="H52" i="1" s="1"/>
  <c r="F32" i="1"/>
  <c r="F41" i="1" s="1"/>
  <c r="F50" i="1" s="1"/>
  <c r="E33" i="1"/>
  <c r="E42" i="1" s="1"/>
  <c r="E51" i="1" s="1"/>
  <c r="C33" i="1"/>
  <c r="C42" i="1" s="1"/>
  <c r="C51" i="1" s="1"/>
  <c r="I32" i="1"/>
  <c r="I41" i="1" s="1"/>
  <c r="C34" i="1"/>
  <c r="C43" i="1" s="1"/>
  <c r="C52" i="1" s="1"/>
  <c r="C32" i="1"/>
  <c r="F33" i="1"/>
  <c r="F42" i="1" s="1"/>
  <c r="F51" i="1" s="1"/>
  <c r="L31" i="1"/>
  <c r="L40" i="1" s="1"/>
  <c r="D35" i="1"/>
  <c r="D44" i="1" s="1"/>
  <c r="D53" i="1" s="1"/>
  <c r="M12" i="1"/>
  <c r="N9" i="1" s="1"/>
  <c r="K32" i="1"/>
  <c r="K41" i="1" s="1"/>
  <c r="P9" i="1"/>
  <c r="Q9" i="1" s="1"/>
  <c r="H32" i="1"/>
  <c r="H41" i="1" s="1"/>
  <c r="H50" i="1" s="1"/>
  <c r="J34" i="1"/>
  <c r="J43" i="1" s="1"/>
  <c r="J52" i="1" s="1"/>
  <c r="J33" i="1"/>
  <c r="J42" i="1" s="1"/>
  <c r="J51" i="1" s="1"/>
  <c r="D34" i="1"/>
  <c r="D43" i="1" s="1"/>
  <c r="D52" i="1" s="1"/>
  <c r="F31" i="1"/>
  <c r="F40" i="1" s="1"/>
  <c r="F49" i="1" s="1"/>
  <c r="G33" i="1"/>
  <c r="G42" i="1" s="1"/>
  <c r="G51" i="1" s="1"/>
  <c r="I35" i="1"/>
  <c r="I44" i="1" s="1"/>
  <c r="I53" i="1" s="1"/>
  <c r="J32" i="1"/>
  <c r="J41" i="1" s="1"/>
  <c r="J50" i="1" s="1"/>
  <c r="L34" i="1"/>
  <c r="L43" i="1" s="1"/>
  <c r="L52" i="1" s="1"/>
  <c r="K33" i="1"/>
  <c r="K42" i="1" s="1"/>
  <c r="K51" i="1" s="1"/>
  <c r="M13" i="1"/>
  <c r="D33" i="1"/>
  <c r="D42" i="1" s="1"/>
  <c r="D51" i="1" s="1"/>
  <c r="F35" i="1"/>
  <c r="F44" i="1" s="1"/>
  <c r="G32" i="1"/>
  <c r="G41" i="1" s="1"/>
  <c r="G50" i="1" s="1"/>
  <c r="I34" i="1"/>
  <c r="I43" i="1" s="1"/>
  <c r="I52" i="1" s="1"/>
  <c r="K31" i="1"/>
  <c r="K40" i="1" s="1"/>
  <c r="K49" i="1" s="1"/>
  <c r="L33" i="1"/>
  <c r="L42" i="1" s="1"/>
  <c r="L51" i="1" s="1"/>
  <c r="K34" i="1"/>
  <c r="K43" i="1" s="1"/>
  <c r="K52" i="1" s="1"/>
  <c r="J31" i="1"/>
  <c r="J40" i="1" s="1"/>
  <c r="P10" i="1"/>
  <c r="Q10" i="1" s="1"/>
  <c r="P8" i="1"/>
  <c r="Q8" i="1" s="1"/>
  <c r="I31" i="1"/>
  <c r="I40" i="1" s="1"/>
  <c r="I49" i="1" s="1"/>
  <c r="C28" i="1"/>
  <c r="H17" i="1" l="1"/>
  <c r="E49" i="1"/>
  <c r="E54" i="1" s="1"/>
  <c r="E45" i="1"/>
  <c r="F45" i="1"/>
  <c r="F53" i="1"/>
  <c r="H54" i="1"/>
  <c r="F54" i="1"/>
  <c r="F55" i="1" s="1"/>
  <c r="I54" i="1"/>
  <c r="I55" i="1" s="1"/>
  <c r="G54" i="1"/>
  <c r="J45" i="1"/>
  <c r="J49" i="1"/>
  <c r="C41" i="1"/>
  <c r="C50" i="1" s="1"/>
  <c r="C54" i="1" s="1"/>
  <c r="C55" i="1" s="1"/>
  <c r="C36" i="1"/>
  <c r="D49" i="1"/>
  <c r="D54" i="1" s="1"/>
  <c r="D45" i="1"/>
  <c r="H45" i="1"/>
  <c r="K45" i="1"/>
  <c r="K50" i="1"/>
  <c r="L45" i="1"/>
  <c r="L49" i="1"/>
  <c r="L54" i="1" s="1"/>
  <c r="L55" i="1" s="1"/>
  <c r="E61" i="1"/>
  <c r="F61" i="1" s="1"/>
  <c r="G61" i="1" s="1"/>
  <c r="E60" i="1"/>
  <c r="F60" i="1" s="1"/>
  <c r="G60" i="1" s="1"/>
  <c r="E62" i="1"/>
  <c r="F62" i="1" s="1"/>
  <c r="G62" i="1" s="1"/>
  <c r="E63" i="1"/>
  <c r="F63" i="1" s="1"/>
  <c r="G63" i="1" s="1"/>
  <c r="E59" i="1"/>
  <c r="F59" i="1" s="1"/>
  <c r="G59" i="1" s="1"/>
  <c r="G45" i="1"/>
  <c r="K54" i="1"/>
  <c r="K55" i="1" s="1"/>
  <c r="J54" i="1"/>
  <c r="J55" i="1" s="1"/>
  <c r="I45" i="1"/>
  <c r="I50" i="1"/>
  <c r="C45" i="1"/>
  <c r="G36" i="1"/>
  <c r="F36" i="1"/>
  <c r="L36" i="1"/>
  <c r="K36" i="1"/>
  <c r="H36" i="1"/>
  <c r="N11" i="1"/>
  <c r="E36" i="1"/>
  <c r="N10" i="1"/>
  <c r="Q12" i="1"/>
  <c r="N7" i="1"/>
  <c r="I36" i="1"/>
  <c r="D36" i="1"/>
  <c r="N8" i="1"/>
  <c r="J36" i="1"/>
  <c r="D55" i="1" l="1"/>
  <c r="H55" i="1"/>
  <c r="E55" i="1"/>
  <c r="B80" i="1" s="1"/>
  <c r="H59" i="1"/>
  <c r="G55" i="1"/>
</calcChain>
</file>

<file path=xl/sharedStrings.xml><?xml version="1.0" encoding="utf-8"?>
<sst xmlns="http://schemas.openxmlformats.org/spreadsheetml/2006/main" count="192" uniqueCount="104">
  <si>
    <t xml:space="preserve">Budget </t>
  </si>
  <si>
    <t>Channels</t>
  </si>
  <si>
    <t>Events</t>
  </si>
  <si>
    <t>Socia Media</t>
  </si>
  <si>
    <t>TV</t>
  </si>
  <si>
    <t>Print</t>
  </si>
  <si>
    <t>Online</t>
  </si>
  <si>
    <t>Return</t>
  </si>
  <si>
    <t>Average</t>
  </si>
  <si>
    <t xml:space="preserve">Ideal Allocation </t>
  </si>
  <si>
    <t>Max return on allocation basis</t>
  </si>
  <si>
    <t>Weight Average</t>
  </si>
  <si>
    <t>Weighted Average</t>
  </si>
  <si>
    <t xml:space="preserve">Total </t>
  </si>
  <si>
    <t xml:space="preserve">Max Return </t>
  </si>
  <si>
    <t>Max Return based on Allocation</t>
  </si>
  <si>
    <t>based on the forcasted return on adv. Budget %, To Maximize the return on return, we picked up the maximum return on the ideal budget allocation value.</t>
  </si>
  <si>
    <t>If Budget is  Allocated</t>
  </si>
  <si>
    <t xml:space="preserve">Therefore based on the utlizing the budget allocation, we provided weightage to the max budget to drive max return. </t>
  </si>
  <si>
    <t xml:space="preserve">Now, we can allocate the </t>
  </si>
  <si>
    <t>Allocation Weightage</t>
  </si>
  <si>
    <t>Amount Allocated</t>
  </si>
  <si>
    <t>Return Expected</t>
  </si>
  <si>
    <t xml:space="preserve">ROI </t>
  </si>
  <si>
    <t xml:space="preserve">Expected Return </t>
  </si>
  <si>
    <t xml:space="preserve">Max ROI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</si>
  <si>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</si>
  <si>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</si>
  <si>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</si>
  <si>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</si>
  <si>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</si>
  <si>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</si>
  <si>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</si>
  <si>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</si>
  <si>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</si>
  <si>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</si>
  <si>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Therefore The Max Return achieved by Allocating Budget on Table G</t>
  </si>
  <si>
    <t xml:space="preserve">Best Budget can be allocated as </t>
  </si>
  <si>
    <t xml:space="preserve">With ROI </t>
  </si>
  <si>
    <t>Weighted Allocation Method</t>
  </si>
  <si>
    <t xml:space="preserve">Weightage Allocation </t>
  </si>
  <si>
    <t xml:space="preserve">Scenario 1: </t>
  </si>
  <si>
    <t>Scenario 2:</t>
  </si>
  <si>
    <t xml:space="preserve">b) Maximum Revenue generated </t>
  </si>
  <si>
    <t>Budget</t>
  </si>
  <si>
    <t xml:space="preserve">Return </t>
  </si>
  <si>
    <t xml:space="preserve">Total Revenue </t>
  </si>
  <si>
    <t>Total Amount</t>
  </si>
  <si>
    <t xml:space="preserve"> </t>
  </si>
  <si>
    <t xml:space="preserve">Segment Name </t>
  </si>
  <si>
    <t>Size</t>
  </si>
  <si>
    <t>Young Corporates</t>
  </si>
  <si>
    <t>C-Suites</t>
  </si>
  <si>
    <t>Early Adopters</t>
  </si>
  <si>
    <t>Private busines owners</t>
  </si>
  <si>
    <t>Commerical Use</t>
  </si>
  <si>
    <t>10--20</t>
  </si>
  <si>
    <t>15--40</t>
  </si>
  <si>
    <t>40--90</t>
  </si>
  <si>
    <t>40-70</t>
  </si>
  <si>
    <t>80-135</t>
  </si>
  <si>
    <t>25-35</t>
  </si>
  <si>
    <t>35-50</t>
  </si>
  <si>
    <t>26-30</t>
  </si>
  <si>
    <t>25-45</t>
  </si>
  <si>
    <t>25-50</t>
  </si>
  <si>
    <t>Browshing</t>
  </si>
  <si>
    <t>Communication</t>
  </si>
  <si>
    <t>Emails</t>
  </si>
  <si>
    <t>Social Media</t>
  </si>
  <si>
    <t>Radio</t>
  </si>
  <si>
    <t>Total Usage</t>
  </si>
  <si>
    <t>ARPU $</t>
  </si>
  <si>
    <t>Mins/week</t>
  </si>
  <si>
    <t>calls (mins/day)</t>
  </si>
  <si>
    <t>Data consumption (MB/days)</t>
  </si>
  <si>
    <t>Age Group</t>
  </si>
  <si>
    <t>Age Gr+A18oup</t>
  </si>
  <si>
    <t>Total Consumption</t>
  </si>
  <si>
    <t>Revenue Generated</t>
  </si>
  <si>
    <t>Data consumption (MB/Week)</t>
  </si>
  <si>
    <t>calls (mins/Week)</t>
  </si>
  <si>
    <t>Median</t>
  </si>
  <si>
    <t>Min $</t>
  </si>
  <si>
    <t>Max $</t>
  </si>
  <si>
    <t>Min$</t>
  </si>
  <si>
    <t>Max$</t>
  </si>
  <si>
    <t>median</t>
  </si>
  <si>
    <t>Maxumum Users</t>
  </si>
  <si>
    <t xml:space="preserve">Therefore we can assume from the data above that </t>
  </si>
  <si>
    <t xml:space="preserve">Maximum Users </t>
  </si>
  <si>
    <t>Max Consumption</t>
  </si>
  <si>
    <t>Max Revenue</t>
  </si>
  <si>
    <t>Weekly</t>
  </si>
  <si>
    <t>Max Channel Used</t>
  </si>
  <si>
    <t xml:space="preserve">Average Age Range is </t>
  </si>
  <si>
    <t>The Driving force for maximum return are based on consumption and maximum revenue generated. So Our messages across the channels will</t>
  </si>
  <si>
    <t>% Contrinution</t>
  </si>
  <si>
    <t xml:space="preserve">Scenario 3: </t>
  </si>
  <si>
    <t>Maximum Usage</t>
  </si>
  <si>
    <r>
      <rPr>
        <b/>
        <sz val="11"/>
        <color theme="1"/>
        <rFont val="Calibri"/>
        <family val="2"/>
        <scheme val="minor"/>
      </rPr>
      <t xml:space="preserve">25-50 </t>
    </r>
    <r>
      <rPr>
        <sz val="11"/>
        <color theme="1"/>
        <rFont val="Calibri"/>
        <family val="2"/>
        <scheme val="minor"/>
      </rPr>
      <t>that are covered under all segments.</t>
    </r>
  </si>
  <si>
    <t>be Prioritie based on the Age Factor choices on the following preferences across the channels.</t>
  </si>
  <si>
    <t>Using Age as base for tailoring our messages across channels will help us cover all segments, specially who are contributing to revenue generation and consumption.</t>
  </si>
  <si>
    <t>We will tailor are messages with special emphsis on Early Adopters &amp; Commerical users specially on social media, TV and communication channels on priority.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</si>
</sst>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0.0000000000000%"/>
    <numFmt numFmtId="165" formatCode="0.00000000000000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6">
    <xf numFmtId="0" fontId="0" fillId="0" borderId="0" xfId="0"/>
    <xf numFmtId="3" fontId="0" fillId="0" borderId="0" xfId="0" applyNumberFormat="1"/>
    <xf numFmtId="0" fontId="2" fillId="0" borderId="0" xfId="0" applyFont="1"/>
    <xf numFmtId="9" fontId="0" fillId="0" borderId="0" xfId="0" applyNumberFormat="1"/>
    <xf numFmtId="9" fontId="0" fillId="0" borderId="0" xfId="2" applyFont="1"/>
    <xf numFmtId="9" fontId="0" fillId="2" borderId="0" xfId="0" applyNumberFormat="1" applyFill="1"/>
    <xf numFmtId="0" fontId="0" fillId="2" borderId="0" xfId="0" applyFill="1"/>
    <xf numFmtId="43" fontId="0" fillId="0" borderId="0" xfId="1" applyFont="1"/>
    <xf numFmtId="164" fontId="0" fillId="0" borderId="0" xfId="0" applyNumberFormat="1"/>
    <xf numFmtId="165" fontId="0" fillId="0" borderId="0" xfId="0" applyNumberFormat="1"/>
    <xf numFmtId="9" fontId="2" fillId="0" borderId="0" xfId="0" applyNumberFormat="1" applyFont="1"/>
    <xf numFmtId="9" fontId="2" fillId="2" borderId="0" xfId="0" applyNumberFormat="1" applyFont="1" applyFill="1"/>
    <xf numFmtId="1" fontId="0" fillId="0" borderId="0" xfId="0" applyNumberFormat="1"/>
    <xf numFmtId="9" fontId="0" fillId="2" borderId="0" xfId="2" applyFont="1" applyFill="1"/>
    <xf numFmtId="0" fontId="2" fillId="2" borderId="0" xfId="0" applyFont="1" applyFill="1"/>
    <xf numFmtId="1" fontId="0" fillId="2" borderId="0" xfId="0" applyNumberFormat="1" applyFill="1"/>
    <xf numFmtId="9" fontId="0" fillId="0" borderId="0" xfId="0" applyNumberFormat="1" applyFill="1"/>
    <xf numFmtId="9" fontId="2" fillId="0" borderId="0" xfId="0" applyNumberFormat="1" applyFont="1" applyAlignment="1">
      <alignment wrapText="1"/>
    </xf>
    <xf numFmtId="9" fontId="2" fillId="0" borderId="0" xfId="0" applyNumberFormat="1" applyFont="1" applyAlignment="1">
      <alignment horizontal="center"/>
    </xf>
    <xf numFmtId="1" fontId="2" fillId="2" borderId="0" xfId="0" applyNumberFormat="1" applyFont="1" applyFill="1"/>
    <xf numFmtId="9" fontId="2" fillId="0" borderId="0" xfId="2" applyFont="1"/>
    <xf numFmtId="9" fontId="2" fillId="2" borderId="0" xfId="2" applyFont="1" applyFill="1"/>
    <xf numFmtId="43" fontId="2" fillId="0" borderId="0" xfId="1" applyFont="1"/>
    <xf numFmtId="43" fontId="2" fillId="2" borderId="0" xfId="1" applyFont="1" applyFill="1"/>
    <xf numFmtId="1" fontId="2" fillId="0" borderId="0" xfId="0" applyNumberFormat="1" applyFont="1" applyFill="1"/>
    <xf numFmtId="17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9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9" fontId="0" fillId="0" borderId="0" xfId="2" applyFont="1" applyAlignment="1">
      <alignment horizontal="left"/>
    </xf>
    <xf numFmtId="10" fontId="0" fillId="2" borderId="0" xfId="0" applyNumberFormat="1" applyFill="1"/>
    <xf numFmtId="43" fontId="0" fillId="0" borderId="0" xfId="0" applyNumberForma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27C3F-CB2D-4C03-BE5A-FCCAECF7CCC5}">
  <dimension ref="A3:Q91"/>
  <sheetViews>
    <sheetView tabSelected="1" topLeftCell="A11" workbookViewId="0">
      <selection activeCell="K58" sqref="K58"/>
    </sheetView>
  </sheetViews>
  <sheetFormatPr defaultRowHeight="14.4" x14ac:dyDescent="0.3"/>
  <cols>
    <col min="1" max="1" width="14.21875" customWidth="1"/>
    <col min="2" max="2" width="13.21875" customWidth="1"/>
    <col min="3" max="12" width="12.33203125" bestFit="1" customWidth="1"/>
    <col min="13" max="13" width="12.21875" bestFit="1" customWidth="1"/>
    <col min="14" max="14" width="18" bestFit="1" customWidth="1"/>
    <col min="16" max="16" width="20" bestFit="1" customWidth="1"/>
    <col min="17" max="17" width="9.77734375" bestFit="1" customWidth="1"/>
  </cols>
  <sheetData>
    <row r="3" spans="1:17" x14ac:dyDescent="0.3">
      <c r="A3" s="2" t="s">
        <v>0</v>
      </c>
    </row>
    <row r="4" spans="1:17" x14ac:dyDescent="0.3">
      <c r="A4" s="1">
        <v>10000000</v>
      </c>
      <c r="B4" s="1"/>
    </row>
    <row r="5" spans="1:17" x14ac:dyDescent="0.3">
      <c r="B5" t="s">
        <v>7</v>
      </c>
    </row>
    <row r="6" spans="1:17" x14ac:dyDescent="0.3">
      <c r="A6" s="2" t="s">
        <v>1</v>
      </c>
      <c r="B6" s="2"/>
      <c r="C6">
        <v>10</v>
      </c>
      <c r="D6">
        <v>20</v>
      </c>
      <c r="E6">
        <v>30</v>
      </c>
      <c r="F6">
        <v>40</v>
      </c>
      <c r="G6">
        <v>50</v>
      </c>
      <c r="H6">
        <v>60</v>
      </c>
      <c r="I6" s="6">
        <v>70</v>
      </c>
      <c r="J6">
        <v>80</v>
      </c>
      <c r="K6">
        <v>90</v>
      </c>
      <c r="L6">
        <v>100</v>
      </c>
      <c r="M6" t="s">
        <v>8</v>
      </c>
      <c r="N6" t="s">
        <v>11</v>
      </c>
      <c r="P6" t="s">
        <v>12</v>
      </c>
    </row>
    <row r="7" spans="1:17" x14ac:dyDescent="0.3">
      <c r="A7" t="s">
        <v>2</v>
      </c>
      <c r="C7" s="3">
        <v>0.1</v>
      </c>
      <c r="D7" s="4">
        <v>0.5</v>
      </c>
      <c r="E7" s="3">
        <v>0.7</v>
      </c>
      <c r="F7" s="3">
        <v>0.8</v>
      </c>
      <c r="G7" s="3">
        <v>0.8</v>
      </c>
      <c r="H7" s="3">
        <v>0.8</v>
      </c>
      <c r="I7" s="5">
        <v>0.8</v>
      </c>
      <c r="J7" s="3">
        <v>0.8</v>
      </c>
      <c r="K7" s="3">
        <v>0.8</v>
      </c>
      <c r="L7" s="3">
        <v>0.8</v>
      </c>
      <c r="M7" s="3">
        <f>AVERAGE(C7:L7)</f>
        <v>0.68999999999999984</v>
      </c>
      <c r="N7" s="8">
        <f>M7/$M$12</f>
        <v>0.30450132391879958</v>
      </c>
      <c r="O7">
        <f>$A$4*M7</f>
        <v>6899999.9999999981</v>
      </c>
      <c r="P7" s="9">
        <f>I7/$I$13</f>
        <v>0.2711864406779661</v>
      </c>
      <c r="Q7">
        <f>$A$4*P7</f>
        <v>2711864.4067796608</v>
      </c>
    </row>
    <row r="8" spans="1:17" x14ac:dyDescent="0.3">
      <c r="A8" t="s">
        <v>3</v>
      </c>
      <c r="C8" s="3">
        <v>0.2</v>
      </c>
      <c r="D8" s="4">
        <v>0.25</v>
      </c>
      <c r="E8" s="3">
        <v>0.4</v>
      </c>
      <c r="F8" s="3">
        <v>0.4</v>
      </c>
      <c r="G8" s="3">
        <v>0.5</v>
      </c>
      <c r="H8" s="3">
        <v>0.6</v>
      </c>
      <c r="I8" s="5">
        <v>0.75</v>
      </c>
      <c r="J8" s="3">
        <v>0.7</v>
      </c>
      <c r="K8" s="3">
        <v>0.65</v>
      </c>
      <c r="L8" s="3">
        <v>0.6</v>
      </c>
      <c r="M8" s="3">
        <f t="shared" ref="M8:M11" si="0">AVERAGE(C8:L8)</f>
        <v>0.505</v>
      </c>
      <c r="N8" s="8">
        <f t="shared" ref="N8:N11" si="1">M8/$M$12</f>
        <v>0.22285966460723741</v>
      </c>
      <c r="O8">
        <f t="shared" ref="O8:O11" si="2">$A$4*M8</f>
        <v>5050000</v>
      </c>
      <c r="P8" s="9">
        <f t="shared" ref="P8:P11" si="3">I8/$I$13</f>
        <v>0.25423728813559321</v>
      </c>
      <c r="Q8">
        <f t="shared" ref="Q8:Q11" si="4">$A$4*P8</f>
        <v>2542372.881355932</v>
      </c>
    </row>
    <row r="9" spans="1:17" x14ac:dyDescent="0.3">
      <c r="A9" t="s">
        <v>4</v>
      </c>
      <c r="C9" s="3">
        <v>0.15</v>
      </c>
      <c r="D9" s="4">
        <v>0.25</v>
      </c>
      <c r="E9" s="3">
        <v>0.35</v>
      </c>
      <c r="F9" s="3">
        <v>0.45</v>
      </c>
      <c r="G9" s="3">
        <v>0.6</v>
      </c>
      <c r="H9" s="3">
        <v>0.55000000000000004</v>
      </c>
      <c r="I9" s="5">
        <v>0.5</v>
      </c>
      <c r="J9" s="3">
        <v>0.45</v>
      </c>
      <c r="K9" s="3">
        <v>0.45</v>
      </c>
      <c r="L9" s="3">
        <v>0.45</v>
      </c>
      <c r="M9" s="3">
        <f t="shared" si="0"/>
        <v>0.42000000000000004</v>
      </c>
      <c r="N9" s="8">
        <f t="shared" si="1"/>
        <v>0.18534863195057372</v>
      </c>
      <c r="O9">
        <f t="shared" si="2"/>
        <v>4200000</v>
      </c>
      <c r="P9" s="9">
        <f t="shared" si="3"/>
        <v>0.16949152542372881</v>
      </c>
      <c r="Q9">
        <f t="shared" si="4"/>
        <v>1694915.2542372881</v>
      </c>
    </row>
    <row r="10" spans="1:17" x14ac:dyDescent="0.3">
      <c r="A10" t="s">
        <v>5</v>
      </c>
      <c r="C10" s="3">
        <v>0.1</v>
      </c>
      <c r="D10" s="4">
        <v>0.15</v>
      </c>
      <c r="E10" s="3">
        <v>0.15</v>
      </c>
      <c r="F10" s="3">
        <v>0.35</v>
      </c>
      <c r="G10" s="3">
        <v>0.45</v>
      </c>
      <c r="H10" s="3">
        <v>0.65</v>
      </c>
      <c r="I10" s="5">
        <v>0.7</v>
      </c>
      <c r="J10" s="3">
        <v>0.7</v>
      </c>
      <c r="K10" s="3">
        <v>0.7</v>
      </c>
      <c r="L10" s="3">
        <v>0.71</v>
      </c>
      <c r="M10" s="3">
        <f t="shared" si="0"/>
        <v>0.46600000000000003</v>
      </c>
      <c r="N10" s="8">
        <f t="shared" si="1"/>
        <v>0.20564872021182701</v>
      </c>
      <c r="O10">
        <f t="shared" si="2"/>
        <v>4660000</v>
      </c>
      <c r="P10" s="9">
        <f t="shared" si="3"/>
        <v>0.23728813559322032</v>
      </c>
      <c r="Q10">
        <f t="shared" si="4"/>
        <v>2372881.3559322031</v>
      </c>
    </row>
    <row r="11" spans="1:17" x14ac:dyDescent="0.3">
      <c r="A11" t="s">
        <v>6</v>
      </c>
      <c r="C11" s="3">
        <v>0.05</v>
      </c>
      <c r="D11" s="4">
        <v>0.1</v>
      </c>
      <c r="E11" s="3">
        <v>0.1</v>
      </c>
      <c r="F11" s="3">
        <v>0.15</v>
      </c>
      <c r="G11" s="3">
        <v>0.15</v>
      </c>
      <c r="H11" s="3">
        <v>0.2</v>
      </c>
      <c r="I11" s="5">
        <v>0.2</v>
      </c>
      <c r="J11" s="3">
        <v>0.25</v>
      </c>
      <c r="K11" s="3">
        <v>0.3</v>
      </c>
      <c r="L11" s="3">
        <v>0.35</v>
      </c>
      <c r="M11" s="3">
        <f t="shared" si="0"/>
        <v>0.185</v>
      </c>
      <c r="N11" s="8">
        <f t="shared" si="1"/>
        <v>8.1641659311562226E-2</v>
      </c>
      <c r="O11">
        <f t="shared" si="2"/>
        <v>1850000</v>
      </c>
      <c r="P11" s="9">
        <f t="shared" si="3"/>
        <v>6.7796610169491525E-2</v>
      </c>
      <c r="Q11">
        <f t="shared" si="4"/>
        <v>677966.10169491521</v>
      </c>
    </row>
    <row r="12" spans="1:17" x14ac:dyDescent="0.3">
      <c r="A12" s="2" t="s">
        <v>8</v>
      </c>
      <c r="B12" s="2"/>
      <c r="C12" s="10">
        <f>AVERAGE(C7:C11)</f>
        <v>0.12000000000000002</v>
      </c>
      <c r="D12" s="10">
        <f t="shared" ref="D12:L12" si="5">AVERAGE(D7:D11)</f>
        <v>0.25</v>
      </c>
      <c r="E12" s="10">
        <f t="shared" si="5"/>
        <v>0.34</v>
      </c>
      <c r="F12" s="10">
        <f t="shared" si="5"/>
        <v>0.43</v>
      </c>
      <c r="G12" s="10">
        <f t="shared" si="5"/>
        <v>0.5</v>
      </c>
      <c r="H12" s="10">
        <f t="shared" si="5"/>
        <v>0.56000000000000005</v>
      </c>
      <c r="I12" s="11">
        <f t="shared" si="5"/>
        <v>0.59000000000000008</v>
      </c>
      <c r="J12" s="10">
        <f t="shared" si="5"/>
        <v>0.57999999999999996</v>
      </c>
      <c r="K12" s="10">
        <f t="shared" si="5"/>
        <v>0.57999999999999996</v>
      </c>
      <c r="L12" s="10">
        <f t="shared" si="5"/>
        <v>0.58199999999999996</v>
      </c>
      <c r="M12" s="10">
        <f>SUM(M7:M11)</f>
        <v>2.266</v>
      </c>
      <c r="O12">
        <f>SUM(O7:O11)</f>
        <v>22660000</v>
      </c>
      <c r="Q12">
        <f>SUM(Q7:Q11)</f>
        <v>10000000</v>
      </c>
    </row>
    <row r="13" spans="1:17" x14ac:dyDescent="0.3">
      <c r="A13" s="2" t="s">
        <v>13</v>
      </c>
      <c r="B13" s="2"/>
      <c r="C13" s="10">
        <f>SUM(C7:C11)</f>
        <v>0.60000000000000009</v>
      </c>
      <c r="D13" s="10">
        <f t="shared" ref="D13:M13" si="6">SUM(D7:D11)</f>
        <v>1.25</v>
      </c>
      <c r="E13" s="10">
        <f t="shared" si="6"/>
        <v>1.7000000000000002</v>
      </c>
      <c r="F13" s="10">
        <f t="shared" si="6"/>
        <v>2.15</v>
      </c>
      <c r="G13" s="10">
        <f t="shared" si="6"/>
        <v>2.5</v>
      </c>
      <c r="H13" s="10">
        <f t="shared" si="6"/>
        <v>2.8000000000000003</v>
      </c>
      <c r="I13" s="11">
        <f t="shared" si="6"/>
        <v>2.95</v>
      </c>
      <c r="J13" s="10">
        <f t="shared" si="6"/>
        <v>2.9</v>
      </c>
      <c r="K13" s="10">
        <f t="shared" si="6"/>
        <v>2.9</v>
      </c>
      <c r="L13" s="10">
        <f t="shared" si="6"/>
        <v>2.9099999999999997</v>
      </c>
      <c r="M13" s="10">
        <f t="shared" si="6"/>
        <v>2.266</v>
      </c>
    </row>
    <row r="14" spans="1:17" x14ac:dyDescent="0.3">
      <c r="C14" s="3"/>
      <c r="D14" s="3"/>
      <c r="E14" s="3"/>
      <c r="F14" s="3"/>
      <c r="G14" s="3"/>
      <c r="H14" s="3"/>
      <c r="I14" s="16"/>
      <c r="J14" s="3"/>
      <c r="K14" s="3"/>
      <c r="L14" s="3"/>
      <c r="M14" s="3"/>
    </row>
    <row r="15" spans="1:17" x14ac:dyDescent="0.3">
      <c r="A15" s="14" t="s">
        <v>41</v>
      </c>
      <c r="C15" s="3"/>
      <c r="D15" s="3"/>
      <c r="E15" s="3"/>
      <c r="F15" s="3"/>
      <c r="G15" s="3"/>
      <c r="H15" s="3"/>
      <c r="I15" s="16"/>
      <c r="J15" s="3"/>
      <c r="K15" s="3"/>
      <c r="L15" s="3"/>
      <c r="M15" s="3"/>
    </row>
    <row r="16" spans="1:17" ht="43.2" x14ac:dyDescent="0.3">
      <c r="A16" s="2" t="s">
        <v>14</v>
      </c>
      <c r="C16" s="17" t="s">
        <v>15</v>
      </c>
      <c r="D16" s="17" t="s">
        <v>17</v>
      </c>
      <c r="E16" s="17" t="s">
        <v>20</v>
      </c>
      <c r="F16" s="10" t="s">
        <v>21</v>
      </c>
      <c r="G16" s="10" t="s">
        <v>22</v>
      </c>
      <c r="H16" s="18" t="s">
        <v>23</v>
      </c>
      <c r="I16" s="16"/>
      <c r="J16" s="3"/>
      <c r="K16" s="3"/>
      <c r="L16" s="3"/>
      <c r="M16" s="3"/>
    </row>
    <row r="17" spans="1:15" x14ac:dyDescent="0.3">
      <c r="A17" t="s">
        <v>2</v>
      </c>
      <c r="C17" s="3">
        <f>MAX(C7:L7)</f>
        <v>0.8</v>
      </c>
      <c r="D17" s="3">
        <v>0.4</v>
      </c>
      <c r="E17" s="3">
        <f>D17/$D$22</f>
        <v>0.11111111111111112</v>
      </c>
      <c r="F17" s="7">
        <f>$A$4*E17</f>
        <v>1111111.1111111112</v>
      </c>
      <c r="G17" s="7">
        <f>F17*C17</f>
        <v>888888.88888888899</v>
      </c>
      <c r="H17" s="34">
        <f>SUM(G17:G21)/A4</f>
        <v>0.61250000000000004</v>
      </c>
      <c r="I17" s="16"/>
      <c r="J17" s="3"/>
      <c r="K17" s="3"/>
      <c r="L17" s="3"/>
      <c r="M17" s="3"/>
    </row>
    <row r="18" spans="1:15" x14ac:dyDescent="0.3">
      <c r="A18" t="s">
        <v>3</v>
      </c>
      <c r="C18" s="3">
        <f>MAX(C8:L8)</f>
        <v>0.75</v>
      </c>
      <c r="D18" s="3">
        <v>0.7</v>
      </c>
      <c r="E18" s="3">
        <f t="shared" ref="E18:E21" si="7">D18/$D$22</f>
        <v>0.19444444444444442</v>
      </c>
      <c r="F18" s="7">
        <f t="shared" ref="F18:F21" si="8">$A$4*E18</f>
        <v>1944444.4444444443</v>
      </c>
      <c r="G18" s="7">
        <f t="shared" ref="G18:G20" si="9">F18*C18</f>
        <v>1458333.3333333333</v>
      </c>
      <c r="H18" s="3"/>
      <c r="I18" s="16"/>
      <c r="J18" s="3"/>
      <c r="K18" s="3"/>
      <c r="L18" s="3"/>
      <c r="M18" s="3"/>
    </row>
    <row r="19" spans="1:15" x14ac:dyDescent="0.3">
      <c r="A19" t="s">
        <v>4</v>
      </c>
      <c r="C19" s="3">
        <f>MAX(C9:L9)</f>
        <v>0.6</v>
      </c>
      <c r="D19" s="3">
        <v>0.5</v>
      </c>
      <c r="E19" s="3">
        <f t="shared" si="7"/>
        <v>0.1388888888888889</v>
      </c>
      <c r="F19" s="7">
        <f t="shared" si="8"/>
        <v>1388888.888888889</v>
      </c>
      <c r="G19" s="7">
        <f t="shared" si="9"/>
        <v>833333.33333333337</v>
      </c>
      <c r="H19" s="3"/>
      <c r="I19" s="16"/>
      <c r="J19" s="3"/>
      <c r="K19" s="3"/>
      <c r="L19" s="3">
        <f>132+228</f>
        <v>360</v>
      </c>
      <c r="M19" s="3"/>
    </row>
    <row r="20" spans="1:15" x14ac:dyDescent="0.3">
      <c r="A20" t="s">
        <v>5</v>
      </c>
      <c r="C20" s="3">
        <f>MAX(C10:L10)</f>
        <v>0.71</v>
      </c>
      <c r="D20" s="3">
        <v>1</v>
      </c>
      <c r="E20" s="3">
        <f t="shared" si="7"/>
        <v>0.27777777777777779</v>
      </c>
      <c r="F20" s="7">
        <f t="shared" si="8"/>
        <v>2777777.777777778</v>
      </c>
      <c r="G20" s="7">
        <f t="shared" si="9"/>
        <v>1972222.2222222222</v>
      </c>
      <c r="H20" s="3"/>
      <c r="I20" s="16"/>
      <c r="J20" s="3"/>
      <c r="K20" s="3"/>
      <c r="L20" s="3"/>
      <c r="M20" s="3"/>
    </row>
    <row r="21" spans="1:15" x14ac:dyDescent="0.3">
      <c r="A21" t="s">
        <v>6</v>
      </c>
      <c r="C21" s="3">
        <f>MAX(C11:L11)</f>
        <v>0.35</v>
      </c>
      <c r="D21" s="3">
        <v>1</v>
      </c>
      <c r="E21" s="3">
        <f t="shared" si="7"/>
        <v>0.27777777777777779</v>
      </c>
      <c r="F21" s="7">
        <f t="shared" si="8"/>
        <v>2777777.777777778</v>
      </c>
      <c r="G21" s="7">
        <f>F21*C21</f>
        <v>972222.22222222225</v>
      </c>
      <c r="H21" s="3"/>
      <c r="I21" s="16"/>
      <c r="J21" s="3"/>
      <c r="K21" s="3"/>
      <c r="L21" s="3"/>
      <c r="M21" s="3"/>
    </row>
    <row r="22" spans="1:15" x14ac:dyDescent="0.3">
      <c r="A22" t="s">
        <v>13</v>
      </c>
      <c r="C22" s="3">
        <f>SUM(C17:C21)</f>
        <v>3.21</v>
      </c>
      <c r="D22" s="3">
        <f>SUM(D17:D21)</f>
        <v>3.6</v>
      </c>
      <c r="E22" s="10"/>
      <c r="F22" s="3"/>
      <c r="G22" s="3"/>
      <c r="H22" s="3"/>
      <c r="I22" s="3"/>
      <c r="J22" s="12">
        <v>1000000</v>
      </c>
      <c r="K22" s="7">
        <f>J22*80%</f>
        <v>800000</v>
      </c>
      <c r="L22" s="3"/>
      <c r="M22" s="3"/>
      <c r="O22">
        <f>O12/A4</f>
        <v>2.266</v>
      </c>
    </row>
    <row r="23" spans="1:15" x14ac:dyDescent="0.3">
      <c r="C23" s="3"/>
      <c r="D23" s="3"/>
      <c r="E23" s="10"/>
      <c r="F23" s="3"/>
      <c r="G23" s="3"/>
      <c r="H23" s="3"/>
      <c r="I23" s="3"/>
      <c r="J23" s="3"/>
      <c r="K23" s="3"/>
      <c r="L23" s="3"/>
      <c r="M23" s="3"/>
    </row>
    <row r="24" spans="1:15" x14ac:dyDescent="0.3">
      <c r="A24" t="s">
        <v>16</v>
      </c>
      <c r="C24" s="3"/>
      <c r="D24" s="3"/>
      <c r="E24" s="10"/>
      <c r="F24" s="3"/>
      <c r="G24" s="3"/>
      <c r="H24" s="3"/>
      <c r="I24" s="3"/>
      <c r="J24" s="3"/>
      <c r="K24" s="3"/>
      <c r="L24" s="3"/>
      <c r="M24" s="3"/>
    </row>
    <row r="25" spans="1:15" x14ac:dyDescent="0.3">
      <c r="A25" t="s">
        <v>18</v>
      </c>
      <c r="C25" s="3"/>
      <c r="D25" s="3"/>
      <c r="E25" s="10"/>
      <c r="F25" s="3"/>
      <c r="G25" s="3"/>
      <c r="H25" s="3"/>
      <c r="I25" s="3"/>
      <c r="J25" s="3"/>
      <c r="K25" s="3"/>
      <c r="L25" s="3"/>
      <c r="M25" s="3"/>
    </row>
    <row r="26" spans="1:15" x14ac:dyDescent="0.3">
      <c r="A26" t="s">
        <v>19</v>
      </c>
      <c r="C26" s="3"/>
      <c r="D26" s="3"/>
      <c r="E26" s="10"/>
      <c r="F26" s="3"/>
      <c r="G26" s="3"/>
      <c r="H26" s="3"/>
      <c r="I26" s="3"/>
      <c r="J26" s="3"/>
      <c r="K26" s="12">
        <f>13/-1</f>
        <v>-13</v>
      </c>
      <c r="L26" s="3"/>
      <c r="M26" s="3"/>
    </row>
    <row r="27" spans="1:15" x14ac:dyDescent="0.3">
      <c r="A27" s="14" t="s">
        <v>42</v>
      </c>
      <c r="C27" s="3"/>
      <c r="D27" s="3"/>
      <c r="E27" s="10"/>
      <c r="F27" s="3"/>
      <c r="G27" s="3"/>
      <c r="H27" s="3"/>
      <c r="I27" s="3"/>
      <c r="J27" s="3"/>
      <c r="K27" s="3"/>
      <c r="L27" s="3"/>
      <c r="M27" s="3"/>
    </row>
    <row r="28" spans="1:15" x14ac:dyDescent="0.3">
      <c r="A28" s="2" t="s">
        <v>10</v>
      </c>
      <c r="B28" s="2"/>
      <c r="C28" s="10">
        <f>MAX(C12:L12)</f>
        <v>0.59000000000000008</v>
      </c>
      <c r="D28" s="2" t="s">
        <v>9</v>
      </c>
      <c r="E28" s="2"/>
      <c r="F28" s="11">
        <v>0.7</v>
      </c>
      <c r="G28" s="2"/>
    </row>
    <row r="29" spans="1:15" x14ac:dyDescent="0.3">
      <c r="A29" s="6" t="s">
        <v>40</v>
      </c>
      <c r="C29" s="3"/>
      <c r="F29" s="6"/>
    </row>
    <row r="30" spans="1:15" x14ac:dyDescent="0.3">
      <c r="A30" s="2" t="s">
        <v>1</v>
      </c>
      <c r="B30" s="2"/>
      <c r="C30">
        <v>10</v>
      </c>
      <c r="D30">
        <v>20</v>
      </c>
      <c r="E30">
        <v>30</v>
      </c>
      <c r="F30">
        <v>40</v>
      </c>
      <c r="G30">
        <v>50</v>
      </c>
      <c r="H30">
        <v>60</v>
      </c>
      <c r="I30" s="6">
        <v>70</v>
      </c>
      <c r="J30">
        <v>80</v>
      </c>
      <c r="K30">
        <v>90</v>
      </c>
      <c r="L30">
        <v>100</v>
      </c>
    </row>
    <row r="31" spans="1:15" x14ac:dyDescent="0.3">
      <c r="A31" t="s">
        <v>2</v>
      </c>
      <c r="C31" s="3">
        <f>C7/$C$13</f>
        <v>0.16666666666666666</v>
      </c>
      <c r="D31" s="3">
        <f>D7/$D$13</f>
        <v>0.4</v>
      </c>
      <c r="E31" s="3">
        <f>E7/$E$13</f>
        <v>0.41176470588235287</v>
      </c>
      <c r="F31" s="3">
        <f>F7/$F$13</f>
        <v>0.372093023255814</v>
      </c>
      <c r="G31" s="3">
        <f>G7/$G$13</f>
        <v>0.32</v>
      </c>
      <c r="H31" s="3">
        <f>H7/$H$13</f>
        <v>0.2857142857142857</v>
      </c>
      <c r="I31" s="5">
        <f>I7/$I$13</f>
        <v>0.2711864406779661</v>
      </c>
      <c r="J31" s="3">
        <f>J7/$J$13</f>
        <v>0.27586206896551724</v>
      </c>
      <c r="K31" s="3">
        <f>K7/$K$13</f>
        <v>0.27586206896551724</v>
      </c>
      <c r="L31" s="3">
        <f>L7/$L$13</f>
        <v>0.27491408934707906</v>
      </c>
      <c r="M31" s="3"/>
    </row>
    <row r="32" spans="1:15" x14ac:dyDescent="0.3">
      <c r="A32" t="s">
        <v>3</v>
      </c>
      <c r="C32" s="3">
        <f>C8/$C$13</f>
        <v>0.33333333333333331</v>
      </c>
      <c r="D32" s="3">
        <f>D8/$D$13</f>
        <v>0.2</v>
      </c>
      <c r="E32" s="3">
        <f>E8/$E$13</f>
        <v>0.23529411764705882</v>
      </c>
      <c r="F32" s="3">
        <f>F8/$F$13</f>
        <v>0.186046511627907</v>
      </c>
      <c r="G32" s="3">
        <f>G8/$G$13</f>
        <v>0.2</v>
      </c>
      <c r="H32" s="3">
        <f>H8/$H$13</f>
        <v>0.21428571428571425</v>
      </c>
      <c r="I32" s="5">
        <f>I8/$I$13</f>
        <v>0.25423728813559321</v>
      </c>
      <c r="J32" s="3">
        <f>J8/$J$13</f>
        <v>0.24137931034482757</v>
      </c>
      <c r="K32" s="3">
        <f>K8/$K$13</f>
        <v>0.22413793103448276</v>
      </c>
      <c r="L32" s="3">
        <f>L8/$L$13</f>
        <v>0.2061855670103093</v>
      </c>
      <c r="M32" s="3"/>
    </row>
    <row r="33" spans="1:13" x14ac:dyDescent="0.3">
      <c r="A33" t="s">
        <v>4</v>
      </c>
      <c r="C33" s="3">
        <f>C9/$C$13</f>
        <v>0.24999999999999994</v>
      </c>
      <c r="D33" s="3">
        <f>D9/$D$13</f>
        <v>0.2</v>
      </c>
      <c r="E33" s="3">
        <f>E9/$E$13</f>
        <v>0.20588235294117643</v>
      </c>
      <c r="F33" s="3">
        <f>F9/$F$13</f>
        <v>0.20930232558139536</v>
      </c>
      <c r="G33" s="3">
        <f>G9/$G$13</f>
        <v>0.24</v>
      </c>
      <c r="H33" s="3">
        <f>H9/$H$13</f>
        <v>0.19642857142857142</v>
      </c>
      <c r="I33" s="5">
        <f>I9/$I$13</f>
        <v>0.16949152542372881</v>
      </c>
      <c r="J33" s="3">
        <f>J9/$J$13</f>
        <v>0.15517241379310345</v>
      </c>
      <c r="K33" s="3">
        <f>K9/$K$13</f>
        <v>0.15517241379310345</v>
      </c>
      <c r="L33" s="3">
        <f>L9/$L$13</f>
        <v>0.15463917525773199</v>
      </c>
      <c r="M33" s="3"/>
    </row>
    <row r="34" spans="1:13" x14ac:dyDescent="0.3">
      <c r="A34" t="s">
        <v>5</v>
      </c>
      <c r="C34" s="3">
        <f>C10/$C$13</f>
        <v>0.16666666666666666</v>
      </c>
      <c r="D34" s="3">
        <f>D10/$D$13</f>
        <v>0.12</v>
      </c>
      <c r="E34" s="3">
        <f>E10/$E$13</f>
        <v>8.8235294117647051E-2</v>
      </c>
      <c r="F34" s="3">
        <f>F10/$F$13</f>
        <v>0.16279069767441859</v>
      </c>
      <c r="G34" s="3">
        <f>G10/$G$13</f>
        <v>0.18</v>
      </c>
      <c r="H34" s="3">
        <f>H10/$H$13</f>
        <v>0.23214285714285712</v>
      </c>
      <c r="I34" s="5">
        <f>I10/$I$13</f>
        <v>0.23728813559322032</v>
      </c>
      <c r="J34" s="3">
        <f>J10/$J$13</f>
        <v>0.24137931034482757</v>
      </c>
      <c r="K34" s="3">
        <f>K10/$K$13</f>
        <v>0.24137931034482757</v>
      </c>
      <c r="L34" s="3">
        <f>L10/$L$13</f>
        <v>0.24398625429553267</v>
      </c>
      <c r="M34" s="3"/>
    </row>
    <row r="35" spans="1:13" x14ac:dyDescent="0.3">
      <c r="A35" t="s">
        <v>6</v>
      </c>
      <c r="C35" s="3">
        <f>C11/$C$13</f>
        <v>8.3333333333333329E-2</v>
      </c>
      <c r="D35" s="3">
        <f>D11/$D$13</f>
        <v>0.08</v>
      </c>
      <c r="E35" s="3">
        <f>E11/$E$13</f>
        <v>5.8823529411764705E-2</v>
      </c>
      <c r="F35" s="3">
        <f>F11/$F$13</f>
        <v>6.9767441860465115E-2</v>
      </c>
      <c r="G35" s="3">
        <f>G11/$G$13</f>
        <v>0.06</v>
      </c>
      <c r="H35" s="3">
        <f>H11/$H$13</f>
        <v>7.1428571428571425E-2</v>
      </c>
      <c r="I35" s="5">
        <f>I11/$I$13</f>
        <v>6.7796610169491525E-2</v>
      </c>
      <c r="J35" s="3">
        <f>J11/$J$13</f>
        <v>8.6206896551724144E-2</v>
      </c>
      <c r="K35" s="3">
        <f>K11/$K$13</f>
        <v>0.10344827586206896</v>
      </c>
      <c r="L35" s="3">
        <f>L11/$L$13</f>
        <v>0.12027491408934708</v>
      </c>
      <c r="M35" s="3"/>
    </row>
    <row r="36" spans="1:13" x14ac:dyDescent="0.3">
      <c r="A36" t="s">
        <v>13</v>
      </c>
      <c r="C36" s="3">
        <f>SUM(C31:C35)</f>
        <v>1</v>
      </c>
      <c r="D36" s="3">
        <f t="shared" ref="D36:L36" si="10">SUM(D31:D35)</f>
        <v>1</v>
      </c>
      <c r="E36" s="3">
        <f t="shared" si="10"/>
        <v>0.99999999999999989</v>
      </c>
      <c r="F36" s="3">
        <f t="shared" si="10"/>
        <v>1</v>
      </c>
      <c r="G36" s="3">
        <f t="shared" si="10"/>
        <v>1</v>
      </c>
      <c r="H36" s="3">
        <f t="shared" si="10"/>
        <v>0.99999999999999989</v>
      </c>
      <c r="I36" s="3">
        <f t="shared" si="10"/>
        <v>1</v>
      </c>
      <c r="J36" s="3">
        <f t="shared" si="10"/>
        <v>1</v>
      </c>
      <c r="K36" s="3">
        <f t="shared" si="10"/>
        <v>1</v>
      </c>
      <c r="L36" s="3">
        <f t="shared" si="10"/>
        <v>1</v>
      </c>
      <c r="M36" s="3"/>
    </row>
    <row r="38" spans="1:13" x14ac:dyDescent="0.3">
      <c r="A38" s="14" t="s">
        <v>39</v>
      </c>
      <c r="C38" s="3"/>
      <c r="F38" s="6"/>
    </row>
    <row r="39" spans="1:13" x14ac:dyDescent="0.3">
      <c r="A39" s="2" t="s">
        <v>1</v>
      </c>
      <c r="B39" s="2"/>
      <c r="C39">
        <v>10</v>
      </c>
      <c r="D39">
        <v>20</v>
      </c>
      <c r="E39">
        <v>30</v>
      </c>
      <c r="F39">
        <v>40</v>
      </c>
      <c r="G39">
        <v>50</v>
      </c>
      <c r="H39">
        <v>60</v>
      </c>
      <c r="I39">
        <v>70</v>
      </c>
      <c r="J39">
        <v>80</v>
      </c>
      <c r="K39">
        <v>90</v>
      </c>
      <c r="L39">
        <v>100</v>
      </c>
    </row>
    <row r="40" spans="1:13" x14ac:dyDescent="0.3">
      <c r="A40" t="s">
        <v>2</v>
      </c>
      <c r="C40" s="12">
        <f>$A$4*C31</f>
        <v>1666666.6666666665</v>
      </c>
      <c r="D40" s="12">
        <f>$A$4*D31</f>
        <v>4000000</v>
      </c>
      <c r="E40" s="12">
        <f t="shared" ref="E40:L40" si="11">$A$4*E31</f>
        <v>4117647.0588235287</v>
      </c>
      <c r="F40" s="12">
        <f t="shared" si="11"/>
        <v>3720930.2325581401</v>
      </c>
      <c r="G40" s="12">
        <f t="shared" si="11"/>
        <v>3200000</v>
      </c>
      <c r="H40" s="12">
        <f t="shared" si="11"/>
        <v>2857142.8571428568</v>
      </c>
      <c r="I40" s="12">
        <f t="shared" si="11"/>
        <v>2711864.4067796608</v>
      </c>
      <c r="J40" s="12">
        <f t="shared" si="11"/>
        <v>2758620.6896551722</v>
      </c>
      <c r="K40" s="12">
        <f t="shared" si="11"/>
        <v>2758620.6896551722</v>
      </c>
      <c r="L40" s="12">
        <f t="shared" si="11"/>
        <v>2749140.8934707907</v>
      </c>
    </row>
    <row r="41" spans="1:13" x14ac:dyDescent="0.3">
      <c r="A41" t="s">
        <v>3</v>
      </c>
      <c r="C41" s="12">
        <f t="shared" ref="C41:L44" si="12">$A$4*C32</f>
        <v>3333333.333333333</v>
      </c>
      <c r="D41" s="12">
        <f t="shared" si="12"/>
        <v>2000000</v>
      </c>
      <c r="E41" s="12">
        <f t="shared" si="12"/>
        <v>2352941.1764705884</v>
      </c>
      <c r="F41" s="12">
        <f t="shared" si="12"/>
        <v>1860465.11627907</v>
      </c>
      <c r="G41" s="12">
        <f t="shared" si="12"/>
        <v>2000000</v>
      </c>
      <c r="H41" s="12">
        <f t="shared" si="12"/>
        <v>2142857.1428571423</v>
      </c>
      <c r="I41" s="12">
        <f t="shared" si="12"/>
        <v>2542372.881355932</v>
      </c>
      <c r="J41" s="12">
        <f t="shared" si="12"/>
        <v>2413793.1034482755</v>
      </c>
      <c r="K41" s="12">
        <f t="shared" si="12"/>
        <v>2241379.3103448278</v>
      </c>
      <c r="L41" s="12">
        <f t="shared" si="12"/>
        <v>2061855.6701030929</v>
      </c>
    </row>
    <row r="42" spans="1:13" x14ac:dyDescent="0.3">
      <c r="A42" t="s">
        <v>4</v>
      </c>
      <c r="C42" s="12">
        <f t="shared" si="12"/>
        <v>2499999.9999999995</v>
      </c>
      <c r="D42" s="12">
        <f t="shared" si="12"/>
        <v>2000000</v>
      </c>
      <c r="E42" s="12">
        <f t="shared" si="12"/>
        <v>2058823.5294117643</v>
      </c>
      <c r="F42" s="12">
        <f t="shared" si="12"/>
        <v>2093023.2558139537</v>
      </c>
      <c r="G42" s="12">
        <f t="shared" si="12"/>
        <v>2400000</v>
      </c>
      <c r="H42" s="12">
        <f t="shared" si="12"/>
        <v>1964285.7142857143</v>
      </c>
      <c r="I42" s="12">
        <f t="shared" si="12"/>
        <v>1694915.2542372881</v>
      </c>
      <c r="J42" s="12">
        <f t="shared" si="12"/>
        <v>1551724.1379310344</v>
      </c>
      <c r="K42" s="12">
        <f t="shared" si="12"/>
        <v>1551724.1379310344</v>
      </c>
      <c r="L42" s="12">
        <f t="shared" si="12"/>
        <v>1546391.75257732</v>
      </c>
    </row>
    <row r="43" spans="1:13" x14ac:dyDescent="0.3">
      <c r="A43" t="s">
        <v>5</v>
      </c>
      <c r="C43" s="12">
        <f t="shared" si="12"/>
        <v>1666666.6666666665</v>
      </c>
      <c r="D43" s="12">
        <f t="shared" si="12"/>
        <v>1200000</v>
      </c>
      <c r="E43" s="12">
        <f t="shared" si="12"/>
        <v>882352.94117647049</v>
      </c>
      <c r="F43" s="12">
        <f t="shared" si="12"/>
        <v>1627906.9767441859</v>
      </c>
      <c r="G43" s="12">
        <f t="shared" si="12"/>
        <v>1800000</v>
      </c>
      <c r="H43" s="12">
        <f t="shared" si="12"/>
        <v>2321428.5714285714</v>
      </c>
      <c r="I43" s="12">
        <f t="shared" si="12"/>
        <v>2372881.3559322031</v>
      </c>
      <c r="J43" s="12">
        <f t="shared" si="12"/>
        <v>2413793.1034482755</v>
      </c>
      <c r="K43" s="12">
        <f t="shared" si="12"/>
        <v>2413793.1034482755</v>
      </c>
      <c r="L43" s="12">
        <f t="shared" si="12"/>
        <v>2439862.5429553268</v>
      </c>
    </row>
    <row r="44" spans="1:13" x14ac:dyDescent="0.3">
      <c r="A44" t="s">
        <v>6</v>
      </c>
      <c r="C44" s="12">
        <f t="shared" si="12"/>
        <v>833333.33333333326</v>
      </c>
      <c r="D44" s="12">
        <f t="shared" si="12"/>
        <v>800000</v>
      </c>
      <c r="E44" s="12">
        <f t="shared" si="12"/>
        <v>588235.29411764711</v>
      </c>
      <c r="F44" s="12">
        <f t="shared" si="12"/>
        <v>697674.41860465112</v>
      </c>
      <c r="G44" s="12">
        <f t="shared" si="12"/>
        <v>600000</v>
      </c>
      <c r="H44" s="12">
        <f t="shared" si="12"/>
        <v>714285.7142857142</v>
      </c>
      <c r="I44" s="12">
        <f t="shared" si="12"/>
        <v>677966.10169491521</v>
      </c>
      <c r="J44" s="12">
        <f t="shared" si="12"/>
        <v>862068.96551724139</v>
      </c>
      <c r="K44" s="12">
        <f t="shared" si="12"/>
        <v>1034482.7586206896</v>
      </c>
      <c r="L44" s="12">
        <f t="shared" si="12"/>
        <v>1202749.1408934707</v>
      </c>
    </row>
    <row r="45" spans="1:13" x14ac:dyDescent="0.3">
      <c r="A45" t="s">
        <v>13</v>
      </c>
      <c r="C45" s="12">
        <f>SUM(C40:C44)</f>
        <v>10000000</v>
      </c>
      <c r="D45" s="12">
        <f t="shared" ref="D45:L45" si="13">SUM(D40:D44)</f>
        <v>10000000</v>
      </c>
      <c r="E45" s="12">
        <f t="shared" si="13"/>
        <v>9999999.9999999981</v>
      </c>
      <c r="F45" s="12">
        <f t="shared" si="13"/>
        <v>10000000</v>
      </c>
      <c r="G45" s="12">
        <f t="shared" si="13"/>
        <v>10000000</v>
      </c>
      <c r="H45" s="12">
        <f t="shared" si="13"/>
        <v>10000000</v>
      </c>
      <c r="I45" s="12">
        <f t="shared" si="13"/>
        <v>10000000</v>
      </c>
      <c r="J45" s="12">
        <f t="shared" si="13"/>
        <v>9999999.9999999981</v>
      </c>
      <c r="K45" s="12">
        <f t="shared" si="13"/>
        <v>10000000</v>
      </c>
      <c r="L45" s="12">
        <f t="shared" si="13"/>
        <v>10000000</v>
      </c>
    </row>
    <row r="47" spans="1:13" x14ac:dyDescent="0.3">
      <c r="A47" s="14" t="s">
        <v>24</v>
      </c>
      <c r="B47" s="2"/>
      <c r="C47" s="2" t="s">
        <v>26</v>
      </c>
      <c r="D47" s="2" t="s">
        <v>27</v>
      </c>
      <c r="E47" s="2" t="s">
        <v>28</v>
      </c>
      <c r="F47" s="2" t="s">
        <v>29</v>
      </c>
      <c r="G47" s="2" t="s">
        <v>30</v>
      </c>
      <c r="H47" s="2" t="s">
        <v>31</v>
      </c>
      <c r="I47" s="14" t="s">
        <v>32</v>
      </c>
      <c r="J47" s="2" t="s">
        <v>33</v>
      </c>
      <c r="K47" s="2" t="s">
        <v>34</v>
      </c>
      <c r="L47" s="2" t="s">
        <v>35</v>
      </c>
    </row>
    <row r="48" spans="1:13" x14ac:dyDescent="0.3">
      <c r="A48" s="2" t="s">
        <v>1</v>
      </c>
      <c r="B48" s="2"/>
      <c r="C48">
        <v>10</v>
      </c>
      <c r="D48">
        <v>20</v>
      </c>
      <c r="E48">
        <v>30</v>
      </c>
      <c r="F48">
        <v>40</v>
      </c>
      <c r="G48">
        <v>50</v>
      </c>
      <c r="H48">
        <v>60</v>
      </c>
      <c r="I48" s="6">
        <v>70</v>
      </c>
      <c r="J48">
        <v>80</v>
      </c>
      <c r="K48">
        <v>90</v>
      </c>
      <c r="L48">
        <v>100</v>
      </c>
    </row>
    <row r="49" spans="1:12" x14ac:dyDescent="0.3">
      <c r="A49" t="s">
        <v>2</v>
      </c>
      <c r="C49" s="12">
        <f>C40*C7</f>
        <v>166666.66666666666</v>
      </c>
      <c r="D49" s="12">
        <f t="shared" ref="D49:L49" si="14">D40*D7</f>
        <v>2000000</v>
      </c>
      <c r="E49" s="12">
        <f t="shared" si="14"/>
        <v>2882352.9411764699</v>
      </c>
      <c r="F49" s="12">
        <f t="shared" si="14"/>
        <v>2976744.1860465123</v>
      </c>
      <c r="G49" s="12">
        <f t="shared" si="14"/>
        <v>2560000</v>
      </c>
      <c r="H49" s="12">
        <f t="shared" si="14"/>
        <v>2285714.2857142854</v>
      </c>
      <c r="I49" s="15">
        <f>I40*I7</f>
        <v>2169491.5254237289</v>
      </c>
      <c r="J49" s="12">
        <f t="shared" si="14"/>
        <v>2206896.5517241377</v>
      </c>
      <c r="K49" s="12">
        <f t="shared" si="14"/>
        <v>2206896.5517241377</v>
      </c>
      <c r="L49" s="12">
        <f t="shared" si="14"/>
        <v>2199312.7147766328</v>
      </c>
    </row>
    <row r="50" spans="1:12" x14ac:dyDescent="0.3">
      <c r="A50" t="s">
        <v>3</v>
      </c>
      <c r="C50" s="12">
        <f t="shared" ref="C50:L53" si="15">C41*C8</f>
        <v>666666.66666666663</v>
      </c>
      <c r="D50" s="12">
        <f t="shared" si="15"/>
        <v>500000</v>
      </c>
      <c r="E50" s="12">
        <f t="shared" si="15"/>
        <v>941176.47058823542</v>
      </c>
      <c r="F50" s="12">
        <f t="shared" si="15"/>
        <v>744186.04651162808</v>
      </c>
      <c r="G50" s="12">
        <f t="shared" si="15"/>
        <v>1000000</v>
      </c>
      <c r="H50" s="12">
        <f t="shared" si="15"/>
        <v>1285714.2857142852</v>
      </c>
      <c r="I50" s="15">
        <f t="shared" si="15"/>
        <v>1906779.661016949</v>
      </c>
      <c r="J50" s="12">
        <f t="shared" si="15"/>
        <v>1689655.1724137927</v>
      </c>
      <c r="K50" s="12">
        <f t="shared" si="15"/>
        <v>1456896.5517241382</v>
      </c>
      <c r="L50" s="12">
        <f t="shared" si="15"/>
        <v>1237113.4020618557</v>
      </c>
    </row>
    <row r="51" spans="1:12" x14ac:dyDescent="0.3">
      <c r="A51" t="s">
        <v>4</v>
      </c>
      <c r="C51" s="12">
        <f t="shared" si="15"/>
        <v>374999.99999999994</v>
      </c>
      <c r="D51" s="12">
        <f t="shared" si="15"/>
        <v>500000</v>
      </c>
      <c r="E51" s="12">
        <f t="shared" si="15"/>
        <v>720588.23529411748</v>
      </c>
      <c r="F51" s="12">
        <f t="shared" si="15"/>
        <v>941860.4651162792</v>
      </c>
      <c r="G51" s="12">
        <f t="shared" si="15"/>
        <v>1440000</v>
      </c>
      <c r="H51" s="12">
        <f t="shared" si="15"/>
        <v>1080357.142857143</v>
      </c>
      <c r="I51" s="15">
        <f t="shared" si="15"/>
        <v>847457.62711864407</v>
      </c>
      <c r="J51" s="12">
        <f t="shared" si="15"/>
        <v>698275.86206896557</v>
      </c>
      <c r="K51" s="12">
        <f t="shared" si="15"/>
        <v>698275.86206896557</v>
      </c>
      <c r="L51" s="12">
        <f t="shared" si="15"/>
        <v>695876.28865979402</v>
      </c>
    </row>
    <row r="52" spans="1:12" x14ac:dyDescent="0.3">
      <c r="A52" t="s">
        <v>5</v>
      </c>
      <c r="C52" s="12">
        <f t="shared" si="15"/>
        <v>166666.66666666666</v>
      </c>
      <c r="D52" s="12">
        <f t="shared" si="15"/>
        <v>180000</v>
      </c>
      <c r="E52" s="12">
        <f t="shared" si="15"/>
        <v>132352.94117647057</v>
      </c>
      <c r="F52" s="12">
        <f t="shared" si="15"/>
        <v>569767.44186046498</v>
      </c>
      <c r="G52" s="12">
        <f t="shared" si="15"/>
        <v>810000</v>
      </c>
      <c r="H52" s="12">
        <f t="shared" si="15"/>
        <v>1508928.5714285714</v>
      </c>
      <c r="I52" s="15">
        <f t="shared" si="15"/>
        <v>1661016.949152542</v>
      </c>
      <c r="J52" s="12">
        <f t="shared" si="15"/>
        <v>1689655.1724137927</v>
      </c>
      <c r="K52" s="12">
        <f t="shared" si="15"/>
        <v>1689655.1724137927</v>
      </c>
      <c r="L52" s="12">
        <f t="shared" si="15"/>
        <v>1732302.4054982821</v>
      </c>
    </row>
    <row r="53" spans="1:12" x14ac:dyDescent="0.3">
      <c r="A53" t="s">
        <v>6</v>
      </c>
      <c r="C53" s="12">
        <f t="shared" si="15"/>
        <v>41666.666666666664</v>
      </c>
      <c r="D53" s="12">
        <f t="shared" si="15"/>
        <v>80000</v>
      </c>
      <c r="E53" s="12">
        <f t="shared" si="15"/>
        <v>58823.529411764714</v>
      </c>
      <c r="F53" s="12">
        <f t="shared" si="15"/>
        <v>104651.16279069766</v>
      </c>
      <c r="G53" s="12">
        <f t="shared" si="15"/>
        <v>90000</v>
      </c>
      <c r="H53" s="12">
        <f t="shared" si="15"/>
        <v>142857.14285714284</v>
      </c>
      <c r="I53" s="15">
        <f t="shared" si="15"/>
        <v>135593.22033898305</v>
      </c>
      <c r="J53" s="12">
        <f t="shared" si="15"/>
        <v>215517.24137931035</v>
      </c>
      <c r="K53" s="12">
        <f t="shared" si="15"/>
        <v>310344.8275862069</v>
      </c>
      <c r="L53" s="12">
        <f t="shared" si="15"/>
        <v>420962.19931271474</v>
      </c>
    </row>
    <row r="54" spans="1:12" s="22" customFormat="1" x14ac:dyDescent="0.3">
      <c r="A54" s="22" t="s">
        <v>13</v>
      </c>
      <c r="C54" s="22">
        <f>SUM(C49:C53)</f>
        <v>1416666.6666666667</v>
      </c>
      <c r="D54" s="22">
        <f t="shared" ref="D54:L54" si="16">SUM(D49:D53)</f>
        <v>3260000</v>
      </c>
      <c r="E54" s="22">
        <f t="shared" si="16"/>
        <v>4735294.1176470583</v>
      </c>
      <c r="F54" s="22">
        <f t="shared" si="16"/>
        <v>5337209.3023255831</v>
      </c>
      <c r="G54" s="22">
        <f t="shared" si="16"/>
        <v>5900000</v>
      </c>
      <c r="H54" s="22">
        <f t="shared" si="16"/>
        <v>6303571.4285714282</v>
      </c>
      <c r="I54" s="23">
        <f t="shared" si="16"/>
        <v>6720338.9830508474</v>
      </c>
      <c r="J54" s="22">
        <f t="shared" si="16"/>
        <v>6499999.9999999991</v>
      </c>
      <c r="K54" s="22">
        <f t="shared" si="16"/>
        <v>6362068.9655172406</v>
      </c>
      <c r="L54" s="22">
        <f t="shared" si="16"/>
        <v>6285567.0103092799</v>
      </c>
    </row>
    <row r="55" spans="1:12" s="22" customFormat="1" x14ac:dyDescent="0.3">
      <c r="A55" s="22" t="s">
        <v>23</v>
      </c>
      <c r="C55" s="20">
        <f>C54/C45</f>
        <v>0.14166666666666666</v>
      </c>
      <c r="D55" s="20">
        <f t="shared" ref="D55:L55" si="17">D54/D45</f>
        <v>0.32600000000000001</v>
      </c>
      <c r="E55" s="20">
        <f t="shared" si="17"/>
        <v>0.47352941176470592</v>
      </c>
      <c r="F55" s="20">
        <f t="shared" si="17"/>
        <v>0.53372093023255829</v>
      </c>
      <c r="G55" s="20">
        <f t="shared" si="17"/>
        <v>0.59</v>
      </c>
      <c r="H55" s="20">
        <f t="shared" si="17"/>
        <v>0.63035714285714284</v>
      </c>
      <c r="I55" s="21">
        <f t="shared" si="17"/>
        <v>0.67203389830508475</v>
      </c>
      <c r="J55" s="20">
        <f t="shared" si="17"/>
        <v>0.65</v>
      </c>
      <c r="K55" s="20">
        <f t="shared" si="17"/>
        <v>0.63620689655172402</v>
      </c>
      <c r="L55" s="20">
        <f t="shared" si="17"/>
        <v>0.62855670103092798</v>
      </c>
    </row>
    <row r="57" spans="1:12" x14ac:dyDescent="0.3">
      <c r="A57" s="14" t="s">
        <v>98</v>
      </c>
      <c r="C57" s="3"/>
      <c r="D57" s="3"/>
      <c r="E57" s="3"/>
      <c r="F57" s="3"/>
      <c r="G57" s="3"/>
      <c r="H57" s="3"/>
      <c r="I57" s="16"/>
    </row>
    <row r="58" spans="1:12" ht="43.2" x14ac:dyDescent="0.3">
      <c r="A58" s="2" t="s">
        <v>14</v>
      </c>
      <c r="C58" s="17" t="s">
        <v>15</v>
      </c>
      <c r="D58" s="17" t="s">
        <v>17</v>
      </c>
      <c r="E58" s="17" t="s">
        <v>20</v>
      </c>
      <c r="F58" s="10" t="s">
        <v>21</v>
      </c>
      <c r="G58" s="10" t="s">
        <v>22</v>
      </c>
      <c r="H58" s="18" t="s">
        <v>23</v>
      </c>
      <c r="I58" s="16"/>
    </row>
    <row r="59" spans="1:12" x14ac:dyDescent="0.3">
      <c r="A59" t="s">
        <v>2</v>
      </c>
      <c r="C59" s="3">
        <v>0.8</v>
      </c>
      <c r="D59" s="3">
        <v>0.4</v>
      </c>
      <c r="E59" s="3">
        <f>C59/$C$22</f>
        <v>0.24922118380062308</v>
      </c>
      <c r="F59" s="7">
        <f>$A$4*E59</f>
        <v>2492211.838006231</v>
      </c>
      <c r="G59" s="7">
        <f>F59*C59</f>
        <v>1993769.4704049849</v>
      </c>
      <c r="H59" s="13">
        <f>SUM(G59:G63)/A4</f>
        <v>0.68196261682242998</v>
      </c>
      <c r="I59" s="16"/>
    </row>
    <row r="60" spans="1:12" x14ac:dyDescent="0.3">
      <c r="A60" t="s">
        <v>3</v>
      </c>
      <c r="C60" s="3">
        <v>0.75</v>
      </c>
      <c r="D60" s="3">
        <v>0.7</v>
      </c>
      <c r="E60" s="3">
        <f>C60/$C$22</f>
        <v>0.23364485981308411</v>
      </c>
      <c r="F60" s="7">
        <f t="shared" ref="F60:F63" si="18">$A$4*E60</f>
        <v>2336448.5981308413</v>
      </c>
      <c r="G60" s="7">
        <f t="shared" ref="G60:G62" si="19">F60*C60</f>
        <v>1752336.4485981311</v>
      </c>
      <c r="H60" s="3"/>
      <c r="I60" s="16"/>
    </row>
    <row r="61" spans="1:12" x14ac:dyDescent="0.3">
      <c r="A61" t="s">
        <v>4</v>
      </c>
      <c r="C61" s="3">
        <v>0.6</v>
      </c>
      <c r="D61" s="3">
        <v>0.5</v>
      </c>
      <c r="E61" s="3">
        <f t="shared" ref="E61:E63" si="20">C61/$C$22</f>
        <v>0.18691588785046728</v>
      </c>
      <c r="F61" s="7">
        <f t="shared" si="18"/>
        <v>1869158.8785046728</v>
      </c>
      <c r="G61" s="7">
        <f t="shared" si="19"/>
        <v>1121495.3271028036</v>
      </c>
      <c r="H61" s="3"/>
      <c r="I61" s="16"/>
    </row>
    <row r="62" spans="1:12" x14ac:dyDescent="0.3">
      <c r="A62" t="s">
        <v>5</v>
      </c>
      <c r="C62" s="3">
        <v>0.71</v>
      </c>
      <c r="D62" s="3">
        <v>1</v>
      </c>
      <c r="E62" s="3">
        <f t="shared" si="20"/>
        <v>0.22118380062305296</v>
      </c>
      <c r="F62" s="7">
        <f t="shared" si="18"/>
        <v>2211838.0062305294</v>
      </c>
      <c r="G62" s="7">
        <f t="shared" si="19"/>
        <v>1570404.9844236758</v>
      </c>
      <c r="H62" s="3"/>
      <c r="I62" s="16"/>
    </row>
    <row r="63" spans="1:12" x14ac:dyDescent="0.3">
      <c r="A63" t="s">
        <v>6</v>
      </c>
      <c r="C63" s="3">
        <v>0.35</v>
      </c>
      <c r="D63" s="3">
        <v>1</v>
      </c>
      <c r="E63" s="3">
        <f t="shared" si="20"/>
        <v>0.10903426791277258</v>
      </c>
      <c r="F63" s="7">
        <f t="shared" si="18"/>
        <v>1090342.6791277258</v>
      </c>
      <c r="G63" s="7">
        <f>F63*C63</f>
        <v>381619.93769470399</v>
      </c>
      <c r="H63" s="3"/>
      <c r="I63" s="16"/>
    </row>
    <row r="64" spans="1:12" x14ac:dyDescent="0.3">
      <c r="A64" t="s">
        <v>13</v>
      </c>
      <c r="C64" s="3">
        <v>3.21</v>
      </c>
      <c r="D64" s="3">
        <v>3.6</v>
      </c>
      <c r="E64" s="10"/>
      <c r="F64" s="3"/>
      <c r="G64" s="3"/>
      <c r="H64" s="3"/>
      <c r="I64" s="3"/>
    </row>
    <row r="65" spans="1:9" x14ac:dyDescent="0.3">
      <c r="C65" s="3"/>
      <c r="D65" s="3"/>
      <c r="E65" s="10"/>
      <c r="F65" s="3"/>
      <c r="G65" s="3"/>
      <c r="H65" s="3"/>
      <c r="I65" s="3"/>
    </row>
    <row r="68" spans="1:9" x14ac:dyDescent="0.3">
      <c r="A68" s="6" t="s">
        <v>25</v>
      </c>
      <c r="B68" s="5">
        <f>H59</f>
        <v>0.68196261682242998</v>
      </c>
    </row>
    <row r="70" spans="1:9" x14ac:dyDescent="0.3">
      <c r="A70" t="s">
        <v>36</v>
      </c>
    </row>
    <row r="71" spans="1:9" x14ac:dyDescent="0.3">
      <c r="A71" t="s">
        <v>37</v>
      </c>
    </row>
    <row r="73" spans="1:9" x14ac:dyDescent="0.3">
      <c r="A73" s="2" t="s">
        <v>1</v>
      </c>
      <c r="C73" t="s">
        <v>44</v>
      </c>
    </row>
    <row r="74" spans="1:9" x14ac:dyDescent="0.3">
      <c r="A74" t="s">
        <v>2</v>
      </c>
      <c r="B74" s="13">
        <v>0.24922118380062308</v>
      </c>
      <c r="C74">
        <f>B74*$A$4</f>
        <v>2492211.838006231</v>
      </c>
    </row>
    <row r="75" spans="1:9" x14ac:dyDescent="0.3">
      <c r="A75" t="s">
        <v>3</v>
      </c>
      <c r="B75" s="13">
        <v>0.23364485981308411</v>
      </c>
      <c r="C75">
        <f t="shared" ref="C75:C78" si="21">B75*$A$4</f>
        <v>2336448.5981308413</v>
      </c>
    </row>
    <row r="76" spans="1:9" x14ac:dyDescent="0.3">
      <c r="A76" t="s">
        <v>4</v>
      </c>
      <c r="B76" s="13">
        <v>0.18691588785046728</v>
      </c>
      <c r="C76">
        <f t="shared" si="21"/>
        <v>1869158.8785046728</v>
      </c>
    </row>
    <row r="77" spans="1:9" x14ac:dyDescent="0.3">
      <c r="A77" t="s">
        <v>5</v>
      </c>
      <c r="B77" s="13">
        <v>0.22118380062305296</v>
      </c>
      <c r="C77">
        <f t="shared" si="21"/>
        <v>2211838.0062305294</v>
      </c>
    </row>
    <row r="78" spans="1:9" x14ac:dyDescent="0.3">
      <c r="A78" t="s">
        <v>6</v>
      </c>
      <c r="B78" s="13">
        <v>0.10903426791277258</v>
      </c>
      <c r="C78">
        <f t="shared" si="21"/>
        <v>1090342.6791277258</v>
      </c>
    </row>
    <row r="80" spans="1:9" x14ac:dyDescent="0.3">
      <c r="A80" s="14" t="s">
        <v>38</v>
      </c>
      <c r="B80" s="11">
        <f>B68</f>
        <v>0.68196261682242998</v>
      </c>
    </row>
    <row r="82" spans="1:4" x14ac:dyDescent="0.3">
      <c r="A82" s="2" t="s">
        <v>43</v>
      </c>
      <c r="B82" s="2"/>
      <c r="C82" s="2"/>
    </row>
    <row r="84" spans="1:4" x14ac:dyDescent="0.3">
      <c r="A84" s="2" t="s">
        <v>1</v>
      </c>
    </row>
    <row r="85" spans="1:4" x14ac:dyDescent="0.3">
      <c r="B85" s="21" t="s">
        <v>44</v>
      </c>
      <c r="C85" s="2" t="s">
        <v>45</v>
      </c>
      <c r="D85" s="2" t="s">
        <v>46</v>
      </c>
    </row>
    <row r="86" spans="1:4" x14ac:dyDescent="0.3">
      <c r="A86" t="s">
        <v>2</v>
      </c>
      <c r="B86">
        <f>C74</f>
        <v>2492211.838006231</v>
      </c>
      <c r="C86" s="35">
        <f>G59</f>
        <v>1993769.4704049849</v>
      </c>
      <c r="D86" s="12">
        <f>B86+C86</f>
        <v>4485981.3084112164</v>
      </c>
    </row>
    <row r="87" spans="1:4" x14ac:dyDescent="0.3">
      <c r="A87" t="s">
        <v>3</v>
      </c>
      <c r="B87">
        <f t="shared" ref="B87:B90" si="22">C75</f>
        <v>2336448.5981308413</v>
      </c>
      <c r="C87" s="35">
        <f t="shared" ref="C87:C90" si="23">G60</f>
        <v>1752336.4485981311</v>
      </c>
      <c r="D87" s="12">
        <f t="shared" ref="D87:D90" si="24">B87+C87</f>
        <v>4088785.0467289723</v>
      </c>
    </row>
    <row r="88" spans="1:4" x14ac:dyDescent="0.3">
      <c r="A88" t="s">
        <v>4</v>
      </c>
      <c r="B88">
        <f t="shared" si="22"/>
        <v>1869158.8785046728</v>
      </c>
      <c r="C88" s="35">
        <f t="shared" si="23"/>
        <v>1121495.3271028036</v>
      </c>
      <c r="D88" s="12">
        <f t="shared" si="24"/>
        <v>2990654.2056074766</v>
      </c>
    </row>
    <row r="89" spans="1:4" x14ac:dyDescent="0.3">
      <c r="A89" t="s">
        <v>5</v>
      </c>
      <c r="B89">
        <f t="shared" si="22"/>
        <v>2211838.0062305294</v>
      </c>
      <c r="C89" s="35">
        <f t="shared" si="23"/>
        <v>1570404.9844236758</v>
      </c>
      <c r="D89" s="12">
        <f t="shared" si="24"/>
        <v>3782242.990654205</v>
      </c>
    </row>
    <row r="90" spans="1:4" x14ac:dyDescent="0.3">
      <c r="A90" t="s">
        <v>6</v>
      </c>
      <c r="B90">
        <f t="shared" si="22"/>
        <v>1090342.6791277258</v>
      </c>
      <c r="C90" s="35">
        <f t="shared" si="23"/>
        <v>381619.93769470399</v>
      </c>
      <c r="D90" s="12">
        <f t="shared" si="24"/>
        <v>1471962.6168224297</v>
      </c>
    </row>
    <row r="91" spans="1:4" x14ac:dyDescent="0.3">
      <c r="A91" s="14" t="s">
        <v>47</v>
      </c>
      <c r="B91" s="24">
        <f>SUM(B86:B90)</f>
        <v>10000000</v>
      </c>
      <c r="C91" s="2">
        <f>SUM(C86:C90)</f>
        <v>6819626.1682242993</v>
      </c>
      <c r="D91" s="19">
        <f>SUM(D86:D90)</f>
        <v>16819626.168224297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109BD-CB5B-4B67-B3BC-E3940884FB85}">
  <dimension ref="A1:L53"/>
  <sheetViews>
    <sheetView workbookViewId="0">
      <selection activeCell="A53" sqref="A53"/>
    </sheetView>
  </sheetViews>
  <sheetFormatPr defaultRowHeight="14.4" x14ac:dyDescent="0.3"/>
  <cols>
    <col min="3" max="3" width="17.21875" customWidth="1"/>
    <col min="4" max="4" width="13.33203125" customWidth="1"/>
    <col min="5" max="5" width="16" customWidth="1"/>
    <col min="6" max="6" width="19.6640625" customWidth="1"/>
    <col min="7" max="7" width="18.33203125" customWidth="1"/>
    <col min="9" max="9" width="11.44140625" customWidth="1"/>
  </cols>
  <sheetData>
    <row r="1" spans="1:12" x14ac:dyDescent="0.3">
      <c r="A1" t="s">
        <v>48</v>
      </c>
    </row>
    <row r="2" spans="1:12" ht="43.2" x14ac:dyDescent="0.3">
      <c r="A2" s="2" t="s">
        <v>49</v>
      </c>
      <c r="B2" s="2"/>
      <c r="C2" s="27" t="s">
        <v>51</v>
      </c>
      <c r="D2" s="27" t="s">
        <v>52</v>
      </c>
      <c r="E2" s="27" t="s">
        <v>53</v>
      </c>
      <c r="F2" s="27" t="s">
        <v>54</v>
      </c>
      <c r="G2" s="27" t="s">
        <v>55</v>
      </c>
      <c r="H2" s="26"/>
      <c r="J2" t="s">
        <v>13</v>
      </c>
    </row>
    <row r="3" spans="1:12" x14ac:dyDescent="0.3">
      <c r="A3" t="s">
        <v>50</v>
      </c>
      <c r="C3" s="3">
        <v>0.15</v>
      </c>
      <c r="D3" s="5">
        <v>0.3</v>
      </c>
      <c r="E3" s="3">
        <v>0.1</v>
      </c>
      <c r="F3" s="3">
        <v>0.3</v>
      </c>
      <c r="G3" s="3">
        <v>0.15</v>
      </c>
      <c r="J3" s="3">
        <f>SUM(C3:G3)</f>
        <v>0.99999999999999989</v>
      </c>
    </row>
    <row r="5" spans="1:12" x14ac:dyDescent="0.3">
      <c r="A5" t="s">
        <v>72</v>
      </c>
      <c r="C5" s="25" t="s">
        <v>56</v>
      </c>
      <c r="D5" t="s">
        <v>57</v>
      </c>
      <c r="E5" t="s">
        <v>58</v>
      </c>
      <c r="F5" t="s">
        <v>59</v>
      </c>
      <c r="G5" t="s">
        <v>60</v>
      </c>
    </row>
    <row r="6" spans="1:12" x14ac:dyDescent="0.3">
      <c r="A6" t="s">
        <v>77</v>
      </c>
      <c r="C6" t="s">
        <v>61</v>
      </c>
      <c r="D6" t="s">
        <v>62</v>
      </c>
      <c r="E6" t="s">
        <v>63</v>
      </c>
      <c r="F6" t="s">
        <v>64</v>
      </c>
      <c r="G6" t="s">
        <v>65</v>
      </c>
    </row>
    <row r="8" spans="1:12" x14ac:dyDescent="0.3">
      <c r="A8" t="s">
        <v>75</v>
      </c>
      <c r="C8">
        <v>300</v>
      </c>
      <c r="D8">
        <v>200</v>
      </c>
      <c r="E8">
        <v>400</v>
      </c>
      <c r="F8">
        <v>200</v>
      </c>
      <c r="G8">
        <v>300</v>
      </c>
    </row>
    <row r="9" spans="1:12" x14ac:dyDescent="0.3">
      <c r="A9" t="s">
        <v>74</v>
      </c>
      <c r="C9">
        <v>30</v>
      </c>
      <c r="D9">
        <v>60</v>
      </c>
      <c r="E9">
        <v>40</v>
      </c>
      <c r="F9">
        <v>80</v>
      </c>
      <c r="G9">
        <v>90</v>
      </c>
    </row>
    <row r="11" spans="1:12" x14ac:dyDescent="0.3">
      <c r="A11" s="2" t="s">
        <v>73</v>
      </c>
      <c r="B11" s="2"/>
      <c r="C11" s="2" t="s">
        <v>51</v>
      </c>
      <c r="D11" s="14" t="s">
        <v>52</v>
      </c>
      <c r="E11" s="2" t="s">
        <v>53</v>
      </c>
      <c r="F11" s="2" t="s">
        <v>54</v>
      </c>
      <c r="G11" s="2" t="s">
        <v>55</v>
      </c>
      <c r="H11" s="2"/>
      <c r="I11" s="2" t="s">
        <v>71</v>
      </c>
      <c r="K11" s="2" t="s">
        <v>99</v>
      </c>
    </row>
    <row r="12" spans="1:12" x14ac:dyDescent="0.3">
      <c r="A12" t="s">
        <v>66</v>
      </c>
      <c r="C12">
        <v>60</v>
      </c>
      <c r="D12" s="6">
        <v>120</v>
      </c>
      <c r="E12">
        <v>15</v>
      </c>
      <c r="F12">
        <v>0</v>
      </c>
      <c r="I12">
        <f t="shared" ref="I12:I18" si="0">SUM(C12:H12)</f>
        <v>195</v>
      </c>
      <c r="K12">
        <f>MAX(I12:I18)</f>
        <v>480</v>
      </c>
      <c r="L12" t="str">
        <f>A15</f>
        <v>Social Media</v>
      </c>
    </row>
    <row r="13" spans="1:12" x14ac:dyDescent="0.3">
      <c r="A13" t="s">
        <v>67</v>
      </c>
      <c r="C13">
        <v>90</v>
      </c>
      <c r="D13" s="6">
        <v>60</v>
      </c>
      <c r="E13">
        <v>45</v>
      </c>
      <c r="F13">
        <v>30</v>
      </c>
      <c r="G13">
        <v>90</v>
      </c>
      <c r="I13">
        <f t="shared" si="0"/>
        <v>315</v>
      </c>
      <c r="K13" t="s">
        <v>88</v>
      </c>
    </row>
    <row r="14" spans="1:12" x14ac:dyDescent="0.3">
      <c r="A14" t="s">
        <v>68</v>
      </c>
      <c r="C14">
        <v>5</v>
      </c>
      <c r="D14" s="6">
        <v>30</v>
      </c>
      <c r="E14">
        <v>30</v>
      </c>
      <c r="F14">
        <v>15</v>
      </c>
      <c r="G14">
        <v>90</v>
      </c>
      <c r="I14">
        <f t="shared" si="0"/>
        <v>170</v>
      </c>
      <c r="K14">
        <f>MAX(C19:G19)</f>
        <v>485</v>
      </c>
      <c r="L14" t="str">
        <f>D11</f>
        <v>C-Suites</v>
      </c>
    </row>
    <row r="15" spans="1:12" x14ac:dyDescent="0.3">
      <c r="A15" t="s">
        <v>69</v>
      </c>
      <c r="C15">
        <v>120</v>
      </c>
      <c r="D15" s="6">
        <v>180</v>
      </c>
      <c r="E15">
        <v>60</v>
      </c>
      <c r="F15">
        <v>90</v>
      </c>
      <c r="G15">
        <v>30</v>
      </c>
      <c r="I15">
        <f t="shared" si="0"/>
        <v>480</v>
      </c>
    </row>
    <row r="16" spans="1:12" x14ac:dyDescent="0.3">
      <c r="A16" t="s">
        <v>70</v>
      </c>
      <c r="C16">
        <v>15</v>
      </c>
      <c r="D16" s="6">
        <v>35</v>
      </c>
      <c r="E16">
        <v>30</v>
      </c>
      <c r="F16">
        <v>120</v>
      </c>
      <c r="G16">
        <v>60</v>
      </c>
      <c r="I16">
        <f t="shared" si="0"/>
        <v>260</v>
      </c>
    </row>
    <row r="17" spans="1:9" x14ac:dyDescent="0.3">
      <c r="A17" t="s">
        <v>5</v>
      </c>
      <c r="C17">
        <v>15</v>
      </c>
      <c r="D17" s="6">
        <v>30</v>
      </c>
      <c r="E17">
        <v>60</v>
      </c>
      <c r="F17">
        <v>60</v>
      </c>
      <c r="G17">
        <v>120</v>
      </c>
      <c r="I17">
        <f t="shared" si="0"/>
        <v>285</v>
      </c>
    </row>
    <row r="18" spans="1:9" x14ac:dyDescent="0.3">
      <c r="A18" t="s">
        <v>4</v>
      </c>
      <c r="C18">
        <v>90</v>
      </c>
      <c r="D18" s="6">
        <v>30</v>
      </c>
      <c r="E18">
        <v>60</v>
      </c>
      <c r="F18">
        <v>150</v>
      </c>
      <c r="G18">
        <v>30</v>
      </c>
      <c r="I18">
        <f t="shared" si="0"/>
        <v>360</v>
      </c>
    </row>
    <row r="19" spans="1:9" x14ac:dyDescent="0.3">
      <c r="A19" t="s">
        <v>13</v>
      </c>
      <c r="C19" s="2">
        <f>SUM(C12:C18)</f>
        <v>395</v>
      </c>
      <c r="D19" s="14">
        <f>SUM(D12:D18)</f>
        <v>485</v>
      </c>
      <c r="E19" s="2">
        <f>SUM(E12:E18)</f>
        <v>300</v>
      </c>
      <c r="F19" s="2">
        <f>SUM(F12:F18)</f>
        <v>465</v>
      </c>
      <c r="G19" s="2">
        <f>SUM(G12:G18)</f>
        <v>420</v>
      </c>
      <c r="H19" s="2"/>
      <c r="I19" s="2">
        <f>SUM(I12:I18)</f>
        <v>2065</v>
      </c>
    </row>
    <row r="21" spans="1:9" x14ac:dyDescent="0.3">
      <c r="C21" s="2" t="s">
        <v>51</v>
      </c>
      <c r="D21" s="2" t="s">
        <v>52</v>
      </c>
      <c r="E21" s="2" t="s">
        <v>53</v>
      </c>
      <c r="F21" s="2" t="s">
        <v>54</v>
      </c>
      <c r="G21" s="2" t="s">
        <v>55</v>
      </c>
    </row>
    <row r="22" spans="1:9" x14ac:dyDescent="0.3">
      <c r="A22" t="s">
        <v>76</v>
      </c>
      <c r="C22" t="s">
        <v>61</v>
      </c>
      <c r="D22" t="s">
        <v>62</v>
      </c>
      <c r="E22" t="s">
        <v>63</v>
      </c>
      <c r="F22" t="s">
        <v>64</v>
      </c>
      <c r="G22" t="s">
        <v>65</v>
      </c>
    </row>
    <row r="23" spans="1:9" x14ac:dyDescent="0.3">
      <c r="I23" s="2" t="s">
        <v>13</v>
      </c>
    </row>
    <row r="24" spans="1:9" x14ac:dyDescent="0.3">
      <c r="A24" t="s">
        <v>80</v>
      </c>
      <c r="C24">
        <f>C8*7</f>
        <v>2100</v>
      </c>
      <c r="D24">
        <f t="shared" ref="D24:G25" si="1">D8*7</f>
        <v>1400</v>
      </c>
      <c r="E24">
        <f t="shared" si="1"/>
        <v>2800</v>
      </c>
      <c r="F24">
        <f t="shared" si="1"/>
        <v>1400</v>
      </c>
      <c r="G24">
        <f t="shared" si="1"/>
        <v>2100</v>
      </c>
      <c r="I24">
        <f>SUM(C24:G24)</f>
        <v>9800</v>
      </c>
    </row>
    <row r="25" spans="1:9" x14ac:dyDescent="0.3">
      <c r="A25" t="s">
        <v>81</v>
      </c>
      <c r="C25">
        <f>C9*7</f>
        <v>210</v>
      </c>
      <c r="D25">
        <f t="shared" si="1"/>
        <v>420</v>
      </c>
      <c r="E25">
        <f t="shared" si="1"/>
        <v>280</v>
      </c>
      <c r="F25">
        <f t="shared" si="1"/>
        <v>560</v>
      </c>
      <c r="G25">
        <f t="shared" si="1"/>
        <v>630</v>
      </c>
      <c r="I25">
        <f t="shared" ref="I25" si="2">SUM(C25:G25)</f>
        <v>2100</v>
      </c>
    </row>
    <row r="26" spans="1:9" x14ac:dyDescent="0.3">
      <c r="A26" t="s">
        <v>78</v>
      </c>
      <c r="C26">
        <f>SUM(C24:C25)</f>
        <v>2310</v>
      </c>
      <c r="D26">
        <f>SUM(D24:D25)</f>
        <v>1820</v>
      </c>
      <c r="E26">
        <f>SUM(E24:E25)</f>
        <v>3080</v>
      </c>
      <c r="F26">
        <f>SUM(F24:F25)</f>
        <v>1960</v>
      </c>
      <c r="G26">
        <f>SUM(G24:G25)</f>
        <v>2730</v>
      </c>
      <c r="I26">
        <f>SUM(C26:G26)</f>
        <v>11900</v>
      </c>
    </row>
    <row r="28" spans="1:9" x14ac:dyDescent="0.3">
      <c r="A28" t="s">
        <v>79</v>
      </c>
    </row>
    <row r="29" spans="1:9" x14ac:dyDescent="0.3">
      <c r="C29" s="2" t="s">
        <v>51</v>
      </c>
      <c r="D29" s="2" t="s">
        <v>52</v>
      </c>
      <c r="E29" s="2" t="s">
        <v>53</v>
      </c>
      <c r="F29" s="2" t="s">
        <v>54</v>
      </c>
      <c r="G29" s="2" t="s">
        <v>55</v>
      </c>
    </row>
    <row r="30" spans="1:9" x14ac:dyDescent="0.3">
      <c r="A30" t="s">
        <v>77</v>
      </c>
      <c r="C30" t="s">
        <v>61</v>
      </c>
      <c r="D30" t="s">
        <v>62</v>
      </c>
      <c r="E30" t="s">
        <v>63</v>
      </c>
      <c r="F30" t="s">
        <v>64</v>
      </c>
      <c r="G30" t="s">
        <v>65</v>
      </c>
    </row>
    <row r="31" spans="1:9" x14ac:dyDescent="0.3">
      <c r="A31" t="s">
        <v>72</v>
      </c>
      <c r="C31" s="25"/>
    </row>
    <row r="32" spans="1:9" x14ac:dyDescent="0.3">
      <c r="A32" t="s">
        <v>83</v>
      </c>
      <c r="C32" s="28">
        <v>10</v>
      </c>
      <c r="D32" s="28">
        <v>15</v>
      </c>
      <c r="E32" s="28">
        <v>40</v>
      </c>
      <c r="F32" s="28">
        <v>40</v>
      </c>
      <c r="G32" s="28">
        <v>80</v>
      </c>
    </row>
    <row r="33" spans="1:8" x14ac:dyDescent="0.3">
      <c r="A33" t="s">
        <v>84</v>
      </c>
      <c r="C33" s="28">
        <v>20</v>
      </c>
      <c r="D33" s="28">
        <v>40</v>
      </c>
      <c r="E33" s="28">
        <v>90</v>
      </c>
      <c r="F33" s="28">
        <v>70</v>
      </c>
      <c r="G33" s="28">
        <v>135</v>
      </c>
    </row>
    <row r="34" spans="1:8" x14ac:dyDescent="0.3">
      <c r="A34" s="2" t="s">
        <v>82</v>
      </c>
      <c r="B34" s="2"/>
      <c r="C34" s="29">
        <f>MEDIAN(C32:C33)</f>
        <v>15</v>
      </c>
      <c r="D34" s="29">
        <f t="shared" ref="D34:G34" si="3">MEDIAN(D32:D33)</f>
        <v>27.5</v>
      </c>
      <c r="E34" s="29">
        <f t="shared" si="3"/>
        <v>65</v>
      </c>
      <c r="F34" s="29">
        <f t="shared" si="3"/>
        <v>55</v>
      </c>
      <c r="G34" s="29">
        <f t="shared" si="3"/>
        <v>107.5</v>
      </c>
    </row>
    <row r="35" spans="1:8" x14ac:dyDescent="0.3">
      <c r="A35" s="14" t="s">
        <v>93</v>
      </c>
      <c r="C35" s="28"/>
      <c r="D35" s="28"/>
      <c r="E35" s="28"/>
      <c r="F35" s="28"/>
      <c r="G35" s="28"/>
    </row>
    <row r="36" spans="1:8" x14ac:dyDescent="0.3">
      <c r="A36" t="s">
        <v>85</v>
      </c>
      <c r="C36" s="28">
        <f>C32*7</f>
        <v>70</v>
      </c>
      <c r="D36" s="28">
        <f t="shared" ref="D36:G37" si="4">D32*7</f>
        <v>105</v>
      </c>
      <c r="E36" s="28">
        <f>E32*7</f>
        <v>280</v>
      </c>
      <c r="F36" s="28">
        <f t="shared" si="4"/>
        <v>280</v>
      </c>
      <c r="G36" s="31">
        <f t="shared" si="4"/>
        <v>560</v>
      </c>
    </row>
    <row r="37" spans="1:8" x14ac:dyDescent="0.3">
      <c r="A37" t="s">
        <v>86</v>
      </c>
      <c r="C37" s="28">
        <f>C33*7</f>
        <v>140</v>
      </c>
      <c r="D37" s="28">
        <f t="shared" si="4"/>
        <v>280</v>
      </c>
      <c r="E37" s="28">
        <f>E33*7</f>
        <v>630</v>
      </c>
      <c r="F37" s="28">
        <f t="shared" si="4"/>
        <v>490</v>
      </c>
      <c r="G37" s="31">
        <f t="shared" si="4"/>
        <v>945</v>
      </c>
    </row>
    <row r="38" spans="1:8" x14ac:dyDescent="0.3">
      <c r="A38" s="2" t="s">
        <v>87</v>
      </c>
      <c r="B38" s="2"/>
      <c r="C38" s="29">
        <f>MEDIAN(C36:C37)</f>
        <v>105</v>
      </c>
      <c r="D38" s="29">
        <f t="shared" ref="D38:G38" si="5">MEDIAN(D36:D37)</f>
        <v>192.5</v>
      </c>
      <c r="E38" s="29">
        <f>MEDIAN(E36:E37)</f>
        <v>455</v>
      </c>
      <c r="F38" s="29">
        <f t="shared" si="5"/>
        <v>385</v>
      </c>
      <c r="G38" s="32">
        <f t="shared" si="5"/>
        <v>752.5</v>
      </c>
    </row>
    <row r="39" spans="1:8" x14ac:dyDescent="0.3">
      <c r="A39" t="s">
        <v>97</v>
      </c>
      <c r="C39" s="33">
        <f>C38/SUM($C$38:G38)</f>
        <v>5.5555555555555552E-2</v>
      </c>
      <c r="D39" s="33">
        <f>D38/SUM($C$38:H38)</f>
        <v>0.10185185185185185</v>
      </c>
      <c r="E39" s="33">
        <f>E38/SUM($C$38:I38)</f>
        <v>0.24074074074074073</v>
      </c>
      <c r="F39" s="33">
        <f>F38/SUM($C$38:J38)</f>
        <v>0.20370370370370369</v>
      </c>
      <c r="G39" s="33">
        <f>G38/SUM($C$38:K38)</f>
        <v>0.39814814814814814</v>
      </c>
    </row>
    <row r="41" spans="1:8" x14ac:dyDescent="0.3">
      <c r="A41" s="2" t="s">
        <v>50</v>
      </c>
      <c r="C41" s="30">
        <v>0.15</v>
      </c>
      <c r="D41" s="30">
        <v>0.3</v>
      </c>
      <c r="E41" s="30">
        <v>0.1</v>
      </c>
      <c r="F41" s="30">
        <v>0.3</v>
      </c>
      <c r="G41" s="30">
        <v>0.15</v>
      </c>
      <c r="H41" s="28"/>
    </row>
    <row r="43" spans="1:8" x14ac:dyDescent="0.3">
      <c r="A43" t="s">
        <v>89</v>
      </c>
    </row>
    <row r="45" spans="1:8" x14ac:dyDescent="0.3">
      <c r="A45" t="s">
        <v>90</v>
      </c>
      <c r="C45" t="str">
        <f>D11</f>
        <v>C-Suites</v>
      </c>
    </row>
    <row r="46" spans="1:8" x14ac:dyDescent="0.3">
      <c r="A46" t="s">
        <v>91</v>
      </c>
      <c r="C46" t="str">
        <f>E21</f>
        <v>Early Adopters</v>
      </c>
    </row>
    <row r="47" spans="1:8" x14ac:dyDescent="0.3">
      <c r="A47" t="s">
        <v>92</v>
      </c>
      <c r="C47" t="str">
        <f>G29</f>
        <v>Commerical Use</v>
      </c>
    </row>
    <row r="48" spans="1:8" x14ac:dyDescent="0.3">
      <c r="A48" t="s">
        <v>94</v>
      </c>
      <c r="C48" t="str">
        <f>A15</f>
        <v>Social Media</v>
      </c>
    </row>
    <row r="49" spans="1:3" x14ac:dyDescent="0.3">
      <c r="A49" t="s">
        <v>95</v>
      </c>
      <c r="C49" t="s">
        <v>100</v>
      </c>
    </row>
    <row r="50" spans="1:3" x14ac:dyDescent="0.3">
      <c r="A50" t="s">
        <v>96</v>
      </c>
    </row>
    <row r="51" spans="1:3" x14ac:dyDescent="0.3">
      <c r="A51" t="s">
        <v>101</v>
      </c>
    </row>
    <row r="52" spans="1:3" x14ac:dyDescent="0.3">
      <c r="A52" t="s">
        <v>102</v>
      </c>
    </row>
    <row r="53" spans="1:3" x14ac:dyDescent="0.3">
      <c r="A53" t="s">
        <v>103</v>
      </c>
    </row>
  </sheetData>
  <autoFilter ref="A11:I11" xr:uid="{A4DC76E5-D9F5-48CD-AF9F-EB711A8E07E7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 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BabuChapri</dc:creator>
  <cp:lastModifiedBy>User</cp:lastModifiedBy>
  <dcterms:created xsi:type="dcterms:W3CDTF">2020-07-18T06:53:22Z</dcterms:created>
  <dcterms:modified xsi:type="dcterms:W3CDTF">2020-07-18T14:14:13Z</dcterms:modified>
</cp:coreProperties>
</file>