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0010\Downloads\"/>
    </mc:Choice>
  </mc:AlternateContent>
  <xr:revisionPtr revIDLastSave="0" documentId="13_ncr:1_{CCA16751-E576-4FE3-9918-9E36A8DF3AD9}" xr6:coauthVersionLast="47" xr6:coauthVersionMax="47" xr10:uidLastSave="{00000000-0000-0000-0000-000000000000}"/>
  <bookViews>
    <workbookView xWindow="-120" yWindow="-120" windowWidth="29040" windowHeight="15840" xr2:uid="{ADBA933C-864B-4526-85A9-3CE04CF9B259}"/>
  </bookViews>
  <sheets>
    <sheet name="Sheet1" sheetId="1" r:id="rId1"/>
  </sheets>
  <definedNames>
    <definedName name="solver_adj" localSheetId="0" hidden="1">Sheet1!$C$22:$C$28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Sheet1!$L$33</definedName>
    <definedName name="solver_lhs2" localSheetId="0" hidden="1">Sheet1!$L$34</definedName>
    <definedName name="solver_lhs3" localSheetId="0" hidden="1">Sheet1!$C$22:$C$26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Sheet1!$X$31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hs1" localSheetId="0" hidden="1">Sheet1!$N$33</definedName>
    <definedName name="solver_rhs2" localSheetId="0" hidden="1">Sheet1!$N$34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" i="1" l="1"/>
  <c r="L33" i="1"/>
  <c r="O66" i="1"/>
  <c r="L66" i="1"/>
  <c r="K66" i="1"/>
  <c r="O65" i="1"/>
  <c r="L65" i="1"/>
  <c r="K65" i="1"/>
  <c r="N57" i="1"/>
  <c r="M57" i="1"/>
  <c r="L57" i="1"/>
  <c r="K57" i="1"/>
  <c r="J57" i="1"/>
  <c r="N56" i="1"/>
  <c r="M56" i="1"/>
  <c r="L56" i="1"/>
  <c r="K56" i="1"/>
  <c r="J56" i="1"/>
  <c r="B65" i="1"/>
  <c r="B34" i="1"/>
  <c r="B33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" i="1"/>
  <c r="M6" i="1"/>
  <c r="H10" i="1" l="1"/>
  <c r="P31" i="1" s="1"/>
  <c r="I10" i="1"/>
  <c r="U31" i="1" s="1"/>
  <c r="G8" i="1"/>
  <c r="H9" i="1"/>
  <c r="O31" i="1" s="1"/>
  <c r="H11" i="1"/>
  <c r="Q31" i="1" s="1"/>
  <c r="I12" i="1"/>
  <c r="W31" i="1" s="1"/>
  <c r="F8" i="1"/>
  <c r="H31" i="1" s="1"/>
  <c r="I9" i="1"/>
  <c r="T31" i="1" s="1"/>
  <c r="I11" i="1"/>
  <c r="V31" i="1" s="1"/>
  <c r="F7" i="1"/>
  <c r="H7" i="1"/>
  <c r="M31" i="1" s="1"/>
  <c r="H8" i="1"/>
  <c r="N31" i="1" s="1"/>
  <c r="I7" i="1"/>
  <c r="R31" i="1" s="1"/>
  <c r="I8" i="1"/>
  <c r="S31" i="1" s="1"/>
  <c r="E56" i="1"/>
  <c r="D56" i="1"/>
  <c r="G10" i="1"/>
  <c r="E7" i="1"/>
  <c r="G7" i="1"/>
  <c r="F9" i="1"/>
  <c r="E8" i="1"/>
  <c r="G9" i="1"/>
  <c r="H29" i="1"/>
  <c r="D7" i="1"/>
  <c r="F29" i="1" l="1"/>
  <c r="F31" i="1"/>
  <c r="I29" i="1"/>
  <c r="I31" i="1"/>
  <c r="K29" i="1"/>
  <c r="K31" i="1"/>
  <c r="D29" i="1"/>
  <c r="D31" i="1"/>
  <c r="E29" i="1"/>
  <c r="E31" i="1"/>
  <c r="G29" i="1"/>
  <c r="G31" i="1"/>
  <c r="L29" i="1"/>
  <c r="L31" i="1"/>
  <c r="C29" i="1"/>
  <c r="C31" i="1"/>
  <c r="J29" i="1"/>
  <c r="J31" i="1"/>
  <c r="F56" i="1"/>
  <c r="M29" i="1" l="1"/>
  <c r="X31" i="1"/>
</calcChain>
</file>

<file path=xl/sharedStrings.xml><?xml version="1.0" encoding="utf-8"?>
<sst xmlns="http://schemas.openxmlformats.org/spreadsheetml/2006/main" count="69" uniqueCount="60">
  <si>
    <t>JPM 1</t>
  </si>
  <si>
    <t>KO 2</t>
  </si>
  <si>
    <t>MSFT 3</t>
  </si>
  <si>
    <t>APPL 4</t>
  </si>
  <si>
    <t>DIS 5</t>
  </si>
  <si>
    <t>HD 6</t>
  </si>
  <si>
    <t>STUBX 7</t>
  </si>
  <si>
    <t>r1</t>
  </si>
  <si>
    <t>r2</t>
  </si>
  <si>
    <t>r3</t>
  </si>
  <si>
    <t>r4</t>
  </si>
  <si>
    <t>r5</t>
  </si>
  <si>
    <t>='</t>
  </si>
  <si>
    <t>Product of w and co-var</t>
  </si>
  <si>
    <t>w1(JPM)</t>
  </si>
  <si>
    <t>w2 (KO)</t>
  </si>
  <si>
    <t>w3 (MSFT)</t>
  </si>
  <si>
    <t>w4 (APPL)</t>
  </si>
  <si>
    <t>w5 (DIS)</t>
  </si>
  <si>
    <t>Portfolio Return</t>
  </si>
  <si>
    <t>Risk</t>
  </si>
  <si>
    <t>Constraints</t>
  </si>
  <si>
    <t>Weights</t>
  </si>
  <si>
    <t>Expected return</t>
  </si>
  <si>
    <t>Portfolio optimization using markowitz model</t>
  </si>
  <si>
    <t xml:space="preserve">Assumption </t>
  </si>
  <si>
    <t xml:space="preserve">1) The investor is risk averse </t>
  </si>
  <si>
    <t>Stocks</t>
  </si>
  <si>
    <t>Names</t>
  </si>
  <si>
    <t>JP Morgan</t>
  </si>
  <si>
    <t>Coco-Cola</t>
  </si>
  <si>
    <t>Microsoft</t>
  </si>
  <si>
    <t>Apple</t>
  </si>
  <si>
    <t>Diseny</t>
  </si>
  <si>
    <t>Objective</t>
  </si>
  <si>
    <t>Co-Var matrix</t>
  </si>
  <si>
    <t>Results</t>
  </si>
  <si>
    <t xml:space="preserve">Two fund theoram </t>
  </si>
  <si>
    <t>=</t>
  </si>
  <si>
    <t>OBJ</t>
  </si>
  <si>
    <t>Sum Product Alpha and w1 &amp; w2</t>
  </si>
  <si>
    <t>w1 (Return 16%)</t>
  </si>
  <si>
    <t>w2 (Return 14%)</t>
  </si>
  <si>
    <t>w1*Alpha</t>
  </si>
  <si>
    <t>w2*(1-Alpha)</t>
  </si>
  <si>
    <t>Constraint</t>
  </si>
  <si>
    <t xml:space="preserve">Alpha </t>
  </si>
  <si>
    <t xml:space="preserve">(1-Alpha) </t>
  </si>
  <si>
    <t>V1</t>
  </si>
  <si>
    <t>V2</t>
  </si>
  <si>
    <t>w6(HD)</t>
  </si>
  <si>
    <t>w7(STUBX)</t>
  </si>
  <si>
    <t>r6</t>
  </si>
  <si>
    <t>r7</t>
  </si>
  <si>
    <t>Home Depot</t>
  </si>
  <si>
    <t>Starbucks</t>
  </si>
  <si>
    <t>Product of w and co-var (7)</t>
  </si>
  <si>
    <t>Constraints(7)_</t>
  </si>
  <si>
    <t>for 5 stocks portfolio</t>
  </si>
  <si>
    <t>for 7 stocks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</si>
</sst>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8"/>
      <color theme="1" tint="4.9989318521683403E-2"/>
      <name val="Algerian"/>
      <family val="5"/>
    </font>
    <font>
      <b/>
      <sz val="11"/>
      <color theme="1"/>
      <name val="Calibri"/>
      <family val="2"/>
      <scheme val="minor"/>
    </font>
    <font>
      <b/>
      <sz val="20"/>
      <color theme="1"/>
      <name val="Algerian"/>
      <family val="5"/>
    </font>
    <font>
      <b/>
      <sz val="11"/>
      <color theme="1"/>
      <name val="Aharoni"/>
      <charset val="177"/>
    </font>
    <font>
      <b/>
      <sz val="11"/>
      <color theme="1"/>
      <name val="Abadi Extra Light"/>
      <family val="2"/>
    </font>
    <font>
      <b/>
      <sz val="20"/>
      <color theme="1"/>
      <name val="Bernard MT Condensed"/>
      <family val="1"/>
    </font>
    <font>
      <b/>
      <sz val="11"/>
      <color rgb="FF333333"/>
      <name val="Segoe UI Semibold"/>
      <family val="2"/>
    </font>
    <font>
      <b/>
      <sz val="18"/>
      <color theme="1"/>
      <name val="Algerian"/>
      <family val="5"/>
    </font>
    <font>
      <b/>
      <sz val="11"/>
      <color theme="1"/>
      <name val="Algerian"/>
      <family val="5"/>
    </font>
    <font>
      <b/>
      <sz val="10"/>
      <color rgb="FF333333"/>
      <name val="Segoe UI Semibold"/>
      <family val="2"/>
    </font>
    <font>
      <b/>
      <sz val="18"/>
      <color theme="1"/>
      <name val="Bernard MT Condensed"/>
      <family val="1"/>
    </font>
    <font>
      <b/>
      <sz val="11"/>
      <color rgb="FFFF0000"/>
      <name val="Aharoni"/>
      <charset val="177"/>
    </font>
    <font>
      <b/>
      <sz val="14"/>
      <color theme="1"/>
      <name val="Calibri"/>
      <family val="2"/>
      <scheme val="minor"/>
    </font>
    <font>
      <b/>
      <sz val="14"/>
      <color rgb="FF333333"/>
      <name val="Segoe UI Semibold"/>
      <family val="2"/>
    </font>
    <font>
      <b/>
      <sz val="11"/>
      <color rgb="FF00B050"/>
      <name val="Aharoni"/>
      <charset val="177"/>
    </font>
    <font>
      <b/>
      <sz val="12"/>
      <color theme="1"/>
      <name val="Aharoni"/>
      <charset val="177"/>
    </font>
    <font>
      <b/>
      <sz val="12"/>
      <color theme="1"/>
      <name val="Algerian"/>
      <family val="5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5">
    <xf numFmtId="0" fontId="0" fillId="0" borderId="0" xfId="0"/>
    <xf numFmtId="0" fontId="3" fillId="3" borderId="1" xfId="1" applyFont="1" applyFill="1"/>
    <xf numFmtId="2" fontId="3" fillId="3" borderId="1" xfId="1" applyNumberFormat="1" applyFont="1" applyFill="1"/>
    <xf numFmtId="2" fontId="3" fillId="3" borderId="1" xfId="1" applyNumberFormat="1" applyFont="1" applyFill="1" applyAlignment="1">
      <alignment horizontal="right" vertical="center" indent="1"/>
    </xf>
    <xf numFmtId="2" fontId="3" fillId="3" borderId="1" xfId="1" applyNumberFormat="1" applyFont="1" applyFill="1" applyAlignment="1">
      <alignment horizontal="right" vertical="center" wrapText="1" indent="1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right" vertical="center" wrapText="1" indent="1"/>
    </xf>
    <xf numFmtId="2" fontId="5" fillId="0" borderId="0" xfId="0" applyNumberFormat="1" applyFont="1"/>
    <xf numFmtId="0" fontId="10" fillId="0" borderId="0" xfId="0" applyFont="1" applyAlignment="1">
      <alignment horizontal="right" vertical="center" indent="1"/>
    </xf>
    <xf numFmtId="3" fontId="10" fillId="0" borderId="0" xfId="0" applyNumberFormat="1" applyFont="1" applyAlignment="1">
      <alignment horizontal="right" vertical="center" indent="1"/>
    </xf>
    <xf numFmtId="18" fontId="10" fillId="0" borderId="0" xfId="0" applyNumberFormat="1" applyFont="1" applyAlignment="1">
      <alignment horizontal="left" vertical="center" indent="1"/>
    </xf>
    <xf numFmtId="3" fontId="10" fillId="0" borderId="0" xfId="0" applyNumberFormat="1" applyFont="1" applyAlignment="1">
      <alignment horizontal="right" vertical="center" wrapText="1" indent="1"/>
    </xf>
    <xf numFmtId="14" fontId="10" fillId="0" borderId="0" xfId="0" applyNumberFormat="1" applyFont="1" applyAlignment="1">
      <alignment horizontal="left" vertical="center" wrapText="1" indent="1"/>
    </xf>
    <xf numFmtId="0" fontId="7" fillId="0" borderId="0" xfId="0" applyFont="1" applyAlignment="1">
      <alignment wrapText="1"/>
    </xf>
    <xf numFmtId="0" fontId="10" fillId="0" borderId="0" xfId="0" applyFont="1" applyAlignment="1"/>
    <xf numFmtId="0" fontId="5" fillId="0" borderId="0" xfId="0" quotePrefix="1" applyFont="1"/>
    <xf numFmtId="9" fontId="5" fillId="0" borderId="0" xfId="0" applyNumberFormat="1" applyFont="1"/>
    <xf numFmtId="14" fontId="10" fillId="0" borderId="0" xfId="0" applyNumberFormat="1" applyFont="1" applyAlignment="1">
      <alignment horizontal="left" vertical="center" indent="1"/>
    </xf>
    <xf numFmtId="9" fontId="7" fillId="0" borderId="0" xfId="0" applyNumberFormat="1" applyFont="1"/>
    <xf numFmtId="2" fontId="10" fillId="0" borderId="0" xfId="0" applyNumberFormat="1" applyFont="1" applyAlignment="1">
      <alignment horizontal="right" vertical="center" wrapText="1" indent="1"/>
    </xf>
    <xf numFmtId="18" fontId="13" fillId="0" borderId="0" xfId="0" applyNumberFormat="1" applyFont="1" applyAlignment="1">
      <alignment horizontal="left" vertical="center" wrapText="1" indent="1"/>
    </xf>
    <xf numFmtId="0" fontId="13" fillId="0" borderId="0" xfId="0" applyFont="1" applyAlignment="1">
      <alignment horizontal="right" vertical="center" wrapText="1" indent="1"/>
    </xf>
    <xf numFmtId="14" fontId="13" fillId="0" borderId="0" xfId="0" applyNumberFormat="1" applyFont="1" applyAlignment="1">
      <alignment horizontal="left" vertical="center" wrapText="1" indent="1"/>
    </xf>
    <xf numFmtId="0" fontId="7" fillId="4" borderId="0" xfId="0" applyFont="1" applyFill="1"/>
    <xf numFmtId="0" fontId="5" fillId="5" borderId="0" xfId="0" applyFont="1" applyFill="1"/>
    <xf numFmtId="0" fontId="16" fillId="0" borderId="0" xfId="0" applyFont="1"/>
    <xf numFmtId="2" fontId="16" fillId="0" borderId="0" xfId="0" applyNumberFormat="1" applyFont="1"/>
    <xf numFmtId="0" fontId="17" fillId="0" borderId="0" xfId="0" applyFont="1" applyAlignment="1">
      <alignment horizontal="right" vertical="center" wrapText="1" indent="1"/>
    </xf>
    <xf numFmtId="0" fontId="17" fillId="0" borderId="0" xfId="0" applyFont="1" applyAlignment="1">
      <alignment horizontal="right" vertical="center" indent="1"/>
    </xf>
    <xf numFmtId="0" fontId="15" fillId="0" borderId="0" xfId="0" applyFont="1"/>
    <xf numFmtId="0" fontId="18" fillId="7" borderId="0" xfId="0" applyFont="1" applyFill="1"/>
    <xf numFmtId="0" fontId="18" fillId="0" borderId="0" xfId="0" applyFont="1"/>
    <xf numFmtId="0" fontId="6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 textRotation="90"/>
    </xf>
    <xf numFmtId="0" fontId="19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4" fillId="3" borderId="1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Efficiency curve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Sheet1!$C$39:$C$50</c:f>
              <c:numCache>
                <c:formatCode>0.00</c:formatCode>
                <c:ptCount val="12"/>
                <c:pt idx="0">
                  <c:v>-3.1795494612014891E-2</c:v>
                </c:pt>
                <c:pt idx="1">
                  <c:v>-6.1899408817097296E-2</c:v>
                </c:pt>
                <c:pt idx="2">
                  <c:v>-0.1028242928605005</c:v>
                </c:pt>
                <c:pt idx="3">
                  <c:v>-0.15457015933126989</c:v>
                </c:pt>
                <c:pt idx="4">
                  <c:v>-0.21713699789131044</c:v>
                </c:pt>
                <c:pt idx="5">
                  <c:v>-0.29052481589327123</c:v>
                </c:pt>
                <c:pt idx="6">
                  <c:v>-0.34127677448482802</c:v>
                </c:pt>
                <c:pt idx="7">
                  <c:v>-0.28667249056676752</c:v>
                </c:pt>
                <c:pt idx="8">
                  <c:v>-0.17509285345962214</c:v>
                </c:pt>
                <c:pt idx="9">
                  <c:v>-9.0732297394104988E-2</c:v>
                </c:pt>
                <c:pt idx="10">
                  <c:v>-3.4727712427193816E-2</c:v>
                </c:pt>
                <c:pt idx="11">
                  <c:v>-7.0790973871986285E-3</c:v>
                </c:pt>
              </c:numCache>
            </c:numRef>
          </c:xVal>
          <c:yVal>
            <c:numRef>
              <c:f>Sheet1!$B$39:$B$50</c:f>
              <c:numCache>
                <c:formatCode>0%</c:formatCode>
                <c:ptCount val="12"/>
                <c:pt idx="0">
                  <c:v>0.1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E-4044-B849-89FDF72BC2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707951"/>
        <c:axId val="69707535"/>
      </c:scatterChart>
      <c:valAx>
        <c:axId val="6970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  <a:r>
                  <a:rPr lang="en-US" baseline="0"/>
                  <a:t>/variance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7535"/>
        <c:crosses val="autoZero"/>
        <c:crossBetween val="midCat"/>
      </c:valAx>
      <c:valAx>
        <c:axId val="697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Efficiency frontier</a:t>
            </a:r>
          </a:p>
        </c:rich>
      </c:tx>
      <c:layout>
        <c:manualLayout>
          <c:xMode val="edge"/>
          <c:yMode val="edge"/>
          <c:x val="0.307770778652668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Efficiency frontier</c:v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Sheet1!$C$45:$C$50</c:f>
              <c:numCache>
                <c:formatCode>0.00</c:formatCode>
                <c:ptCount val="6"/>
                <c:pt idx="0">
                  <c:v>-0.34127677448482802</c:v>
                </c:pt>
                <c:pt idx="1">
                  <c:v>-0.28667249056676752</c:v>
                </c:pt>
                <c:pt idx="2">
                  <c:v>-0.17509285345962214</c:v>
                </c:pt>
                <c:pt idx="3">
                  <c:v>-9.0732297394104988E-2</c:v>
                </c:pt>
                <c:pt idx="4">
                  <c:v>-3.4727712427193816E-2</c:v>
                </c:pt>
                <c:pt idx="5">
                  <c:v>-7.0790973871986285E-3</c:v>
                </c:pt>
              </c:numCache>
            </c:numRef>
          </c:xVal>
          <c:yVal>
            <c:numRef>
              <c:f>Sheet1!$B$45:$B$50</c:f>
              <c:numCache>
                <c:formatCode>0%</c:formatCode>
                <c:ptCount val="6"/>
                <c:pt idx="0">
                  <c:v>0.22</c:v>
                </c:pt>
                <c:pt idx="1">
                  <c:v>0.24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D1-43E7-B344-D7B3D2B060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35353567"/>
        <c:axId val="1335352319"/>
      </c:scatterChart>
      <c:valAx>
        <c:axId val="13353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52319"/>
        <c:crosses val="autoZero"/>
        <c:crossBetween val="midCat"/>
      </c:valAx>
      <c:valAx>
        <c:axId val="13353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5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tx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500062</xdr:colOff>
      <xdr:row>34</xdr:row>
      <xdr:rowOff>107156</xdr:rowOff>
    </xdr:from>
    <xdr:to>
      <xdr:col>15</xdr:col>
      <xdr:colOff>119063</xdr:colOff>
      <xdr:row>50</xdr:row>
      <xdr:rowOff>151208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27F5A-D3BB-B5AE-51BE-F09C733FF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386953</xdr:colOff>
      <xdr:row>33</xdr:row>
      <xdr:rowOff>190500</xdr:rowOff>
    </xdr:from>
    <xdr:to>
      <xdr:col>21</xdr:col>
      <xdr:colOff>398859</xdr:colOff>
      <xdr:row>50</xdr:row>
      <xdr:rowOff>214311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95101-C5E8-77D4-4E03-2B51B9971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E318-A20F-4DD0-B72C-E71D822215B6}">
  <dimension ref="A1:Y283"/>
  <sheetViews>
    <sheetView tabSelected="1" topLeftCell="A70" zoomScale="80" zoomScaleNormal="80" workbookViewId="0">
      <selection activeCell="C19" sqref="C19"/>
    </sheetView>
  </sheetViews>
  <sheetFormatPr defaultRowHeight="15" x14ac:dyDescent="0.25"/>
  <cols>
    <col min="1" max="1" width="3.5703125" style="5" customWidth="1"/>
    <col min="2" max="2" width="17.85546875" style="5" customWidth="1"/>
    <col min="3" max="3" width="16.85546875" style="5" customWidth="1"/>
    <col min="4" max="4" width="11.140625" style="5" customWidth="1"/>
    <col min="5" max="5" width="14.140625" style="5" customWidth="1"/>
    <col min="6" max="6" width="16.5703125" style="5" customWidth="1"/>
    <col min="7" max="7" width="9.140625" style="5"/>
    <col min="8" max="8" width="7.42578125" style="5" customWidth="1"/>
    <col min="9" max="9" width="7.7109375" style="5" customWidth="1"/>
    <col min="10" max="10" width="28.85546875" style="5" customWidth="1"/>
    <col min="11" max="11" width="6.85546875" style="5" customWidth="1"/>
    <col min="12" max="12" width="18.140625" style="5" customWidth="1"/>
    <col min="13" max="13" width="7" style="5" customWidth="1"/>
    <col min="14" max="14" width="6.5703125" style="5" customWidth="1"/>
    <col min="15" max="15" width="11.85546875" style="5" customWidth="1"/>
    <col min="16" max="16" width="23.42578125" style="5" customWidth="1"/>
    <col min="17" max="17" width="8.7109375" style="5" customWidth="1"/>
    <col min="18" max="18" width="7.5703125" style="5" customWidth="1"/>
    <col min="19" max="19" width="10.140625" style="5" customWidth="1"/>
    <col min="20" max="20" width="7.28515625" style="5" customWidth="1"/>
    <col min="21" max="21" width="11.28515625" style="5" customWidth="1"/>
    <col min="22" max="22" width="7" style="5" customWidth="1"/>
    <col min="23" max="23" width="11.140625" style="5" customWidth="1"/>
    <col min="24" max="16384" width="9.140625" style="5"/>
  </cols>
  <sheetData>
    <row r="1" spans="1:24" ht="25.5" customHeight="1" x14ac:dyDescent="0.45">
      <c r="J1" s="47" t="s">
        <v>24</v>
      </c>
      <c r="K1" s="50"/>
      <c r="L1" s="50"/>
      <c r="M1" s="50"/>
      <c r="N1" s="50"/>
      <c r="O1" s="50"/>
      <c r="P1" s="50"/>
    </row>
    <row r="2" spans="1:24" ht="30" customHeight="1" x14ac:dyDescent="0.45">
      <c r="B2" s="44" t="s">
        <v>25</v>
      </c>
      <c r="C2" s="44"/>
      <c r="D2" s="44"/>
      <c r="E2" s="44"/>
      <c r="F2" s="44"/>
      <c r="G2" s="44"/>
      <c r="H2" s="44"/>
      <c r="I2" s="44"/>
      <c r="J2" s="6"/>
      <c r="K2" s="7"/>
      <c r="L2" s="7"/>
      <c r="M2" s="7"/>
      <c r="N2" s="7"/>
      <c r="O2" s="7"/>
      <c r="P2" s="7"/>
    </row>
    <row r="3" spans="1:24" ht="17.25" customHeight="1" x14ac:dyDescent="0.45">
      <c r="B3" s="51" t="s">
        <v>26</v>
      </c>
      <c r="C3" s="51"/>
      <c r="D3" s="51"/>
      <c r="E3" s="51"/>
      <c r="F3" s="51"/>
      <c r="G3" s="51"/>
      <c r="H3" s="51"/>
      <c r="I3" s="51"/>
      <c r="J3" s="6"/>
      <c r="K3" s="7"/>
      <c r="L3" s="7"/>
      <c r="M3" s="7"/>
      <c r="N3" s="7"/>
      <c r="O3" s="7"/>
      <c r="P3" s="7"/>
    </row>
    <row r="4" spans="1:24" ht="21.75" customHeight="1" x14ac:dyDescent="0.3">
      <c r="B4" s="7"/>
      <c r="C4" s="7"/>
      <c r="D4" s="7"/>
      <c r="E4" s="7"/>
      <c r="F4" s="7"/>
      <c r="G4" s="7"/>
      <c r="H4" s="7"/>
      <c r="I4" s="7"/>
      <c r="J4" s="52" t="s">
        <v>27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</row>
    <row r="5" spans="1:24" x14ac:dyDescent="0.25">
      <c r="E5" s="43" t="s">
        <v>27</v>
      </c>
      <c r="F5" s="43"/>
      <c r="G5" s="43"/>
      <c r="J5" s="50" t="s">
        <v>0</v>
      </c>
      <c r="K5" s="50"/>
      <c r="L5" s="50" t="s">
        <v>1</v>
      </c>
      <c r="M5" s="50"/>
      <c r="N5" s="27"/>
      <c r="O5" s="50" t="s">
        <v>2</v>
      </c>
      <c r="P5" s="50"/>
      <c r="Q5" s="50" t="s">
        <v>3</v>
      </c>
      <c r="R5" s="50"/>
      <c r="S5" s="50" t="s">
        <v>4</v>
      </c>
      <c r="T5" s="50"/>
      <c r="U5" s="50" t="s">
        <v>5</v>
      </c>
      <c r="V5" s="50"/>
      <c r="W5" s="50" t="s">
        <v>6</v>
      </c>
      <c r="X5" s="50"/>
    </row>
    <row r="6" spans="1:24" ht="20.25" x14ac:dyDescent="0.3">
      <c r="B6" s="26" t="s">
        <v>35</v>
      </c>
      <c r="C6" s="5">
        <v>1</v>
      </c>
      <c r="D6" s="5">
        <v>2</v>
      </c>
      <c r="E6" s="5">
        <v>3</v>
      </c>
      <c r="F6" s="5">
        <v>4</v>
      </c>
      <c r="G6" s="5">
        <v>5</v>
      </c>
      <c r="H6" s="5">
        <v>6</v>
      </c>
      <c r="I6" s="5">
        <v>7</v>
      </c>
      <c r="J6" s="30">
        <v>132.38999999999999</v>
      </c>
      <c r="K6" s="29">
        <f>(J6-J7)/J7*(100)</f>
        <v>2.2632473350841789</v>
      </c>
      <c r="L6" s="30">
        <v>38.43</v>
      </c>
      <c r="M6" s="29">
        <f>((L6-L7)/(L7))*(100)</f>
        <v>2.4526792855238648</v>
      </c>
      <c r="N6" s="28"/>
      <c r="O6" s="31">
        <v>274.18</v>
      </c>
      <c r="P6" s="29">
        <f>(O6-O7)/O7*(100)</f>
        <v>2.6045954644113385</v>
      </c>
      <c r="Q6" s="31">
        <v>146.43</v>
      </c>
      <c r="R6" s="29">
        <f>((Q6-Q7)/Q7)*(100)</f>
        <v>0.20529665366455305</v>
      </c>
      <c r="S6" s="31">
        <v>107.91</v>
      </c>
      <c r="T6" s="29">
        <f>(S6-S7)/S7*100</f>
        <v>0.12061606977175306</v>
      </c>
      <c r="U6" s="31">
        <v>304.06</v>
      </c>
      <c r="V6" s="29">
        <f>(U6-U7)/U7*100</f>
        <v>0.12183476571503986</v>
      </c>
      <c r="W6" s="31">
        <v>79.03</v>
      </c>
      <c r="X6" s="29">
        <f>(W6-W7)/W7*100</f>
        <v>0.15207198073755487</v>
      </c>
    </row>
    <row r="7" spans="1:24" ht="20.25" x14ac:dyDescent="0.3">
      <c r="B7" s="5">
        <v>1</v>
      </c>
      <c r="C7" s="28">
        <v>0</v>
      </c>
      <c r="D7" s="29">
        <f>_xlfn.COVARIANCE.S(K6:K20,M6:M20)</f>
        <v>-1.3651070979393121</v>
      </c>
      <c r="E7" s="29">
        <f>_xlfn.COVARIANCE.S(K6:K20,P6:P20)</f>
        <v>-0.68706639748451914</v>
      </c>
      <c r="F7" s="29">
        <f>_xlfn.COVARIANCE.S(K6:K20,R6:R20)</f>
        <v>-5.0510668872232926E-2</v>
      </c>
      <c r="G7" s="29">
        <f>_xlfn.COVARIANCE.S(K6:K20,T6:T20)</f>
        <v>-3.6806492372042636E-2</v>
      </c>
      <c r="H7" s="29">
        <f>_xlfn.COVARIANCE.S(K6:K20,V6:V20)</f>
        <v>-1.8333974372619095E-2</v>
      </c>
      <c r="I7" s="29">
        <f>_xlfn.COVARIANCE.S(K6:K20,X6:X20)</f>
        <v>-9.2669630189060631E-2</v>
      </c>
      <c r="J7" s="30">
        <v>129.46</v>
      </c>
      <c r="K7" s="29">
        <f t="shared" ref="K7:K19" si="0">(J7-J8)/J8*(100)</f>
        <v>-1.2434205507666454</v>
      </c>
      <c r="L7" s="30">
        <v>37.51</v>
      </c>
      <c r="M7" s="29">
        <f t="shared" ref="M7:M19" si="1">((L7-L8)/(L8))*(100)</f>
        <v>-2.1903520208605043</v>
      </c>
      <c r="N7" s="28"/>
      <c r="O7" s="31">
        <v>267.22000000000003</v>
      </c>
      <c r="P7" s="29">
        <f t="shared" ref="P7:P19" si="2">(O7-O8)/O8*(100)</f>
        <v>-1.7790193339704385</v>
      </c>
      <c r="Q7" s="31">
        <v>146.13</v>
      </c>
      <c r="R7" s="29">
        <f t="shared" ref="R7:R19" si="3">((Q7-Q8)/Q8)*(100)</f>
        <v>-6.1551087402546438E-2</v>
      </c>
      <c r="S7" s="31">
        <v>107.78</v>
      </c>
      <c r="T7" s="29">
        <f t="shared" ref="T7:T19" si="4">(S7-S8)/S8*100</f>
        <v>-4.6369284985622886E-2</v>
      </c>
      <c r="U7" s="31">
        <v>303.69</v>
      </c>
      <c r="V7" s="29">
        <f t="shared" ref="V7:V19" si="5">(U7-U8)/U8*100</f>
        <v>0</v>
      </c>
      <c r="W7" s="31">
        <v>78.91</v>
      </c>
      <c r="X7" s="29">
        <f t="shared" ref="X7:X19" si="6">(W7-W8)/W8*100</f>
        <v>0</v>
      </c>
    </row>
    <row r="8" spans="1:24" ht="20.25" x14ac:dyDescent="0.3">
      <c r="B8" s="5">
        <v>2</v>
      </c>
      <c r="C8" s="28"/>
      <c r="D8" s="29">
        <v>0</v>
      </c>
      <c r="E8" s="29">
        <f>_xlfn.COVARIANCE.S(M6:M20,P6:P20)</f>
        <v>4.2703193621648392</v>
      </c>
      <c r="F8" s="29">
        <f>_xlfn.COVARIANCE.S(M6:M20,R6:R20)</f>
        <v>0.11656346525528472</v>
      </c>
      <c r="G8" s="29">
        <f>_xlfn.COVARIANCE.S(M6:M20,T6:T20)</f>
        <v>0.1616779926923507</v>
      </c>
      <c r="H8" s="29">
        <f>_xlfn.COVARIANCE.S(M6:M20,V6:V20)</f>
        <v>0.14319916850695266</v>
      </c>
      <c r="I8" s="29">
        <f>_xlfn.COVARIANCE.S(M6:M20,X6:X20)</f>
        <v>0.16368452961956464</v>
      </c>
      <c r="J8" s="30">
        <v>131.09</v>
      </c>
      <c r="K8" s="29">
        <f t="shared" si="0"/>
        <v>1.0561208757323501</v>
      </c>
      <c r="L8" s="30">
        <v>38.35</v>
      </c>
      <c r="M8" s="29">
        <f t="shared" si="1"/>
        <v>1.4550264550264664</v>
      </c>
      <c r="N8" s="28"/>
      <c r="O8" s="31">
        <v>272.06</v>
      </c>
      <c r="P8" s="29">
        <f t="shared" si="2"/>
        <v>1.2316279069767451</v>
      </c>
      <c r="Q8" s="31">
        <v>146.22</v>
      </c>
      <c r="R8" s="29">
        <f t="shared" si="3"/>
        <v>5.4742028192153076E-2</v>
      </c>
      <c r="S8" s="31">
        <v>107.83</v>
      </c>
      <c r="T8" s="29">
        <f t="shared" si="4"/>
        <v>9.2747171211325502E-3</v>
      </c>
      <c r="U8" s="31">
        <v>303.69</v>
      </c>
      <c r="V8" s="29">
        <f t="shared" si="5"/>
        <v>-2.9626703535445057E-2</v>
      </c>
      <c r="W8" s="31">
        <v>78.91</v>
      </c>
      <c r="X8" s="29">
        <f t="shared" si="6"/>
        <v>-8.8630032919735868E-2</v>
      </c>
    </row>
    <row r="9" spans="1:24" ht="20.25" x14ac:dyDescent="0.3">
      <c r="A9" s="37" t="s">
        <v>27</v>
      </c>
      <c r="B9" s="5">
        <v>3</v>
      </c>
      <c r="C9" s="28"/>
      <c r="D9" s="29"/>
      <c r="E9" s="29">
        <v>0</v>
      </c>
      <c r="F9" s="29">
        <f>_xlfn.COVARIANCE.S(P6:P20,R6:R20)</f>
        <v>0.1466422413033113</v>
      </c>
      <c r="G9" s="29">
        <f>_xlfn.COVARIANCE.S(P6:P20,T6:T20)</f>
        <v>0.11432508619986188</v>
      </c>
      <c r="H9" s="29">
        <f>_xlfn.COVARIANCE.S(P6:P20,V6:V20)</f>
        <v>0.1029363090665173</v>
      </c>
      <c r="I9" s="29">
        <f>_xlfn.COVARIANCE.S(P6:P20,X6:X20)</f>
        <v>0.12008371433918739</v>
      </c>
      <c r="J9" s="30">
        <v>129.72</v>
      </c>
      <c r="K9" s="29">
        <f t="shared" si="0"/>
        <v>-1.5557410639751166</v>
      </c>
      <c r="L9" s="30">
        <v>37.799999999999997</v>
      </c>
      <c r="M9" s="29">
        <f t="shared" si="1"/>
        <v>-1.2797074954296213</v>
      </c>
      <c r="N9" s="28"/>
      <c r="O9" s="31">
        <v>268.75</v>
      </c>
      <c r="P9" s="29">
        <f t="shared" si="2"/>
        <v>-1.7187785701225047</v>
      </c>
      <c r="Q9" s="31">
        <v>146.13999999999999</v>
      </c>
      <c r="R9" s="29">
        <f t="shared" si="3"/>
        <v>-2.0524047342136649E-2</v>
      </c>
      <c r="S9" s="31">
        <v>107.82</v>
      </c>
      <c r="T9" s="29">
        <f t="shared" si="4"/>
        <v>-2.7816411682893959E-2</v>
      </c>
      <c r="U9" s="31">
        <v>303.77999999999997</v>
      </c>
      <c r="V9" s="29">
        <f t="shared" si="5"/>
        <v>-0.11836654172421046</v>
      </c>
      <c r="W9" s="31">
        <v>78.98</v>
      </c>
      <c r="X9" s="29">
        <f t="shared" si="6"/>
        <v>5.0671395996967634E-2</v>
      </c>
    </row>
    <row r="10" spans="1:24" ht="20.25" x14ac:dyDescent="0.3">
      <c r="A10" s="37"/>
      <c r="B10" s="5">
        <v>4</v>
      </c>
      <c r="C10" s="28"/>
      <c r="D10" s="29"/>
      <c r="E10" s="29"/>
      <c r="F10" s="29">
        <v>0</v>
      </c>
      <c r="G10" s="29">
        <f>_xlfn.COVARIANCE.P(R6:R20,T6:T20)</f>
        <v>6.8192029887423214E-3</v>
      </c>
      <c r="H10" s="29">
        <f>_xlfn.COVARIANCE.S(R6:R20,V6:V20)</f>
        <v>4.6238767260281272E-3</v>
      </c>
      <c r="I10" s="29">
        <f>_xlfn.COVARIANCE.S(R6:R20,X6:X20)</f>
        <v>9.4173908456851047E-3</v>
      </c>
      <c r="J10" s="30">
        <v>131.77000000000001</v>
      </c>
      <c r="K10" s="29">
        <f t="shared" si="0"/>
        <v>1.3693361027771376</v>
      </c>
      <c r="L10" s="30">
        <v>38.29</v>
      </c>
      <c r="M10" s="29">
        <f t="shared" si="1"/>
        <v>2.161152614727861</v>
      </c>
      <c r="N10" s="28"/>
      <c r="O10" s="31">
        <v>273.45</v>
      </c>
      <c r="P10" s="29">
        <f t="shared" si="2"/>
        <v>1.8777243768860932</v>
      </c>
      <c r="Q10" s="31">
        <v>146.16999999999999</v>
      </c>
      <c r="R10" s="29">
        <f t="shared" si="3"/>
        <v>5.4760763912645678E-2</v>
      </c>
      <c r="S10" s="31">
        <v>107.85</v>
      </c>
      <c r="T10" s="29">
        <f t="shared" si="4"/>
        <v>7.4232161083787968E-2</v>
      </c>
      <c r="U10" s="31">
        <v>304.14</v>
      </c>
      <c r="V10" s="29">
        <f t="shared" si="5"/>
        <v>8.2266609628483992E-2</v>
      </c>
      <c r="W10" s="31">
        <v>78.94</v>
      </c>
      <c r="X10" s="29">
        <f t="shared" si="6"/>
        <v>6.3379389022686222E-2</v>
      </c>
    </row>
    <row r="11" spans="1:24" ht="20.25" x14ac:dyDescent="0.3">
      <c r="A11" s="37"/>
      <c r="B11" s="5">
        <v>5</v>
      </c>
      <c r="C11" s="28"/>
      <c r="D11" s="29"/>
      <c r="E11" s="29"/>
      <c r="F11" s="29"/>
      <c r="G11" s="29">
        <v>0</v>
      </c>
      <c r="H11" s="29">
        <f>_xlfn.COVARIANCE.S(T6:T20,V6:V20)</f>
        <v>5.4010433020766357E-3</v>
      </c>
      <c r="I11" s="29">
        <f>_xlfn.COVARIANCE.S(T6:T20,X6:X20)</f>
        <v>8.9892588337666651E-3</v>
      </c>
      <c r="J11" s="30">
        <v>129.99</v>
      </c>
      <c r="K11" s="29">
        <f t="shared" si="0"/>
        <v>-0.92980717933084278</v>
      </c>
      <c r="L11" s="30">
        <v>37.479999999999997</v>
      </c>
      <c r="M11" s="29">
        <f t="shared" si="1"/>
        <v>-1.6014702021528129</v>
      </c>
      <c r="N11" s="28"/>
      <c r="O11" s="31">
        <v>268.41000000000003</v>
      </c>
      <c r="P11" s="29">
        <f t="shared" si="2"/>
        <v>-0.70289667418888579</v>
      </c>
      <c r="Q11" s="31">
        <v>146.09</v>
      </c>
      <c r="R11" s="29">
        <f t="shared" si="3"/>
        <v>-6.8446269678240287E-3</v>
      </c>
      <c r="S11" s="31">
        <v>107.77</v>
      </c>
      <c r="T11" s="29">
        <f t="shared" si="4"/>
        <v>-5.5643141982752733E-2</v>
      </c>
      <c r="U11" s="31">
        <v>303.89</v>
      </c>
      <c r="V11" s="29">
        <f t="shared" si="5"/>
        <v>-8.2198987308476357E-2</v>
      </c>
      <c r="W11" s="31">
        <v>78.89</v>
      </c>
      <c r="X11" s="29">
        <f t="shared" si="6"/>
        <v>-6.3339244996196045E-2</v>
      </c>
    </row>
    <row r="12" spans="1:24" ht="20.25" x14ac:dyDescent="0.3">
      <c r="B12" s="5">
        <v>6</v>
      </c>
      <c r="C12" s="28"/>
      <c r="D12" s="28"/>
      <c r="E12" s="28"/>
      <c r="F12" s="28"/>
      <c r="G12" s="28"/>
      <c r="H12" s="29">
        <v>0</v>
      </c>
      <c r="I12" s="29">
        <f>_xlfn.COVARIANCE.S(V6:V20,X6:X20)</f>
        <v>5.8251742355008278E-3</v>
      </c>
      <c r="J12" s="30">
        <v>131.21</v>
      </c>
      <c r="K12" s="29">
        <f t="shared" si="0"/>
        <v>-0.60601469585636158</v>
      </c>
      <c r="L12" s="30">
        <v>38.090000000000003</v>
      </c>
      <c r="M12" s="29">
        <f t="shared" si="1"/>
        <v>1.2762563148099015</v>
      </c>
      <c r="N12" s="28"/>
      <c r="O12" s="31">
        <v>270.31</v>
      </c>
      <c r="P12" s="29">
        <f t="shared" si="2"/>
        <v>0.10739945189245999</v>
      </c>
      <c r="Q12" s="31">
        <v>146.1</v>
      </c>
      <c r="R12" s="29">
        <f t="shared" si="3"/>
        <v>-3.4211426616497682E-2</v>
      </c>
      <c r="S12" s="31">
        <v>107.83</v>
      </c>
      <c r="T12" s="29">
        <f t="shared" si="4"/>
        <v>5.5674120812844279E-2</v>
      </c>
      <c r="U12" s="31">
        <v>304.14</v>
      </c>
      <c r="V12" s="29">
        <f t="shared" si="5"/>
        <v>7.8973346495560745E-2</v>
      </c>
      <c r="W12" s="31">
        <v>78.94</v>
      </c>
      <c r="X12" s="29">
        <f t="shared" si="6"/>
        <v>5.0697084917607153E-2</v>
      </c>
    </row>
    <row r="13" spans="1:24" ht="20.25" x14ac:dyDescent="0.3">
      <c r="B13" s="5">
        <v>7</v>
      </c>
      <c r="C13" s="28"/>
      <c r="D13" s="28"/>
      <c r="E13" s="28"/>
      <c r="F13" s="28"/>
      <c r="G13" s="28"/>
      <c r="H13" s="28"/>
      <c r="I13" s="28">
        <v>0</v>
      </c>
      <c r="J13" s="30">
        <v>132.01</v>
      </c>
      <c r="K13" s="29">
        <f t="shared" si="0"/>
        <v>2.5957876738944616</v>
      </c>
      <c r="L13" s="30">
        <v>37.61</v>
      </c>
      <c r="M13" s="29">
        <f t="shared" si="1"/>
        <v>-4.1783439490445877</v>
      </c>
      <c r="N13" s="28"/>
      <c r="O13" s="31">
        <v>270.02</v>
      </c>
      <c r="P13" s="29">
        <f t="shared" si="2"/>
        <v>-1.6857819042417608</v>
      </c>
      <c r="Q13" s="31">
        <v>146.15</v>
      </c>
      <c r="R13" s="29">
        <f t="shared" si="3"/>
        <v>-0.11618370694367654</v>
      </c>
      <c r="S13" s="31">
        <v>107.77</v>
      </c>
      <c r="T13" s="29">
        <f t="shared" si="4"/>
        <v>-0.17599110781770816</v>
      </c>
      <c r="U13" s="31">
        <v>303.89999999999998</v>
      </c>
      <c r="V13" s="29">
        <f t="shared" si="5"/>
        <v>-0.13473103085670041</v>
      </c>
      <c r="W13" s="31">
        <v>78.900000000000006</v>
      </c>
      <c r="X13" s="29">
        <f t="shared" si="6"/>
        <v>-0.20237794080444799</v>
      </c>
    </row>
    <row r="14" spans="1:24" ht="20.25" x14ac:dyDescent="0.3">
      <c r="J14" s="30">
        <v>128.66999999999999</v>
      </c>
      <c r="K14" s="29">
        <f t="shared" si="0"/>
        <v>-0.94688221709008313</v>
      </c>
      <c r="L14" s="30">
        <v>39.25</v>
      </c>
      <c r="M14" s="29">
        <f t="shared" si="1"/>
        <v>2.3201251303441102</v>
      </c>
      <c r="N14" s="28"/>
      <c r="O14" s="31">
        <v>274.64999999999998</v>
      </c>
      <c r="P14" s="29">
        <f t="shared" si="2"/>
        <v>4.9885321100917253</v>
      </c>
      <c r="Q14" s="31">
        <v>146.32</v>
      </c>
      <c r="R14" s="29">
        <f t="shared" si="3"/>
        <v>0.11631885049605713</v>
      </c>
      <c r="S14" s="31">
        <v>107.96</v>
      </c>
      <c r="T14" s="29">
        <f t="shared" si="4"/>
        <v>0.11127596439168243</v>
      </c>
      <c r="U14" s="31">
        <v>304.31</v>
      </c>
      <c r="V14" s="29">
        <f t="shared" si="5"/>
        <v>4.2737852587282348E-2</v>
      </c>
      <c r="W14" s="31">
        <v>79.06</v>
      </c>
      <c r="X14" s="29">
        <f t="shared" si="6"/>
        <v>0.12664640324215873</v>
      </c>
    </row>
    <row r="15" spans="1:24" ht="20.25" x14ac:dyDescent="0.3">
      <c r="J15" s="30">
        <v>129.9</v>
      </c>
      <c r="K15" s="29">
        <f t="shared" si="0"/>
        <v>-1.5909090909090866</v>
      </c>
      <c r="L15" s="30">
        <v>38.36</v>
      </c>
      <c r="M15" s="29">
        <f t="shared" si="1"/>
        <v>-0.10416666666666445</v>
      </c>
      <c r="N15" s="28"/>
      <c r="O15" s="31">
        <v>261.60000000000002</v>
      </c>
      <c r="P15" s="29">
        <f t="shared" si="2"/>
        <v>-1.077708451503107</v>
      </c>
      <c r="Q15" s="31">
        <v>146.15</v>
      </c>
      <c r="R15" s="29">
        <f t="shared" si="3"/>
        <v>-0.10935684505501783</v>
      </c>
      <c r="S15" s="31">
        <v>107.84</v>
      </c>
      <c r="T15" s="29">
        <f t="shared" si="4"/>
        <v>-0.11115227862170281</v>
      </c>
      <c r="U15" s="31">
        <v>304.18</v>
      </c>
      <c r="V15" s="29">
        <f t="shared" si="5"/>
        <v>-1.972127267946433E-2</v>
      </c>
      <c r="W15" s="31">
        <v>78.959999999999994</v>
      </c>
      <c r="X15" s="29">
        <f t="shared" si="6"/>
        <v>-0.1264862130027935</v>
      </c>
    </row>
    <row r="16" spans="1:24" ht="20.25" x14ac:dyDescent="0.3">
      <c r="J16" s="30">
        <v>132</v>
      </c>
      <c r="K16" s="29">
        <f t="shared" si="0"/>
        <v>-0.65477534432152062</v>
      </c>
      <c r="L16" s="30">
        <v>38.4</v>
      </c>
      <c r="M16" s="29">
        <f t="shared" si="1"/>
        <v>-1.2091587342423433</v>
      </c>
      <c r="N16" s="28"/>
      <c r="O16" s="31">
        <v>264.45</v>
      </c>
      <c r="P16" s="29">
        <f t="shared" si="2"/>
        <v>-3.6892708864447501</v>
      </c>
      <c r="Q16" s="31">
        <v>146.31</v>
      </c>
      <c r="R16" s="29">
        <f t="shared" si="3"/>
        <v>0.10947656517276538</v>
      </c>
      <c r="S16" s="31">
        <v>107.96</v>
      </c>
      <c r="T16" s="29">
        <f t="shared" si="4"/>
        <v>9.2712775820502802E-2</v>
      </c>
      <c r="U16" s="31">
        <v>304.24</v>
      </c>
      <c r="V16" s="29">
        <f t="shared" si="5"/>
        <v>1.6437095236533538E-2</v>
      </c>
      <c r="W16" s="31">
        <v>79.06</v>
      </c>
      <c r="X16" s="29">
        <f t="shared" si="6"/>
        <v>0.11396732936558619</v>
      </c>
    </row>
    <row r="17" spans="2:25" ht="20.25" x14ac:dyDescent="0.3">
      <c r="J17" s="30">
        <v>132.87</v>
      </c>
      <c r="K17" s="29">
        <f t="shared" si="0"/>
        <v>3.2641641408253803</v>
      </c>
      <c r="L17" s="30">
        <v>38.869999999999997</v>
      </c>
      <c r="M17" s="29">
        <f t="shared" si="1"/>
        <v>-1.9424823410696346</v>
      </c>
      <c r="N17" s="28"/>
      <c r="O17" s="31">
        <v>274.58</v>
      </c>
      <c r="P17" s="29">
        <f t="shared" si="2"/>
        <v>-1.1199539054341221</v>
      </c>
      <c r="Q17" s="31">
        <v>146.15</v>
      </c>
      <c r="R17" s="29">
        <f t="shared" si="3"/>
        <v>-0.12300963575480545</v>
      </c>
      <c r="S17" s="31">
        <v>107.86</v>
      </c>
      <c r="T17" s="29">
        <f t="shared" si="4"/>
        <v>-0.10188015189404412</v>
      </c>
      <c r="U17" s="31">
        <v>304.19</v>
      </c>
      <c r="V17" s="29">
        <f t="shared" si="5"/>
        <v>-3.9433472445862622E-2</v>
      </c>
      <c r="W17" s="31">
        <v>78.97</v>
      </c>
      <c r="X17" s="29">
        <f t="shared" si="6"/>
        <v>-0.17696877765137223</v>
      </c>
    </row>
    <row r="18" spans="2:25" ht="20.25" x14ac:dyDescent="0.3">
      <c r="J18" s="30">
        <v>128.66999999999999</v>
      </c>
      <c r="K18" s="29">
        <f t="shared" si="0"/>
        <v>-3.1609844208625102</v>
      </c>
      <c r="L18" s="30">
        <v>39.64</v>
      </c>
      <c r="M18" s="29">
        <f t="shared" si="1"/>
        <v>4.5910290237467075</v>
      </c>
      <c r="N18" s="28"/>
      <c r="O18" s="31">
        <v>277.69</v>
      </c>
      <c r="P18" s="29">
        <f t="shared" si="2"/>
        <v>2.8329136424233363</v>
      </c>
      <c r="Q18" s="31">
        <v>146.33000000000001</v>
      </c>
      <c r="R18" s="29">
        <f t="shared" si="3"/>
        <v>6.8385420228422852E-2</v>
      </c>
      <c r="S18" s="31">
        <v>107.97</v>
      </c>
      <c r="T18" s="29">
        <f t="shared" si="4"/>
        <v>6.4874884151986251E-2</v>
      </c>
      <c r="U18" s="31">
        <v>304.31</v>
      </c>
      <c r="V18" s="29">
        <f t="shared" si="5"/>
        <v>0.10197368421052705</v>
      </c>
      <c r="W18" s="31">
        <v>79.11</v>
      </c>
      <c r="X18" s="29">
        <f t="shared" si="6"/>
        <v>7.5901328273247665E-2</v>
      </c>
    </row>
    <row r="19" spans="2:25" ht="20.25" x14ac:dyDescent="0.3">
      <c r="J19" s="30">
        <v>132.87</v>
      </c>
      <c r="K19" s="29">
        <f t="shared" si="0"/>
        <v>2.2785005003463996</v>
      </c>
      <c r="L19" s="30">
        <v>37.9</v>
      </c>
      <c r="M19" s="29">
        <f t="shared" si="1"/>
        <v>-2.8454242501922571</v>
      </c>
      <c r="N19" s="28"/>
      <c r="O19" s="31">
        <v>270.04000000000002</v>
      </c>
      <c r="P19" s="29">
        <f t="shared" si="2"/>
        <v>-1.8749999999999885</v>
      </c>
      <c r="Q19" s="31">
        <v>146.22999999999999</v>
      </c>
      <c r="R19" s="29">
        <f t="shared" si="3"/>
        <v>-3.4181022696206841E-2</v>
      </c>
      <c r="S19" s="31">
        <v>107.9</v>
      </c>
      <c r="T19" s="29">
        <f t="shared" si="4"/>
        <v>-2.7795793569907471E-2</v>
      </c>
      <c r="U19" s="31">
        <v>304</v>
      </c>
      <c r="V19" s="29">
        <f t="shared" si="5"/>
        <v>0</v>
      </c>
      <c r="W19" s="31">
        <v>79.05</v>
      </c>
      <c r="X19" s="29">
        <f t="shared" si="6"/>
        <v>-7.5843761850590663E-2</v>
      </c>
    </row>
    <row r="20" spans="2:25" ht="20.25" x14ac:dyDescent="0.3">
      <c r="J20" s="30">
        <v>129.91</v>
      </c>
      <c r="K20" s="29">
        <v>2.2200000000000002</v>
      </c>
      <c r="L20" s="30">
        <v>39.01</v>
      </c>
      <c r="M20" s="29">
        <v>2.34</v>
      </c>
      <c r="N20" s="28"/>
      <c r="O20" s="31">
        <v>275.2</v>
      </c>
      <c r="P20" s="29">
        <v>-1.56</v>
      </c>
      <c r="Q20" s="31">
        <v>146.28</v>
      </c>
      <c r="R20" s="29">
        <v>-0.21</v>
      </c>
      <c r="S20" s="31">
        <v>107.93</v>
      </c>
      <c r="T20" s="29">
        <v>1.2E-2</v>
      </c>
      <c r="U20" s="31">
        <v>304</v>
      </c>
      <c r="V20" s="29">
        <v>0</v>
      </c>
      <c r="W20" s="31">
        <v>79.11</v>
      </c>
      <c r="X20" s="29">
        <v>-5.3999999999999999E-2</v>
      </c>
    </row>
    <row r="21" spans="2:25" ht="16.5" x14ac:dyDescent="0.25">
      <c r="B21" s="44" t="s">
        <v>22</v>
      </c>
      <c r="C21" s="44"/>
      <c r="D21" s="44" t="s">
        <v>23</v>
      </c>
      <c r="E21" s="44"/>
      <c r="F21" s="44" t="s">
        <v>28</v>
      </c>
      <c r="G21" s="44"/>
      <c r="H21" s="44"/>
      <c r="Q21" s="13"/>
      <c r="S21" s="13"/>
    </row>
    <row r="22" spans="2:25" x14ac:dyDescent="0.25">
      <c r="B22" s="5" t="s">
        <v>14</v>
      </c>
      <c r="C22" s="10">
        <v>0.15610050419225416</v>
      </c>
      <c r="D22" s="5" t="s">
        <v>7</v>
      </c>
      <c r="E22" s="5">
        <v>0.27</v>
      </c>
      <c r="F22" s="46" t="s">
        <v>29</v>
      </c>
      <c r="G22" s="46"/>
      <c r="H22" s="46"/>
    </row>
    <row r="23" spans="2:25" x14ac:dyDescent="0.25">
      <c r="B23" s="5" t="s">
        <v>15</v>
      </c>
      <c r="C23" s="10">
        <v>3.9623109986756796E-3</v>
      </c>
      <c r="D23" s="5" t="s">
        <v>8</v>
      </c>
      <c r="E23" s="5">
        <v>0.17</v>
      </c>
      <c r="F23" s="46" t="s">
        <v>30</v>
      </c>
      <c r="G23" s="46"/>
      <c r="H23" s="46"/>
    </row>
    <row r="24" spans="2:25" x14ac:dyDescent="0.25">
      <c r="B24" s="5" t="s">
        <v>16</v>
      </c>
      <c r="C24" s="10">
        <v>0</v>
      </c>
      <c r="D24" s="5" t="s">
        <v>9</v>
      </c>
      <c r="E24" s="5">
        <v>0.17</v>
      </c>
      <c r="F24" s="46" t="s">
        <v>31</v>
      </c>
      <c r="G24" s="46"/>
      <c r="H24" s="46"/>
    </row>
    <row r="25" spans="2:25" ht="16.5" x14ac:dyDescent="0.25">
      <c r="B25" s="5" t="s">
        <v>17</v>
      </c>
      <c r="C25" s="10">
        <v>0.8399371848090702</v>
      </c>
      <c r="D25" s="5" t="s">
        <v>10</v>
      </c>
      <c r="E25" s="5">
        <v>0.33</v>
      </c>
      <c r="F25" s="46" t="s">
        <v>32</v>
      </c>
      <c r="G25" s="46"/>
      <c r="H25" s="46"/>
      <c r="S25" s="11"/>
    </row>
    <row r="26" spans="2:25" ht="16.5" x14ac:dyDescent="0.25">
      <c r="B26" s="5" t="s">
        <v>18</v>
      </c>
      <c r="C26" s="10">
        <v>0</v>
      </c>
      <c r="D26" s="5" t="s">
        <v>11</v>
      </c>
      <c r="E26" s="5">
        <v>0.03</v>
      </c>
      <c r="F26" s="46" t="s">
        <v>33</v>
      </c>
      <c r="G26" s="46"/>
      <c r="H26" s="46"/>
      <c r="J26" s="14"/>
      <c r="K26" s="14"/>
      <c r="Q26" s="12"/>
      <c r="S26" s="12"/>
      <c r="U26" s="12"/>
      <c r="W26" s="12"/>
    </row>
    <row r="27" spans="2:25" ht="16.5" x14ac:dyDescent="0.25">
      <c r="B27" s="5" t="s">
        <v>50</v>
      </c>
      <c r="C27" s="10">
        <v>0</v>
      </c>
      <c r="D27" s="5" t="s">
        <v>52</v>
      </c>
      <c r="E27" s="5">
        <v>0.14419999999999999</v>
      </c>
      <c r="F27" s="46" t="s">
        <v>54</v>
      </c>
      <c r="G27" s="46"/>
      <c r="H27" s="46"/>
      <c r="J27" s="15"/>
      <c r="K27" s="15"/>
      <c r="Q27" s="13"/>
      <c r="S27" s="13"/>
      <c r="U27" s="13"/>
      <c r="W27" s="13"/>
    </row>
    <row r="28" spans="2:25" ht="16.5" x14ac:dyDescent="0.25">
      <c r="B28" s="5" t="s">
        <v>51</v>
      </c>
      <c r="C28" s="10">
        <v>0</v>
      </c>
      <c r="D28" s="5" t="s">
        <v>53</v>
      </c>
      <c r="E28" s="5">
        <v>0.23</v>
      </c>
      <c r="F28" s="46" t="s">
        <v>55</v>
      </c>
      <c r="G28" s="46"/>
      <c r="H28" s="46"/>
      <c r="K28" s="9"/>
      <c r="M28" s="48" t="s">
        <v>34</v>
      </c>
      <c r="N28" s="48"/>
      <c r="Q28" s="11"/>
      <c r="S28" s="11"/>
      <c r="W28" s="11"/>
    </row>
    <row r="29" spans="2:25" ht="30.75" x14ac:dyDescent="0.3">
      <c r="B29" s="16" t="s">
        <v>13</v>
      </c>
      <c r="C29" s="5">
        <f>C22*C23*D7</f>
        <v>-8.4434432854358916E-4</v>
      </c>
      <c r="D29" s="5">
        <f>C22*C24*E7</f>
        <v>0</v>
      </c>
      <c r="E29" s="5">
        <f>C22*C25*F7</f>
        <v>-6.6226870560529023E-3</v>
      </c>
      <c r="F29" s="5">
        <f>C22*C26*G7</f>
        <v>0</v>
      </c>
      <c r="G29" s="5">
        <f>C23*C24*E8</f>
        <v>0</v>
      </c>
      <c r="H29" s="5">
        <f>C23*C25*F8</f>
        <v>3.8793397648872248E-4</v>
      </c>
      <c r="I29" s="5">
        <f>C23*C26*G8</f>
        <v>0</v>
      </c>
      <c r="J29" s="5">
        <f>C24*C25*F9</f>
        <v>0</v>
      </c>
      <c r="K29" s="17">
        <f>C24*C26*G9</f>
        <v>0</v>
      </c>
      <c r="L29" s="5">
        <f>C25*C26*G10</f>
        <v>0</v>
      </c>
      <c r="M29" s="54">
        <f>SUM(C29:L29)</f>
        <v>-7.0790974081077693E-3</v>
      </c>
      <c r="N29" s="54"/>
      <c r="Q29" s="11"/>
      <c r="S29" s="11"/>
      <c r="W29" s="11"/>
    </row>
    <row r="30" spans="2:25" ht="16.5" x14ac:dyDescent="0.25">
      <c r="B30" s="16"/>
      <c r="K30" s="9"/>
      <c r="Q30" s="11"/>
      <c r="S30" s="11"/>
      <c r="W30" s="11"/>
      <c r="X30" s="48" t="s">
        <v>34</v>
      </c>
      <c r="Y30" s="48"/>
    </row>
    <row r="31" spans="2:25" ht="30.75" x14ac:dyDescent="0.3">
      <c r="B31" s="16" t="s">
        <v>56</v>
      </c>
      <c r="C31" s="5">
        <f>C22*C23*D7</f>
        <v>-8.4434432854358916E-4</v>
      </c>
      <c r="D31" s="5">
        <f>C22*C24*E7</f>
        <v>0</v>
      </c>
      <c r="E31" s="5">
        <f>C22*C25*F7</f>
        <v>-6.6226870560529023E-3</v>
      </c>
      <c r="F31" s="5">
        <f>C22*C26*G7</f>
        <v>0</v>
      </c>
      <c r="G31" s="5">
        <f>C23*C24*E8</f>
        <v>0</v>
      </c>
      <c r="H31" s="5">
        <f>C23*C25*F8</f>
        <v>3.8793397648872248E-4</v>
      </c>
      <c r="I31" s="5">
        <f>C23*C26*G8</f>
        <v>0</v>
      </c>
      <c r="J31" s="5">
        <f>C24*C25*F9</f>
        <v>0</v>
      </c>
      <c r="K31" s="9">
        <f>C24*C26*G9</f>
        <v>0</v>
      </c>
      <c r="L31" s="5">
        <f>C25*C26*G10</f>
        <v>0</v>
      </c>
      <c r="M31" s="5">
        <f>H7*C27*C22</f>
        <v>0</v>
      </c>
      <c r="N31" s="5">
        <f>H8*C23*C27</f>
        <v>0</v>
      </c>
      <c r="O31" s="5">
        <f>H9*C24*C27</f>
        <v>0</v>
      </c>
      <c r="P31" s="5">
        <f>H10*C25*C27</f>
        <v>0</v>
      </c>
      <c r="Q31" s="11">
        <f>H11*C26*C27</f>
        <v>0</v>
      </c>
      <c r="R31" s="5">
        <f>I7*C22*C28</f>
        <v>0</v>
      </c>
      <c r="S31" s="11">
        <f>I8*C28*C23</f>
        <v>0</v>
      </c>
      <c r="T31" s="5">
        <f>I9*C24*C28</f>
        <v>0</v>
      </c>
      <c r="U31" s="5">
        <f>I10*C25*C28</f>
        <v>0</v>
      </c>
      <c r="V31" s="5">
        <f>I11*C26*C28</f>
        <v>0</v>
      </c>
      <c r="W31" s="11">
        <f>I12*C27*C28</f>
        <v>0</v>
      </c>
      <c r="X31" s="54">
        <f>SUM(C31:W31)</f>
        <v>-7.0790974081077693E-3</v>
      </c>
      <c r="Y31" s="54"/>
    </row>
    <row r="32" spans="2:25" ht="16.5" x14ac:dyDescent="0.25">
      <c r="B32" s="45" t="s">
        <v>21</v>
      </c>
      <c r="C32" s="45"/>
      <c r="D32" s="45"/>
      <c r="K32" s="9"/>
      <c r="L32" s="45" t="s">
        <v>57</v>
      </c>
      <c r="M32" s="45"/>
      <c r="N32" s="45"/>
      <c r="Q32" s="11"/>
      <c r="S32" s="11"/>
      <c r="U32" s="11"/>
      <c r="W32" s="11"/>
    </row>
    <row r="33" spans="2:23" ht="16.5" x14ac:dyDescent="0.25">
      <c r="B33" s="10">
        <f>SUMPRODUCT(C22:C26,E22:E26)</f>
        <v>0.31999999998867668</v>
      </c>
      <c r="C33" s="18" t="s">
        <v>12</v>
      </c>
      <c r="D33" s="19">
        <v>0.32</v>
      </c>
      <c r="K33" s="14"/>
      <c r="L33" s="5">
        <f>SUMPRODUCT(C22:C28,E22:E28)</f>
        <v>0.31999999998867668</v>
      </c>
      <c r="M33" s="18" t="s">
        <v>38</v>
      </c>
      <c r="N33" s="19">
        <v>0.32</v>
      </c>
      <c r="Q33" s="12"/>
      <c r="S33" s="12"/>
      <c r="U33" s="12"/>
      <c r="W33" s="12"/>
    </row>
    <row r="34" spans="2:23" ht="16.5" x14ac:dyDescent="0.25">
      <c r="B34" s="5">
        <f>SUM(C22:C26)</f>
        <v>1</v>
      </c>
      <c r="C34" s="18" t="s">
        <v>12</v>
      </c>
      <c r="D34" s="5">
        <v>1</v>
      </c>
      <c r="K34" s="15"/>
      <c r="L34" s="10">
        <f>SUM(C22:C28)</f>
        <v>1</v>
      </c>
      <c r="M34" s="18" t="s">
        <v>38</v>
      </c>
      <c r="N34" s="5">
        <v>1</v>
      </c>
      <c r="Q34" s="13"/>
      <c r="S34" s="13"/>
      <c r="U34" s="13"/>
      <c r="W34" s="13"/>
    </row>
    <row r="35" spans="2:23" ht="16.5" x14ac:dyDescent="0.25">
      <c r="B35" s="47" t="s">
        <v>36</v>
      </c>
      <c r="C35" s="47"/>
      <c r="D35" s="47"/>
      <c r="E35" s="47"/>
      <c r="F35" s="47"/>
      <c r="G35" s="47"/>
      <c r="H35" s="47"/>
      <c r="I35" s="47"/>
      <c r="K35" s="9"/>
      <c r="Q35" s="11"/>
      <c r="S35" s="11"/>
      <c r="U35" s="11"/>
      <c r="W35" s="11"/>
    </row>
    <row r="36" spans="2:23" ht="16.5" x14ac:dyDescent="0.25">
      <c r="B36" s="47"/>
      <c r="C36" s="47"/>
      <c r="D36" s="47"/>
      <c r="E36" s="47"/>
      <c r="F36" s="47"/>
      <c r="G36" s="47"/>
      <c r="H36" s="47"/>
      <c r="I36" s="47"/>
      <c r="K36" s="9"/>
      <c r="O36" s="19"/>
      <c r="Q36" s="11"/>
      <c r="S36" s="11"/>
      <c r="U36" s="11"/>
      <c r="W36" s="11"/>
    </row>
    <row r="37" spans="2:23" ht="28.5" x14ac:dyDescent="0.45">
      <c r="B37" s="38" t="s">
        <v>58</v>
      </c>
      <c r="C37" s="39"/>
      <c r="D37" s="36"/>
      <c r="E37" s="36"/>
      <c r="F37" s="38" t="s">
        <v>59</v>
      </c>
      <c r="G37" s="38"/>
      <c r="H37" s="38"/>
      <c r="I37" s="35"/>
      <c r="K37" s="9"/>
      <c r="O37" s="19"/>
      <c r="Q37" s="11"/>
      <c r="S37" s="11"/>
      <c r="U37" s="11"/>
      <c r="W37" s="11"/>
    </row>
    <row r="38" spans="2:23" ht="16.5" x14ac:dyDescent="0.25">
      <c r="B38" s="33" t="s">
        <v>19</v>
      </c>
      <c r="C38" s="32" t="s">
        <v>20</v>
      </c>
      <c r="F38" s="34" t="s">
        <v>19</v>
      </c>
      <c r="G38" s="45" t="s">
        <v>20</v>
      </c>
      <c r="H38" s="45"/>
      <c r="K38" s="9"/>
      <c r="O38" s="11"/>
      <c r="Q38" s="11"/>
      <c r="S38" s="11"/>
      <c r="U38" s="11"/>
      <c r="W38" s="11"/>
    </row>
    <row r="39" spans="2:23" ht="16.5" x14ac:dyDescent="0.25">
      <c r="B39" s="19">
        <v>0.1</v>
      </c>
      <c r="C39" s="10">
        <v>-3.1795494612014891E-2</v>
      </c>
      <c r="F39" s="19">
        <v>0.1</v>
      </c>
      <c r="G39" s="49">
        <v>-3.1795495026478243E-2</v>
      </c>
      <c r="H39" s="49"/>
      <c r="K39" s="9"/>
      <c r="O39" s="11"/>
      <c r="Q39" s="11"/>
      <c r="S39" s="11"/>
      <c r="U39" s="11"/>
      <c r="W39" s="11"/>
    </row>
    <row r="40" spans="2:23" ht="16.5" x14ac:dyDescent="0.25">
      <c r="B40" s="19">
        <v>0.12</v>
      </c>
      <c r="C40" s="10">
        <v>-6.1899408817097296E-2</v>
      </c>
      <c r="F40" s="19">
        <v>0.12</v>
      </c>
      <c r="G40" s="49">
        <v>-6.1899408817097261E-2</v>
      </c>
      <c r="H40" s="49"/>
      <c r="K40" s="14"/>
      <c r="O40" s="11"/>
      <c r="Q40" s="12"/>
      <c r="S40" s="12"/>
      <c r="U40" s="12"/>
      <c r="W40" s="12"/>
    </row>
    <row r="41" spans="2:23" ht="16.5" x14ac:dyDescent="0.25">
      <c r="B41" s="19">
        <v>0.14000000000000001</v>
      </c>
      <c r="C41" s="10">
        <v>-0.1028242928605005</v>
      </c>
      <c r="F41" s="19">
        <v>0.14000000000000001</v>
      </c>
      <c r="G41" s="49">
        <v>-0.10282429400909474</v>
      </c>
      <c r="H41" s="49"/>
      <c r="K41" s="15"/>
      <c r="O41" s="12"/>
      <c r="Q41" s="13"/>
      <c r="S41" s="13"/>
      <c r="U41" s="13"/>
      <c r="W41" s="13"/>
    </row>
    <row r="42" spans="2:23" ht="16.5" x14ac:dyDescent="0.25">
      <c r="B42" s="19">
        <v>0.16</v>
      </c>
      <c r="C42" s="10">
        <v>-0.15457015933126989</v>
      </c>
      <c r="F42" s="19">
        <v>0.16</v>
      </c>
      <c r="G42" s="49">
        <v>-0.1545701607481022</v>
      </c>
      <c r="H42" s="49"/>
      <c r="K42" s="9"/>
      <c r="O42" s="20"/>
      <c r="Q42" s="11"/>
      <c r="S42" s="11"/>
      <c r="U42" s="11"/>
      <c r="W42" s="11"/>
    </row>
    <row r="43" spans="2:23" ht="16.5" x14ac:dyDescent="0.25">
      <c r="B43" s="19">
        <v>0.18</v>
      </c>
      <c r="C43" s="10">
        <v>-0.21713699789131044</v>
      </c>
      <c r="F43" s="19">
        <v>0.18</v>
      </c>
      <c r="G43" s="49">
        <v>-0.21713699789131044</v>
      </c>
      <c r="H43" s="49"/>
      <c r="K43" s="9"/>
      <c r="O43" s="11"/>
      <c r="Q43" s="11"/>
      <c r="S43" s="11"/>
      <c r="U43" s="11"/>
      <c r="W43" s="11"/>
    </row>
    <row r="44" spans="2:23" ht="16.5" x14ac:dyDescent="0.25">
      <c r="B44" s="19">
        <v>0.2</v>
      </c>
      <c r="C44" s="10">
        <v>-0.29052481589327123</v>
      </c>
      <c r="F44" s="19">
        <v>0.2</v>
      </c>
      <c r="G44" s="49">
        <v>-0.29052481198665414</v>
      </c>
      <c r="H44" s="49"/>
      <c r="K44" s="9"/>
      <c r="O44" s="11"/>
      <c r="Q44" s="11"/>
      <c r="S44" s="11"/>
      <c r="U44" s="11"/>
      <c r="W44" s="11"/>
    </row>
    <row r="45" spans="2:23" ht="16.5" x14ac:dyDescent="0.25">
      <c r="B45" s="19">
        <v>0.22</v>
      </c>
      <c r="C45" s="10">
        <v>-0.34127677448482802</v>
      </c>
      <c r="F45" s="19">
        <v>0.22</v>
      </c>
      <c r="G45" s="49">
        <v>-0.3412767743484425</v>
      </c>
      <c r="H45" s="49"/>
      <c r="K45" s="9"/>
      <c r="O45" s="11"/>
      <c r="Q45" s="11"/>
      <c r="S45" s="11"/>
      <c r="U45" s="11"/>
      <c r="W45" s="11"/>
    </row>
    <row r="46" spans="2:23" ht="16.5" x14ac:dyDescent="0.25">
      <c r="B46" s="19">
        <v>0.24</v>
      </c>
      <c r="C46" s="10">
        <v>-0.28667249056676752</v>
      </c>
      <c r="F46" s="19">
        <v>0.24</v>
      </c>
      <c r="G46" s="49">
        <v>-0.28666703250472131</v>
      </c>
      <c r="H46" s="49"/>
      <c r="K46" s="14"/>
      <c r="O46" s="11"/>
      <c r="Q46" s="12"/>
      <c r="S46" s="12"/>
      <c r="U46" s="12"/>
      <c r="W46" s="12"/>
    </row>
    <row r="47" spans="2:23" ht="16.5" x14ac:dyDescent="0.25">
      <c r="B47" s="19">
        <v>0.26</v>
      </c>
      <c r="C47" s="10">
        <v>-0.17509285345962214</v>
      </c>
      <c r="F47" s="19">
        <v>0.26</v>
      </c>
      <c r="G47" s="49">
        <v>-0.17509285639629915</v>
      </c>
      <c r="H47" s="49"/>
      <c r="K47" s="15"/>
      <c r="O47" s="12"/>
      <c r="Q47" s="13"/>
      <c r="S47" s="13"/>
      <c r="U47" s="13"/>
      <c r="W47" s="13"/>
    </row>
    <row r="48" spans="2:23" ht="16.5" x14ac:dyDescent="0.25">
      <c r="B48" s="19">
        <v>0.28000000000000003</v>
      </c>
      <c r="C48" s="10">
        <v>-9.0732297394104988E-2</v>
      </c>
      <c r="F48" s="19">
        <v>0.28000000000000003</v>
      </c>
      <c r="G48" s="49">
        <v>-9.0732297917005669E-2</v>
      </c>
      <c r="H48" s="49"/>
      <c r="K48" s="9"/>
      <c r="O48" s="20"/>
      <c r="Q48" s="11"/>
      <c r="S48" s="11"/>
      <c r="U48" s="11"/>
      <c r="W48" s="11"/>
    </row>
    <row r="49" spans="2:23" ht="16.5" x14ac:dyDescent="0.25">
      <c r="B49" s="19">
        <v>0.3</v>
      </c>
      <c r="C49" s="10">
        <v>-3.4727712427193816E-2</v>
      </c>
      <c r="F49" s="19">
        <v>0.3</v>
      </c>
      <c r="G49" s="49">
        <v>-3.4727712441385845E-2</v>
      </c>
      <c r="H49" s="49"/>
      <c r="K49" s="9"/>
      <c r="O49" s="11"/>
      <c r="Q49" s="11"/>
      <c r="S49" s="11"/>
      <c r="U49" s="11"/>
      <c r="W49" s="11"/>
    </row>
    <row r="50" spans="2:23" ht="16.5" x14ac:dyDescent="0.25">
      <c r="B50" s="19">
        <v>0.32</v>
      </c>
      <c r="C50" s="10">
        <v>-7.0790973871986285E-3</v>
      </c>
      <c r="F50" s="19">
        <v>0.32</v>
      </c>
      <c r="G50" s="49">
        <v>-7.0790974081077693E-3</v>
      </c>
      <c r="H50" s="49"/>
      <c r="K50" s="9"/>
      <c r="O50" s="11"/>
      <c r="Q50" s="11"/>
      <c r="S50" s="11"/>
      <c r="U50" s="11"/>
      <c r="W50" s="11"/>
    </row>
    <row r="51" spans="2:23" ht="16.5" x14ac:dyDescent="0.25">
      <c r="B51" s="19"/>
      <c r="C51" s="10"/>
      <c r="K51" s="9"/>
      <c r="O51" s="11"/>
      <c r="Q51" s="11"/>
      <c r="S51" s="11"/>
      <c r="U51" s="11"/>
      <c r="W51" s="11"/>
    </row>
    <row r="52" spans="2:23" ht="16.5" x14ac:dyDescent="0.25">
      <c r="K52" s="9"/>
      <c r="O52" s="11"/>
      <c r="Q52" s="11"/>
      <c r="S52" s="11"/>
      <c r="U52" s="11"/>
      <c r="W52" s="11"/>
    </row>
    <row r="53" spans="2:23" ht="16.5" x14ac:dyDescent="0.25">
      <c r="J53" s="40" t="s">
        <v>37</v>
      </c>
      <c r="K53" s="41"/>
      <c r="L53" s="41"/>
      <c r="M53" s="41"/>
      <c r="N53" s="41"/>
      <c r="O53" s="41"/>
      <c r="P53" s="41"/>
      <c r="Q53" s="41"/>
      <c r="S53" s="12"/>
      <c r="U53" s="12"/>
      <c r="W53" s="12"/>
    </row>
    <row r="54" spans="2:23" ht="16.5" x14ac:dyDescent="0.25">
      <c r="J54" s="41"/>
      <c r="K54" s="41"/>
      <c r="L54" s="41"/>
      <c r="M54" s="41"/>
      <c r="N54" s="41"/>
      <c r="O54" s="41"/>
      <c r="P54" s="41"/>
      <c r="Q54" s="41"/>
      <c r="S54" s="13"/>
      <c r="U54" s="13"/>
      <c r="W54" s="13"/>
    </row>
    <row r="55" spans="2:23" ht="16.5" x14ac:dyDescent="0.25">
      <c r="B55" s="21" t="s">
        <v>41</v>
      </c>
      <c r="C55" s="21" t="s">
        <v>42</v>
      </c>
      <c r="D55" s="8" t="s">
        <v>43</v>
      </c>
      <c r="E55" s="8" t="s">
        <v>44</v>
      </c>
      <c r="F55" s="8" t="s">
        <v>39</v>
      </c>
      <c r="J55" s="43" t="s">
        <v>40</v>
      </c>
      <c r="K55" s="43"/>
      <c r="L55" s="43"/>
      <c r="M55" s="43"/>
      <c r="N55" s="43"/>
      <c r="O55" s="43"/>
      <c r="Q55" s="11"/>
      <c r="S55" s="11"/>
      <c r="U55" s="11"/>
      <c r="W55" s="11"/>
    </row>
    <row r="56" spans="2:23" ht="16.5" x14ac:dyDescent="0.25">
      <c r="B56" s="10">
        <v>0.2794978688476652</v>
      </c>
      <c r="C56" s="10">
        <v>0.24791235141426066</v>
      </c>
      <c r="D56" s="5">
        <f>SUM(J56:N56)</f>
        <v>0.50000049999999996</v>
      </c>
      <c r="E56" s="5">
        <f>SUM(J57:N57)</f>
        <v>0.50000049999999996</v>
      </c>
      <c r="F56" s="5">
        <f>SUM(D56:E56)</f>
        <v>1.0000009999999999</v>
      </c>
      <c r="J56" s="10">
        <f>(B56*C62)</f>
        <v>0.13974907417276702</v>
      </c>
      <c r="K56" s="10">
        <f>(B57*C62)</f>
        <v>0.22471633941630961</v>
      </c>
      <c r="L56" s="10">
        <f>(B58*C62)</f>
        <v>0</v>
      </c>
      <c r="M56" s="10">
        <f>(B59*C62)</f>
        <v>0</v>
      </c>
      <c r="N56" s="10">
        <f>(B60*C62)</f>
        <v>0.13553508641092329</v>
      </c>
      <c r="O56" s="11"/>
      <c r="Q56" s="11"/>
      <c r="S56" s="11"/>
      <c r="U56" s="11"/>
      <c r="W56" s="11"/>
    </row>
    <row r="57" spans="2:23" ht="16.5" x14ac:dyDescent="0.25">
      <c r="B57" s="10">
        <v>0.44943222940038985</v>
      </c>
      <c r="C57" s="10">
        <v>0.36072167974821068</v>
      </c>
      <c r="J57" s="10">
        <f>C56*C63</f>
        <v>0.12395629966330603</v>
      </c>
      <c r="K57" s="22">
        <f>C57*C63</f>
        <v>0.18036102023494519</v>
      </c>
      <c r="L57" s="10">
        <f>C58*C63</f>
        <v>0</v>
      </c>
      <c r="M57" s="10">
        <f>C59*C63</f>
        <v>0</v>
      </c>
      <c r="N57" s="10">
        <f>C60*C63</f>
        <v>0.19568318010174876</v>
      </c>
      <c r="O57" s="11"/>
      <c r="Q57" s="11"/>
      <c r="S57" s="11"/>
      <c r="U57" s="11"/>
      <c r="W57" s="11"/>
    </row>
    <row r="58" spans="2:23" ht="16.5" x14ac:dyDescent="0.25">
      <c r="B58" s="10">
        <v>0</v>
      </c>
      <c r="C58" s="10">
        <v>0</v>
      </c>
      <c r="Q58" s="11"/>
      <c r="S58" s="11"/>
      <c r="U58" s="11"/>
      <c r="W58" s="11"/>
    </row>
    <row r="59" spans="2:23" ht="16.5" x14ac:dyDescent="0.25">
      <c r="B59" s="10">
        <v>0</v>
      </c>
      <c r="C59" s="10">
        <v>0</v>
      </c>
      <c r="Q59" s="12"/>
      <c r="S59" s="12"/>
      <c r="U59" s="12"/>
      <c r="W59" s="12"/>
    </row>
    <row r="60" spans="2:23" ht="16.5" x14ac:dyDescent="0.25">
      <c r="B60" s="10">
        <v>0.27106990175194484</v>
      </c>
      <c r="C60" s="10">
        <v>0.39136596883752872</v>
      </c>
      <c r="Q60" s="13"/>
      <c r="S60" s="13"/>
      <c r="U60" s="13"/>
      <c r="W60" s="13"/>
    </row>
    <row r="61" spans="2:23" ht="16.5" x14ac:dyDescent="0.25">
      <c r="Q61" s="11"/>
      <c r="S61" s="11"/>
      <c r="U61" s="11"/>
      <c r="W61" s="11"/>
    </row>
    <row r="62" spans="2:23" ht="17.25" thickBot="1" x14ac:dyDescent="0.3">
      <c r="B62" s="8" t="s">
        <v>46</v>
      </c>
      <c r="C62" s="5">
        <v>0.50000049999999996</v>
      </c>
      <c r="Q62" s="11"/>
      <c r="S62" s="11"/>
      <c r="U62" s="11"/>
      <c r="W62" s="11"/>
    </row>
    <row r="63" spans="2:23" ht="18" thickTop="1" thickBot="1" x14ac:dyDescent="0.3">
      <c r="B63" s="8" t="s">
        <v>47</v>
      </c>
      <c r="C63" s="5">
        <v>0.50000049999999996</v>
      </c>
      <c r="J63" s="1"/>
      <c r="K63" s="42" t="s">
        <v>36</v>
      </c>
      <c r="L63" s="42"/>
      <c r="M63" s="42"/>
      <c r="N63" s="42"/>
      <c r="O63" s="42"/>
      <c r="P63" s="42"/>
      <c r="Q63" s="11"/>
      <c r="S63" s="11"/>
      <c r="U63" s="11"/>
      <c r="W63" s="11"/>
    </row>
    <row r="64" spans="2:23" ht="18" thickTop="1" thickBot="1" x14ac:dyDescent="0.3">
      <c r="B64" s="8" t="s">
        <v>45</v>
      </c>
      <c r="J64" s="1"/>
      <c r="K64" s="42"/>
      <c r="L64" s="42"/>
      <c r="M64" s="42"/>
      <c r="N64" s="42"/>
      <c r="O64" s="42"/>
      <c r="P64" s="42"/>
      <c r="Q64" s="11"/>
      <c r="S64" s="11"/>
      <c r="U64" s="11"/>
      <c r="W64" s="11"/>
    </row>
    <row r="65" spans="2:23" ht="18" thickTop="1" thickBot="1" x14ac:dyDescent="0.3">
      <c r="B65" s="5">
        <f>SUM(C62:C63)</f>
        <v>1.0000009999999999</v>
      </c>
      <c r="C65" s="18" t="s">
        <v>38</v>
      </c>
      <c r="D65" s="5">
        <v>1</v>
      </c>
      <c r="J65" s="1" t="s">
        <v>48</v>
      </c>
      <c r="K65" s="2">
        <f>0.139749074172767/0.5</f>
        <v>0.27949814834553399</v>
      </c>
      <c r="L65" s="2">
        <f>0.22471633941631/0.5</f>
        <v>0.44943267883262</v>
      </c>
      <c r="M65" s="2">
        <v>0</v>
      </c>
      <c r="N65" s="2">
        <v>0</v>
      </c>
      <c r="O65" s="2">
        <f>0.135535086410923/0.5</f>
        <v>0.27107017282184598</v>
      </c>
      <c r="P65" s="3"/>
      <c r="Q65" s="12"/>
      <c r="S65" s="12"/>
      <c r="U65" s="12"/>
      <c r="W65" s="12"/>
    </row>
    <row r="66" spans="2:23" ht="18" thickTop="1" thickBot="1" x14ac:dyDescent="0.3">
      <c r="J66" s="1" t="s">
        <v>49</v>
      </c>
      <c r="K66" s="2">
        <f>0.123956299663306/0.5</f>
        <v>0.247912599326612</v>
      </c>
      <c r="L66" s="4">
        <f>0.180361020234945/0.5</f>
        <v>0.36072204046988998</v>
      </c>
      <c r="M66" s="2">
        <v>0</v>
      </c>
      <c r="N66" s="2">
        <v>0</v>
      </c>
      <c r="O66" s="2">
        <f>0.195683180101749/0.5</f>
        <v>0.39136636020349802</v>
      </c>
      <c r="P66" s="3"/>
      <c r="Q66" s="13"/>
      <c r="S66" s="13"/>
      <c r="U66" s="13"/>
      <c r="W66" s="13"/>
    </row>
    <row r="67" spans="2:23" ht="17.25" thickTop="1" x14ac:dyDescent="0.25">
      <c r="K67" s="9"/>
      <c r="O67" s="20"/>
      <c r="Q67" s="11"/>
      <c r="S67" s="11"/>
      <c r="U67" s="11"/>
      <c r="W67" s="11"/>
    </row>
    <row r="68" spans="2:23" ht="16.5" x14ac:dyDescent="0.25">
      <c r="K68" s="9"/>
      <c r="O68" s="11"/>
      <c r="Q68" s="11"/>
      <c r="S68" s="11"/>
      <c r="U68" s="11"/>
      <c r="W68" s="11"/>
    </row>
    <row r="69" spans="2:23" ht="16.5" x14ac:dyDescent="0.25">
      <c r="K69" s="9"/>
      <c r="O69" s="11"/>
      <c r="Q69" s="11"/>
      <c r="S69" s="11"/>
      <c r="U69" s="11"/>
      <c r="W69" s="11"/>
    </row>
    <row r="70" spans="2:23" ht="16.5" x14ac:dyDescent="0.25">
      <c r="K70" s="9"/>
      <c r="O70" s="11"/>
      <c r="Q70" s="11"/>
      <c r="S70" s="11"/>
      <c r="U70" s="11"/>
      <c r="W70" s="11"/>
    </row>
    <row r="71" spans="2:23" ht="16.5" x14ac:dyDescent="0.25">
      <c r="K71" s="14"/>
      <c r="O71" s="11"/>
      <c r="Q71" s="12"/>
      <c r="S71" s="12"/>
      <c r="U71" s="12"/>
      <c r="W71" s="12"/>
    </row>
    <row r="72" spans="2:23" ht="16.5" x14ac:dyDescent="0.25">
      <c r="K72" s="15"/>
      <c r="O72" s="12"/>
      <c r="Q72" s="13"/>
      <c r="S72" s="13"/>
      <c r="U72" s="13"/>
      <c r="W72" s="13"/>
    </row>
    <row r="73" spans="2:23" ht="16.5" x14ac:dyDescent="0.25">
      <c r="K73" s="9"/>
      <c r="O73" s="20"/>
      <c r="Q73" s="11"/>
      <c r="S73" s="11"/>
      <c r="U73" s="11"/>
      <c r="W73" s="11"/>
    </row>
    <row r="74" spans="2:23" ht="16.5" x14ac:dyDescent="0.25">
      <c r="K74" s="9"/>
      <c r="O74" s="11"/>
      <c r="Q74" s="11"/>
      <c r="S74" s="11"/>
      <c r="U74" s="11"/>
      <c r="W74" s="11"/>
    </row>
    <row r="75" spans="2:23" ht="16.5" x14ac:dyDescent="0.25">
      <c r="K75" s="9"/>
      <c r="O75" s="11"/>
      <c r="Q75" s="11"/>
      <c r="S75" s="11"/>
      <c r="U75" s="11"/>
      <c r="W75" s="11"/>
    </row>
    <row r="76" spans="2:23" ht="16.5" x14ac:dyDescent="0.25">
      <c r="K76" s="9"/>
      <c r="O76" s="11"/>
      <c r="Q76" s="11"/>
      <c r="S76" s="11"/>
      <c r="U76" s="11"/>
      <c r="W76" s="11"/>
    </row>
    <row r="77" spans="2:23" ht="16.5" x14ac:dyDescent="0.25">
      <c r="K77" s="14"/>
      <c r="O77" s="11"/>
      <c r="Q77" s="12"/>
      <c r="S77" s="12"/>
      <c r="U77" s="12"/>
      <c r="W77" s="12"/>
    </row>
    <row r="78" spans="2:23" ht="16.5" x14ac:dyDescent="0.25">
      <c r="K78" s="15"/>
      <c r="O78" s="12"/>
      <c r="Q78" s="13"/>
      <c r="S78" s="13"/>
      <c r="U78" s="13"/>
      <c r="W78" s="13"/>
    </row>
    <row r="79" spans="2:23" ht="16.5" x14ac:dyDescent="0.25">
      <c r="K79" s="9"/>
      <c r="O79" s="20"/>
      <c r="Q79" s="11"/>
      <c r="S79" s="11"/>
      <c r="U79" s="11"/>
      <c r="W79" s="11"/>
    </row>
    <row r="80" spans="2:23" ht="16.5" x14ac:dyDescent="0.25">
      <c r="K80" s="9"/>
      <c r="O80" s="11"/>
      <c r="Q80" s="11"/>
      <c r="S80" s="11"/>
      <c r="U80" s="11"/>
      <c r="W80" s="11"/>
    </row>
    <row r="81" spans="11:23" ht="16.5" x14ac:dyDescent="0.25">
      <c r="K81" s="9"/>
      <c r="O81" s="11"/>
      <c r="Q81" s="11"/>
      <c r="S81" s="11"/>
      <c r="U81" s="11"/>
      <c r="W81" s="11"/>
    </row>
    <row r="82" spans="11:23" ht="16.5" x14ac:dyDescent="0.25">
      <c r="K82" s="9"/>
      <c r="O82" s="11"/>
      <c r="Q82" s="11"/>
      <c r="S82" s="11"/>
      <c r="U82" s="11"/>
      <c r="W82" s="11"/>
    </row>
    <row r="83" spans="11:23" ht="16.5" x14ac:dyDescent="0.25">
      <c r="K83" s="14"/>
      <c r="O83" s="11"/>
      <c r="Q83" s="12"/>
      <c r="S83" s="12"/>
      <c r="U83" s="12"/>
      <c r="W83" s="12"/>
    </row>
    <row r="84" spans="11:23" ht="16.5" x14ac:dyDescent="0.25">
      <c r="K84" s="15"/>
      <c r="O84" s="12"/>
      <c r="Q84" s="13"/>
      <c r="S84" s="13"/>
      <c r="U84" s="13"/>
      <c r="W84" s="13"/>
    </row>
    <row r="85" spans="11:23" ht="16.5" x14ac:dyDescent="0.25">
      <c r="K85" s="9"/>
      <c r="O85" s="20"/>
      <c r="Q85" s="11"/>
      <c r="S85" s="11"/>
      <c r="U85" s="11"/>
      <c r="W85" s="11"/>
    </row>
    <row r="86" spans="11:23" ht="16.5" x14ac:dyDescent="0.25">
      <c r="K86" s="9"/>
      <c r="O86" s="11"/>
      <c r="Q86" s="11"/>
      <c r="S86" s="11"/>
      <c r="U86" s="11"/>
      <c r="W86" s="11"/>
    </row>
    <row r="87" spans="11:23" ht="16.5" x14ac:dyDescent="0.25">
      <c r="K87" s="9"/>
      <c r="O87" s="11"/>
      <c r="Q87" s="11"/>
      <c r="S87" s="11"/>
      <c r="U87" s="11"/>
      <c r="W87" s="11"/>
    </row>
    <row r="88" spans="11:23" ht="16.5" x14ac:dyDescent="0.25">
      <c r="K88" s="9"/>
      <c r="O88" s="11"/>
      <c r="Q88" s="11"/>
      <c r="S88" s="11"/>
      <c r="U88" s="11"/>
      <c r="W88" s="11"/>
    </row>
    <row r="89" spans="11:23" ht="16.5" x14ac:dyDescent="0.25">
      <c r="K89" s="14"/>
      <c r="O89" s="11"/>
      <c r="Q89" s="12"/>
      <c r="S89" s="12"/>
      <c r="U89" s="12"/>
      <c r="W89" s="12"/>
    </row>
    <row r="90" spans="11:23" ht="16.5" x14ac:dyDescent="0.25">
      <c r="K90" s="15"/>
      <c r="O90" s="12"/>
      <c r="Q90" s="13"/>
      <c r="S90" s="13"/>
      <c r="U90" s="23"/>
      <c r="W90" s="13"/>
    </row>
    <row r="91" spans="11:23" ht="16.5" x14ac:dyDescent="0.25">
      <c r="K91" s="9"/>
      <c r="O91" s="20"/>
      <c r="Q91" s="11"/>
      <c r="S91" s="11"/>
      <c r="U91" s="24"/>
      <c r="W91" s="11"/>
    </row>
    <row r="92" spans="11:23" ht="16.5" x14ac:dyDescent="0.25">
      <c r="K92" s="9"/>
      <c r="O92" s="11"/>
      <c r="Q92" s="11"/>
      <c r="S92" s="11"/>
      <c r="U92" s="24"/>
      <c r="W92" s="11"/>
    </row>
    <row r="93" spans="11:23" ht="16.5" x14ac:dyDescent="0.25">
      <c r="K93" s="9"/>
      <c r="O93" s="11"/>
      <c r="Q93" s="11"/>
      <c r="S93" s="11"/>
      <c r="W93" s="11"/>
    </row>
    <row r="94" spans="11:23" ht="16.5" x14ac:dyDescent="0.25">
      <c r="K94" s="9"/>
      <c r="O94" s="11"/>
      <c r="Q94" s="11"/>
      <c r="S94" s="11"/>
      <c r="W94" s="11"/>
    </row>
    <row r="95" spans="11:23" ht="16.5" x14ac:dyDescent="0.25">
      <c r="K95" s="14"/>
      <c r="O95" s="11"/>
      <c r="Q95" s="12"/>
      <c r="S95" s="12"/>
      <c r="W95" s="12"/>
    </row>
    <row r="96" spans="11:23" ht="16.5" x14ac:dyDescent="0.25">
      <c r="K96" s="15"/>
      <c r="O96" s="12"/>
      <c r="Q96" s="13"/>
      <c r="S96" s="13"/>
      <c r="W96" s="23"/>
    </row>
    <row r="97" spans="11:23" ht="16.5" x14ac:dyDescent="0.25">
      <c r="K97" s="9"/>
      <c r="O97" s="20"/>
      <c r="Q97" s="11"/>
      <c r="S97" s="11"/>
      <c r="W97" s="24"/>
    </row>
    <row r="98" spans="11:23" ht="16.5" x14ac:dyDescent="0.25">
      <c r="K98" s="9"/>
      <c r="O98" s="11"/>
      <c r="Q98" s="11"/>
      <c r="S98" s="11"/>
      <c r="W98" s="24"/>
    </row>
    <row r="99" spans="11:23" ht="16.5" x14ac:dyDescent="0.25">
      <c r="K99" s="9"/>
      <c r="O99" s="11"/>
      <c r="Q99" s="11"/>
      <c r="S99" s="11"/>
      <c r="W99" s="24"/>
    </row>
    <row r="100" spans="11:23" ht="16.5" x14ac:dyDescent="0.25">
      <c r="K100" s="9"/>
      <c r="O100" s="11"/>
      <c r="Q100" s="11"/>
      <c r="S100" s="11"/>
    </row>
    <row r="101" spans="11:23" ht="16.5" x14ac:dyDescent="0.25">
      <c r="K101" s="14"/>
      <c r="O101" s="11"/>
      <c r="Q101" s="12"/>
      <c r="S101" s="12"/>
    </row>
    <row r="102" spans="11:23" ht="16.5" x14ac:dyDescent="0.25">
      <c r="K102" s="15"/>
      <c r="O102" s="12"/>
      <c r="Q102" s="13"/>
      <c r="S102" s="13"/>
    </row>
    <row r="103" spans="11:23" ht="16.5" x14ac:dyDescent="0.25">
      <c r="K103" s="9"/>
      <c r="O103" s="25"/>
      <c r="Q103" s="11"/>
      <c r="S103" s="11"/>
    </row>
    <row r="104" spans="11:23" ht="16.5" x14ac:dyDescent="0.25">
      <c r="K104" s="9"/>
      <c r="O104" s="24"/>
      <c r="Q104" s="11"/>
      <c r="S104" s="11"/>
    </row>
    <row r="105" spans="11:23" ht="16.5" x14ac:dyDescent="0.25">
      <c r="K105" s="9"/>
      <c r="Q105" s="11"/>
      <c r="S105" s="11"/>
    </row>
    <row r="106" spans="11:23" ht="16.5" x14ac:dyDescent="0.25">
      <c r="K106" s="9"/>
      <c r="Q106" s="11"/>
      <c r="S106" s="11"/>
    </row>
    <row r="107" spans="11:23" ht="16.5" x14ac:dyDescent="0.25">
      <c r="K107" s="14"/>
      <c r="Q107" s="12"/>
      <c r="S107" s="12"/>
    </row>
    <row r="108" spans="11:23" ht="16.5" x14ac:dyDescent="0.25">
      <c r="K108" s="15"/>
      <c r="Q108" s="13"/>
      <c r="S108" s="13"/>
    </row>
    <row r="109" spans="11:23" ht="16.5" x14ac:dyDescent="0.25">
      <c r="K109" s="9"/>
      <c r="Q109" s="11"/>
      <c r="S109" s="11"/>
    </row>
    <row r="110" spans="11:23" ht="16.5" x14ac:dyDescent="0.25">
      <c r="K110" s="9"/>
      <c r="Q110" s="11"/>
      <c r="S110" s="11"/>
    </row>
    <row r="111" spans="11:23" ht="16.5" x14ac:dyDescent="0.25">
      <c r="K111" s="9"/>
      <c r="Q111" s="11"/>
      <c r="S111" s="11"/>
    </row>
    <row r="112" spans="11:23" ht="16.5" x14ac:dyDescent="0.25">
      <c r="K112" s="9"/>
      <c r="Q112" s="11"/>
      <c r="S112" s="11"/>
    </row>
    <row r="113" spans="11:19" ht="16.5" x14ac:dyDescent="0.25">
      <c r="K113" s="14"/>
      <c r="Q113" s="12"/>
      <c r="S113" s="12"/>
    </row>
    <row r="114" spans="11:19" ht="16.5" x14ac:dyDescent="0.25">
      <c r="K114" s="15"/>
      <c r="Q114" s="13"/>
      <c r="S114" s="13"/>
    </row>
    <row r="115" spans="11:19" ht="16.5" x14ac:dyDescent="0.25">
      <c r="K115" s="9"/>
      <c r="Q115" s="11"/>
      <c r="S115" s="11"/>
    </row>
    <row r="116" spans="11:19" ht="16.5" x14ac:dyDescent="0.25">
      <c r="K116" s="9"/>
      <c r="Q116" s="11"/>
      <c r="S116" s="11"/>
    </row>
    <row r="117" spans="11:19" ht="16.5" x14ac:dyDescent="0.25">
      <c r="K117" s="9"/>
      <c r="Q117" s="11"/>
      <c r="S117" s="11"/>
    </row>
    <row r="118" spans="11:19" ht="16.5" x14ac:dyDescent="0.25">
      <c r="K118" s="9"/>
      <c r="Q118" s="11"/>
      <c r="S118" s="11"/>
    </row>
    <row r="119" spans="11:19" ht="16.5" x14ac:dyDescent="0.25">
      <c r="K119" s="14"/>
      <c r="Q119" s="12"/>
      <c r="S119" s="12"/>
    </row>
    <row r="120" spans="11:19" ht="16.5" x14ac:dyDescent="0.25">
      <c r="K120" s="15"/>
      <c r="Q120" s="13"/>
      <c r="S120" s="23"/>
    </row>
    <row r="121" spans="11:19" ht="16.5" x14ac:dyDescent="0.25">
      <c r="K121" s="9"/>
      <c r="Q121" s="11"/>
      <c r="S121" s="24"/>
    </row>
    <row r="122" spans="11:19" ht="16.5" x14ac:dyDescent="0.25">
      <c r="K122" s="9"/>
      <c r="Q122" s="11"/>
    </row>
    <row r="123" spans="11:19" ht="16.5" x14ac:dyDescent="0.25">
      <c r="K123" s="9"/>
      <c r="Q123" s="11"/>
    </row>
    <row r="124" spans="11:19" ht="16.5" x14ac:dyDescent="0.25">
      <c r="K124" s="9"/>
      <c r="Q124" s="11"/>
    </row>
    <row r="125" spans="11:19" ht="16.5" x14ac:dyDescent="0.25">
      <c r="K125" s="14"/>
      <c r="Q125" s="12"/>
    </row>
    <row r="126" spans="11:19" ht="16.5" x14ac:dyDescent="0.25">
      <c r="K126" s="15"/>
      <c r="Q126" s="13"/>
    </row>
    <row r="127" spans="11:19" ht="16.5" x14ac:dyDescent="0.25">
      <c r="K127" s="9"/>
      <c r="Q127" s="11"/>
    </row>
    <row r="128" spans="11:19" ht="16.5" x14ac:dyDescent="0.25">
      <c r="K128" s="9"/>
      <c r="Q128" s="11"/>
    </row>
    <row r="129" spans="11:17" ht="16.5" x14ac:dyDescent="0.25">
      <c r="K129" s="9"/>
      <c r="Q129" s="11"/>
    </row>
    <row r="130" spans="11:17" ht="16.5" x14ac:dyDescent="0.25">
      <c r="K130" s="9"/>
      <c r="Q130" s="11"/>
    </row>
    <row r="131" spans="11:17" ht="16.5" x14ac:dyDescent="0.25">
      <c r="K131" s="14"/>
      <c r="Q131" s="12"/>
    </row>
    <row r="132" spans="11:17" ht="16.5" x14ac:dyDescent="0.25">
      <c r="K132" s="15"/>
      <c r="Q132" s="13"/>
    </row>
    <row r="133" spans="11:17" ht="16.5" x14ac:dyDescent="0.25">
      <c r="K133" s="9"/>
      <c r="Q133" s="11"/>
    </row>
    <row r="134" spans="11:17" ht="16.5" x14ac:dyDescent="0.25">
      <c r="K134" s="9"/>
      <c r="Q134" s="11"/>
    </row>
    <row r="135" spans="11:17" ht="16.5" x14ac:dyDescent="0.25">
      <c r="K135" s="9"/>
      <c r="Q135" s="11"/>
    </row>
    <row r="136" spans="11:17" ht="16.5" x14ac:dyDescent="0.25">
      <c r="K136" s="9"/>
      <c r="Q136" s="11"/>
    </row>
    <row r="137" spans="11:17" ht="16.5" x14ac:dyDescent="0.25">
      <c r="K137" s="14"/>
      <c r="Q137" s="12"/>
    </row>
    <row r="138" spans="11:17" ht="16.5" x14ac:dyDescent="0.25">
      <c r="K138" s="15"/>
      <c r="Q138" s="13"/>
    </row>
    <row r="139" spans="11:17" ht="16.5" x14ac:dyDescent="0.25">
      <c r="K139" s="9"/>
      <c r="Q139" s="11"/>
    </row>
    <row r="140" spans="11:17" ht="16.5" x14ac:dyDescent="0.25">
      <c r="Q140" s="11"/>
    </row>
    <row r="141" spans="11:17" ht="16.5" x14ac:dyDescent="0.25">
      <c r="Q141" s="11"/>
    </row>
    <row r="142" spans="11:17" ht="16.5" x14ac:dyDescent="0.25">
      <c r="Q142" s="11"/>
    </row>
    <row r="143" spans="11:17" ht="16.5" x14ac:dyDescent="0.25">
      <c r="Q143" s="12"/>
    </row>
    <row r="144" spans="11:17" ht="16.5" x14ac:dyDescent="0.25">
      <c r="Q144" s="13"/>
    </row>
    <row r="145" spans="17:17" ht="16.5" x14ac:dyDescent="0.25">
      <c r="Q145" s="11"/>
    </row>
    <row r="146" spans="17:17" ht="16.5" x14ac:dyDescent="0.25">
      <c r="Q146" s="11"/>
    </row>
    <row r="147" spans="17:17" ht="16.5" x14ac:dyDescent="0.25">
      <c r="Q147" s="11"/>
    </row>
    <row r="148" spans="17:17" ht="16.5" x14ac:dyDescent="0.25">
      <c r="Q148" s="11"/>
    </row>
    <row r="149" spans="17:17" ht="16.5" x14ac:dyDescent="0.25">
      <c r="Q149" s="12"/>
    </row>
    <row r="150" spans="17:17" ht="16.5" x14ac:dyDescent="0.25">
      <c r="Q150" s="13"/>
    </row>
    <row r="151" spans="17:17" ht="16.5" x14ac:dyDescent="0.25">
      <c r="Q151" s="11"/>
    </row>
    <row r="152" spans="17:17" ht="16.5" x14ac:dyDescent="0.25">
      <c r="Q152" s="11"/>
    </row>
    <row r="153" spans="17:17" ht="16.5" x14ac:dyDescent="0.25">
      <c r="Q153" s="11"/>
    </row>
    <row r="154" spans="17:17" ht="16.5" x14ac:dyDescent="0.25">
      <c r="Q154" s="11"/>
    </row>
    <row r="155" spans="17:17" ht="16.5" x14ac:dyDescent="0.25">
      <c r="Q155" s="12"/>
    </row>
    <row r="156" spans="17:17" ht="16.5" x14ac:dyDescent="0.25">
      <c r="Q156" s="13"/>
    </row>
    <row r="157" spans="17:17" ht="16.5" x14ac:dyDescent="0.25">
      <c r="Q157" s="11"/>
    </row>
    <row r="158" spans="17:17" ht="16.5" x14ac:dyDescent="0.25">
      <c r="Q158" s="11"/>
    </row>
    <row r="159" spans="17:17" ht="16.5" x14ac:dyDescent="0.25">
      <c r="Q159" s="11"/>
    </row>
    <row r="160" spans="17:17" ht="16.5" x14ac:dyDescent="0.25">
      <c r="Q160" s="11"/>
    </row>
    <row r="161" spans="17:17" ht="16.5" x14ac:dyDescent="0.25">
      <c r="Q161" s="12"/>
    </row>
    <row r="162" spans="17:17" ht="16.5" x14ac:dyDescent="0.25">
      <c r="Q162" s="13"/>
    </row>
    <row r="163" spans="17:17" ht="16.5" x14ac:dyDescent="0.25">
      <c r="Q163" s="11"/>
    </row>
    <row r="164" spans="17:17" ht="16.5" x14ac:dyDescent="0.25">
      <c r="Q164" s="11"/>
    </row>
    <row r="165" spans="17:17" ht="16.5" x14ac:dyDescent="0.25">
      <c r="Q165" s="11"/>
    </row>
    <row r="166" spans="17:17" ht="16.5" x14ac:dyDescent="0.25">
      <c r="Q166" s="11"/>
    </row>
    <row r="167" spans="17:17" ht="16.5" x14ac:dyDescent="0.25">
      <c r="Q167" s="12"/>
    </row>
    <row r="168" spans="17:17" ht="16.5" x14ac:dyDescent="0.25">
      <c r="Q168" s="13"/>
    </row>
    <row r="169" spans="17:17" ht="16.5" x14ac:dyDescent="0.25">
      <c r="Q169" s="11"/>
    </row>
    <row r="170" spans="17:17" ht="16.5" x14ac:dyDescent="0.25">
      <c r="Q170" s="11"/>
    </row>
    <row r="171" spans="17:17" ht="16.5" x14ac:dyDescent="0.25">
      <c r="Q171" s="11"/>
    </row>
    <row r="172" spans="17:17" ht="16.5" x14ac:dyDescent="0.25">
      <c r="Q172" s="11"/>
    </row>
    <row r="173" spans="17:17" ht="16.5" x14ac:dyDescent="0.25">
      <c r="Q173" s="12"/>
    </row>
    <row r="174" spans="17:17" ht="16.5" x14ac:dyDescent="0.25">
      <c r="Q174" s="13"/>
    </row>
    <row r="175" spans="17:17" ht="16.5" x14ac:dyDescent="0.25">
      <c r="Q175" s="11"/>
    </row>
    <row r="176" spans="17:17" ht="16.5" x14ac:dyDescent="0.25">
      <c r="Q176" s="11"/>
    </row>
    <row r="177" spans="17:17" ht="16.5" x14ac:dyDescent="0.25">
      <c r="Q177" s="11"/>
    </row>
    <row r="178" spans="17:17" ht="16.5" x14ac:dyDescent="0.25">
      <c r="Q178" s="11"/>
    </row>
    <row r="179" spans="17:17" ht="16.5" x14ac:dyDescent="0.25">
      <c r="Q179" s="12"/>
    </row>
    <row r="180" spans="17:17" ht="16.5" x14ac:dyDescent="0.25">
      <c r="Q180" s="13"/>
    </row>
    <row r="181" spans="17:17" ht="16.5" x14ac:dyDescent="0.25">
      <c r="Q181" s="11"/>
    </row>
    <row r="182" spans="17:17" ht="16.5" x14ac:dyDescent="0.25">
      <c r="Q182" s="11"/>
    </row>
    <row r="183" spans="17:17" ht="16.5" x14ac:dyDescent="0.25">
      <c r="Q183" s="11"/>
    </row>
    <row r="184" spans="17:17" ht="16.5" x14ac:dyDescent="0.25">
      <c r="Q184" s="11"/>
    </row>
    <row r="185" spans="17:17" ht="16.5" x14ac:dyDescent="0.25">
      <c r="Q185" s="12"/>
    </row>
    <row r="186" spans="17:17" ht="16.5" x14ac:dyDescent="0.25">
      <c r="Q186" s="13"/>
    </row>
    <row r="187" spans="17:17" ht="16.5" x14ac:dyDescent="0.25">
      <c r="Q187" s="11"/>
    </row>
    <row r="188" spans="17:17" ht="16.5" x14ac:dyDescent="0.25">
      <c r="Q188" s="11"/>
    </row>
    <row r="189" spans="17:17" ht="16.5" x14ac:dyDescent="0.25">
      <c r="Q189" s="11"/>
    </row>
    <row r="190" spans="17:17" ht="16.5" x14ac:dyDescent="0.25">
      <c r="Q190" s="11"/>
    </row>
    <row r="191" spans="17:17" ht="16.5" x14ac:dyDescent="0.25">
      <c r="Q191" s="12"/>
    </row>
    <row r="192" spans="17:17" ht="16.5" x14ac:dyDescent="0.25">
      <c r="Q192" s="13"/>
    </row>
    <row r="193" spans="17:17" ht="16.5" x14ac:dyDescent="0.25">
      <c r="Q193" s="11"/>
    </row>
    <row r="194" spans="17:17" ht="16.5" x14ac:dyDescent="0.25">
      <c r="Q194" s="11"/>
    </row>
    <row r="195" spans="17:17" ht="16.5" x14ac:dyDescent="0.25">
      <c r="Q195" s="11"/>
    </row>
    <row r="196" spans="17:17" ht="16.5" x14ac:dyDescent="0.25">
      <c r="Q196" s="11"/>
    </row>
    <row r="197" spans="17:17" ht="16.5" x14ac:dyDescent="0.25">
      <c r="Q197" s="12"/>
    </row>
    <row r="198" spans="17:17" ht="16.5" x14ac:dyDescent="0.25">
      <c r="Q198" s="13"/>
    </row>
    <row r="199" spans="17:17" ht="16.5" x14ac:dyDescent="0.25">
      <c r="Q199" s="11"/>
    </row>
    <row r="200" spans="17:17" ht="16.5" x14ac:dyDescent="0.25">
      <c r="Q200" s="11"/>
    </row>
    <row r="201" spans="17:17" ht="16.5" x14ac:dyDescent="0.25">
      <c r="Q201" s="11"/>
    </row>
    <row r="202" spans="17:17" ht="16.5" x14ac:dyDescent="0.25">
      <c r="Q202" s="11"/>
    </row>
    <row r="203" spans="17:17" ht="16.5" x14ac:dyDescent="0.25">
      <c r="Q203" s="12"/>
    </row>
    <row r="204" spans="17:17" ht="16.5" x14ac:dyDescent="0.25">
      <c r="Q204" s="13"/>
    </row>
    <row r="205" spans="17:17" ht="16.5" x14ac:dyDescent="0.25">
      <c r="Q205" s="11"/>
    </row>
    <row r="206" spans="17:17" ht="16.5" x14ac:dyDescent="0.25">
      <c r="Q206" s="11"/>
    </row>
    <row r="207" spans="17:17" ht="16.5" x14ac:dyDescent="0.25">
      <c r="Q207" s="11"/>
    </row>
    <row r="208" spans="17:17" ht="16.5" x14ac:dyDescent="0.25">
      <c r="Q208" s="11"/>
    </row>
    <row r="209" spans="17:17" ht="16.5" x14ac:dyDescent="0.25">
      <c r="Q209" s="12"/>
    </row>
    <row r="210" spans="17:17" ht="16.5" x14ac:dyDescent="0.25">
      <c r="Q210" s="13"/>
    </row>
    <row r="211" spans="17:17" ht="16.5" x14ac:dyDescent="0.25">
      <c r="Q211" s="11"/>
    </row>
    <row r="212" spans="17:17" ht="16.5" x14ac:dyDescent="0.25">
      <c r="Q212" s="11"/>
    </row>
    <row r="213" spans="17:17" ht="16.5" x14ac:dyDescent="0.25">
      <c r="Q213" s="11"/>
    </row>
    <row r="214" spans="17:17" ht="16.5" x14ac:dyDescent="0.25">
      <c r="Q214" s="11"/>
    </row>
    <row r="215" spans="17:17" ht="16.5" x14ac:dyDescent="0.25">
      <c r="Q215" s="12"/>
    </row>
    <row r="216" spans="17:17" ht="16.5" x14ac:dyDescent="0.25">
      <c r="Q216" s="13"/>
    </row>
    <row r="217" spans="17:17" ht="16.5" x14ac:dyDescent="0.25">
      <c r="Q217" s="11"/>
    </row>
    <row r="218" spans="17:17" ht="16.5" x14ac:dyDescent="0.25">
      <c r="Q218" s="11"/>
    </row>
    <row r="219" spans="17:17" ht="16.5" x14ac:dyDescent="0.25">
      <c r="Q219" s="11"/>
    </row>
    <row r="220" spans="17:17" ht="16.5" x14ac:dyDescent="0.25">
      <c r="Q220" s="11"/>
    </row>
    <row r="221" spans="17:17" ht="16.5" x14ac:dyDescent="0.25">
      <c r="Q221" s="12"/>
    </row>
    <row r="222" spans="17:17" ht="16.5" x14ac:dyDescent="0.25">
      <c r="Q222" s="13"/>
    </row>
    <row r="223" spans="17:17" ht="16.5" x14ac:dyDescent="0.25">
      <c r="Q223" s="11"/>
    </row>
    <row r="224" spans="17:17" ht="16.5" x14ac:dyDescent="0.25">
      <c r="Q224" s="11"/>
    </row>
    <row r="225" spans="17:17" ht="16.5" x14ac:dyDescent="0.25">
      <c r="Q225" s="11"/>
    </row>
    <row r="226" spans="17:17" ht="16.5" x14ac:dyDescent="0.25">
      <c r="Q226" s="11"/>
    </row>
    <row r="227" spans="17:17" ht="16.5" x14ac:dyDescent="0.25">
      <c r="Q227" s="12"/>
    </row>
    <row r="228" spans="17:17" ht="16.5" x14ac:dyDescent="0.25">
      <c r="Q228" s="13"/>
    </row>
    <row r="229" spans="17:17" ht="16.5" x14ac:dyDescent="0.25">
      <c r="Q229" s="11"/>
    </row>
    <row r="230" spans="17:17" ht="16.5" x14ac:dyDescent="0.25">
      <c r="Q230" s="11"/>
    </row>
    <row r="231" spans="17:17" ht="16.5" x14ac:dyDescent="0.25">
      <c r="Q231" s="11"/>
    </row>
    <row r="232" spans="17:17" ht="16.5" x14ac:dyDescent="0.25">
      <c r="Q232" s="11"/>
    </row>
    <row r="233" spans="17:17" ht="16.5" x14ac:dyDescent="0.25">
      <c r="Q233" s="12"/>
    </row>
    <row r="234" spans="17:17" ht="16.5" x14ac:dyDescent="0.25">
      <c r="Q234" s="13"/>
    </row>
    <row r="235" spans="17:17" ht="16.5" x14ac:dyDescent="0.25">
      <c r="Q235" s="11"/>
    </row>
    <row r="236" spans="17:17" ht="16.5" x14ac:dyDescent="0.25">
      <c r="Q236" s="11"/>
    </row>
    <row r="237" spans="17:17" ht="16.5" x14ac:dyDescent="0.25">
      <c r="Q237" s="11"/>
    </row>
    <row r="238" spans="17:17" ht="16.5" x14ac:dyDescent="0.25">
      <c r="Q238" s="11"/>
    </row>
    <row r="239" spans="17:17" ht="16.5" x14ac:dyDescent="0.25">
      <c r="Q239" s="12"/>
    </row>
    <row r="240" spans="17:17" ht="16.5" x14ac:dyDescent="0.25">
      <c r="Q240" s="13"/>
    </row>
    <row r="241" spans="17:17" ht="16.5" x14ac:dyDescent="0.25">
      <c r="Q241" s="11"/>
    </row>
    <row r="242" spans="17:17" ht="16.5" x14ac:dyDescent="0.25">
      <c r="Q242" s="11"/>
    </row>
    <row r="243" spans="17:17" ht="16.5" x14ac:dyDescent="0.25">
      <c r="Q243" s="11"/>
    </row>
    <row r="244" spans="17:17" ht="16.5" x14ac:dyDescent="0.25">
      <c r="Q244" s="11"/>
    </row>
    <row r="245" spans="17:17" ht="16.5" x14ac:dyDescent="0.25">
      <c r="Q245" s="12"/>
    </row>
    <row r="246" spans="17:17" ht="16.5" x14ac:dyDescent="0.25">
      <c r="Q246" s="13"/>
    </row>
    <row r="247" spans="17:17" ht="16.5" x14ac:dyDescent="0.25">
      <c r="Q247" s="11"/>
    </row>
    <row r="248" spans="17:17" ht="16.5" x14ac:dyDescent="0.25">
      <c r="Q248" s="11"/>
    </row>
    <row r="249" spans="17:17" ht="16.5" x14ac:dyDescent="0.25">
      <c r="Q249" s="11"/>
    </row>
    <row r="250" spans="17:17" ht="16.5" x14ac:dyDescent="0.25">
      <c r="Q250" s="11"/>
    </row>
    <row r="251" spans="17:17" ht="16.5" x14ac:dyDescent="0.25">
      <c r="Q251" s="12"/>
    </row>
    <row r="252" spans="17:17" ht="16.5" x14ac:dyDescent="0.25">
      <c r="Q252" s="13"/>
    </row>
    <row r="253" spans="17:17" ht="16.5" x14ac:dyDescent="0.25">
      <c r="Q253" s="11"/>
    </row>
    <row r="254" spans="17:17" ht="16.5" x14ac:dyDescent="0.25">
      <c r="Q254" s="11"/>
    </row>
    <row r="255" spans="17:17" ht="16.5" x14ac:dyDescent="0.25">
      <c r="Q255" s="11"/>
    </row>
    <row r="256" spans="17:17" ht="16.5" x14ac:dyDescent="0.25">
      <c r="Q256" s="11"/>
    </row>
    <row r="257" spans="17:17" ht="16.5" x14ac:dyDescent="0.25">
      <c r="Q257" s="12"/>
    </row>
    <row r="258" spans="17:17" ht="16.5" x14ac:dyDescent="0.25">
      <c r="Q258" s="13"/>
    </row>
    <row r="259" spans="17:17" ht="16.5" x14ac:dyDescent="0.25">
      <c r="Q259" s="11"/>
    </row>
    <row r="260" spans="17:17" ht="16.5" x14ac:dyDescent="0.25">
      <c r="Q260" s="11"/>
    </row>
    <row r="261" spans="17:17" ht="16.5" x14ac:dyDescent="0.25">
      <c r="Q261" s="11"/>
    </row>
    <row r="262" spans="17:17" ht="16.5" x14ac:dyDescent="0.25">
      <c r="Q262" s="11"/>
    </row>
    <row r="263" spans="17:17" ht="16.5" x14ac:dyDescent="0.25">
      <c r="Q263" s="12"/>
    </row>
    <row r="264" spans="17:17" ht="16.5" x14ac:dyDescent="0.25">
      <c r="Q264" s="13"/>
    </row>
    <row r="265" spans="17:17" ht="16.5" x14ac:dyDescent="0.25">
      <c r="Q265" s="11"/>
    </row>
    <row r="266" spans="17:17" ht="16.5" x14ac:dyDescent="0.25">
      <c r="Q266" s="11"/>
    </row>
    <row r="267" spans="17:17" ht="16.5" x14ac:dyDescent="0.25">
      <c r="Q267" s="11"/>
    </row>
    <row r="268" spans="17:17" ht="16.5" x14ac:dyDescent="0.25">
      <c r="Q268" s="11"/>
    </row>
    <row r="269" spans="17:17" ht="16.5" x14ac:dyDescent="0.25">
      <c r="Q269" s="12"/>
    </row>
    <row r="270" spans="17:17" ht="16.5" x14ac:dyDescent="0.25">
      <c r="Q270" s="13"/>
    </row>
    <row r="271" spans="17:17" ht="16.5" x14ac:dyDescent="0.25">
      <c r="Q271" s="11"/>
    </row>
    <row r="272" spans="17:17" ht="16.5" x14ac:dyDescent="0.25">
      <c r="Q272" s="11"/>
    </row>
    <row r="273" spans="17:17" ht="16.5" x14ac:dyDescent="0.25">
      <c r="Q273" s="11"/>
    </row>
    <row r="274" spans="17:17" ht="16.5" x14ac:dyDescent="0.25">
      <c r="Q274" s="11"/>
    </row>
    <row r="275" spans="17:17" ht="16.5" x14ac:dyDescent="0.25">
      <c r="Q275" s="12"/>
    </row>
    <row r="276" spans="17:17" ht="16.5" x14ac:dyDescent="0.25">
      <c r="Q276" s="13"/>
    </row>
    <row r="277" spans="17:17" ht="16.5" x14ac:dyDescent="0.25">
      <c r="Q277" s="11"/>
    </row>
    <row r="278" spans="17:17" ht="16.5" x14ac:dyDescent="0.25">
      <c r="Q278" s="11"/>
    </row>
    <row r="279" spans="17:17" ht="16.5" x14ac:dyDescent="0.25">
      <c r="Q279" s="11"/>
    </row>
    <row r="280" spans="17:17" ht="16.5" x14ac:dyDescent="0.25">
      <c r="Q280" s="11"/>
    </row>
    <row r="281" spans="17:17" ht="16.5" x14ac:dyDescent="0.25">
      <c r="Q281" s="12"/>
    </row>
    <row r="282" spans="17:17" x14ac:dyDescent="0.25">
      <c r="Q282" s="23"/>
    </row>
    <row r="283" spans="17:17" x14ac:dyDescent="0.25">
      <c r="Q283" s="24"/>
    </row>
  </sheetData>
  <mergeCells count="48">
    <mergeCell ref="G48:H48"/>
    <mergeCell ref="G49:H49"/>
    <mergeCell ref="G50:H50"/>
    <mergeCell ref="G38:H38"/>
    <mergeCell ref="G43:H43"/>
    <mergeCell ref="G44:H44"/>
    <mergeCell ref="G45:H45"/>
    <mergeCell ref="G46:H46"/>
    <mergeCell ref="G47:H47"/>
    <mergeCell ref="X30:Y30"/>
    <mergeCell ref="M29:N29"/>
    <mergeCell ref="X31:Y31"/>
    <mergeCell ref="L32:N32"/>
    <mergeCell ref="G41:H41"/>
    <mergeCell ref="G39:H39"/>
    <mergeCell ref="G40:H40"/>
    <mergeCell ref="F28:H28"/>
    <mergeCell ref="M28:N28"/>
    <mergeCell ref="G42:H42"/>
    <mergeCell ref="J1:P1"/>
    <mergeCell ref="B2:I2"/>
    <mergeCell ref="B3:I3"/>
    <mergeCell ref="J4:X4"/>
    <mergeCell ref="F21:H21"/>
    <mergeCell ref="O5:P5"/>
    <mergeCell ref="J5:K5"/>
    <mergeCell ref="Q5:R5"/>
    <mergeCell ref="S5:T5"/>
    <mergeCell ref="U5:V5"/>
    <mergeCell ref="W5:X5"/>
    <mergeCell ref="L5:M5"/>
    <mergeCell ref="E5:G5"/>
    <mergeCell ref="A9:A11"/>
    <mergeCell ref="B37:C37"/>
    <mergeCell ref="F37:H37"/>
    <mergeCell ref="J53:Q54"/>
    <mergeCell ref="K63:P64"/>
    <mergeCell ref="J55:O55"/>
    <mergeCell ref="B21:C21"/>
    <mergeCell ref="D21:E21"/>
    <mergeCell ref="B32:D32"/>
    <mergeCell ref="F22:H22"/>
    <mergeCell ref="F23:H23"/>
    <mergeCell ref="F24:H24"/>
    <mergeCell ref="F25:H25"/>
    <mergeCell ref="F26:H26"/>
    <mergeCell ref="B35:I36"/>
    <mergeCell ref="F27:H27"/>
  </mergeCells>
  <phoneticPr fontId="1" type="noConversion"/>
  <pageMargins left="0.7" right="0.7" top="0.75" bottom="0.75" header="0.3" footer="0.3"/>
  <pageSetup orientation="portrait" horizontalDpi="300" verticalDpi="300" r:id="rId1"/>
  <ignoredErrors>
    <ignoredError sqref="B33:B3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Saini, Aman H.</dc:creator>
  <cp:lastModifiedBy>Saini, Aman H.</cp:lastModifiedBy>
  <dcterms:created xsi:type="dcterms:W3CDTF">2022-06-06T23:15:34Z</dcterms:created>
  <dcterms:modified xsi:type="dcterms:W3CDTF">2022-06-21T22:26:13Z</dcterms:modified>
</cp:coreProperties>
</file>