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155B8B-E1D3-4E28-B2AE-E789EF49592D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6" l="1"/>
  <c r="G34" i="8"/>
  <c r="H34" i="8" s="1"/>
  <c r="I34" i="8" s="1"/>
  <c r="J34" i="8" s="1"/>
  <c r="K34" i="8" s="1"/>
  <c r="L34" i="8" s="1"/>
  <c r="M34" i="8" s="1"/>
  <c r="N34" i="8" s="1"/>
  <c r="O34" i="8" s="1"/>
  <c r="F34" i="8"/>
  <c r="E34" i="8"/>
  <c r="F27" i="8"/>
  <c r="G27" i="8" s="1"/>
  <c r="E27" i="8"/>
  <c r="V9" i="6"/>
  <c r="U9" i="6"/>
  <c r="T9" i="6"/>
  <c r="S9" i="6"/>
  <c r="R9" i="6"/>
  <c r="Q9" i="6"/>
  <c r="P9" i="6"/>
  <c r="O9" i="6"/>
  <c r="N9" i="6"/>
  <c r="M9" i="6"/>
  <c r="L9" i="6"/>
  <c r="K9" i="6"/>
  <c r="H14" i="6"/>
  <c r="I13" i="6"/>
  <c r="G13" i="6"/>
  <c r="F13" i="6"/>
  <c r="H11" i="6"/>
  <c r="G11" i="6"/>
  <c r="I10" i="6"/>
  <c r="I9" i="6"/>
  <c r="H9" i="6"/>
  <c r="G9" i="6"/>
  <c r="F9" i="6"/>
  <c r="I8" i="6"/>
  <c r="H8" i="6"/>
  <c r="I6" i="6"/>
  <c r="H6" i="6"/>
  <c r="G6" i="6"/>
  <c r="F6" i="6"/>
  <c r="C12" i="6"/>
  <c r="D9" i="6"/>
  <c r="B7" i="6"/>
  <c r="K6" i="6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I25" i="6"/>
  <c r="I36" i="6" s="1"/>
  <c r="I47" i="6" s="1"/>
  <c r="H25" i="6"/>
  <c r="H36" i="6" s="1"/>
  <c r="H47" i="6" s="1"/>
  <c r="G25" i="6"/>
  <c r="G36" i="6" s="1"/>
  <c r="G47" i="6" s="1"/>
  <c r="F25" i="6"/>
  <c r="F36" i="6" s="1"/>
  <c r="F47" i="6" s="1"/>
  <c r="I24" i="6"/>
  <c r="I35" i="6" s="1"/>
  <c r="I46" i="6" s="1"/>
  <c r="H24" i="6"/>
  <c r="H35" i="6" s="1"/>
  <c r="H46" i="6" s="1"/>
  <c r="G24" i="6"/>
  <c r="G35" i="6" s="1"/>
  <c r="G46" i="6" s="1"/>
  <c r="F24" i="6"/>
  <c r="F35" i="6" s="1"/>
  <c r="F46" i="6" s="1"/>
  <c r="I23" i="6"/>
  <c r="I34" i="6" s="1"/>
  <c r="I45" i="6" s="1"/>
  <c r="H23" i="6"/>
  <c r="H34" i="6" s="1"/>
  <c r="H45" i="6" s="1"/>
  <c r="G23" i="6"/>
  <c r="G34" i="6" s="1"/>
  <c r="G45" i="6" s="1"/>
  <c r="F23" i="6"/>
  <c r="F34" i="6" s="1"/>
  <c r="F45" i="6" s="1"/>
  <c r="I22" i="6"/>
  <c r="I33" i="6" s="1"/>
  <c r="I44" i="6" s="1"/>
  <c r="H22" i="6"/>
  <c r="H33" i="6" s="1"/>
  <c r="H44" i="6" s="1"/>
  <c r="G22" i="6"/>
  <c r="G33" i="6" s="1"/>
  <c r="G44" i="6" s="1"/>
  <c r="F22" i="6"/>
  <c r="F33" i="6" s="1"/>
  <c r="F44" i="6" s="1"/>
  <c r="I21" i="6"/>
  <c r="I32" i="6" s="1"/>
  <c r="I43" i="6" s="1"/>
  <c r="H21" i="6"/>
  <c r="H32" i="6" s="1"/>
  <c r="H43" i="6" s="1"/>
  <c r="G21" i="6"/>
  <c r="G32" i="6" s="1"/>
  <c r="G43" i="6" s="1"/>
  <c r="F21" i="6"/>
  <c r="F32" i="6" s="1"/>
  <c r="F43" i="6" s="1"/>
  <c r="I20" i="6"/>
  <c r="I31" i="6" s="1"/>
  <c r="I42" i="6" s="1"/>
  <c r="H20" i="6"/>
  <c r="H31" i="6" s="1"/>
  <c r="H42" i="6" s="1"/>
  <c r="G20" i="6"/>
  <c r="G31" i="6" s="1"/>
  <c r="G42" i="6" s="1"/>
  <c r="F20" i="6"/>
  <c r="F31" i="6" s="1"/>
  <c r="F42" i="6" s="1"/>
  <c r="I19" i="6"/>
  <c r="I30" i="6" s="1"/>
  <c r="I41" i="6" s="1"/>
  <c r="H19" i="6"/>
  <c r="H30" i="6" s="1"/>
  <c r="H41" i="6" s="1"/>
  <c r="G19" i="6"/>
  <c r="G30" i="6" s="1"/>
  <c r="G41" i="6" s="1"/>
  <c r="F19" i="6"/>
  <c r="F30" i="6" s="1"/>
  <c r="F41" i="6" s="1"/>
  <c r="I18" i="6"/>
  <c r="I29" i="6" s="1"/>
  <c r="I40" i="6" s="1"/>
  <c r="H18" i="6"/>
  <c r="H29" i="6" s="1"/>
  <c r="H40" i="6" s="1"/>
  <c r="G18" i="6"/>
  <c r="G29" i="6" s="1"/>
  <c r="G40" i="6" s="1"/>
  <c r="F18" i="6"/>
  <c r="F29" i="6" s="1"/>
  <c r="F40" i="6" s="1"/>
  <c r="E5" i="10"/>
  <c r="F17" i="6" s="1"/>
  <c r="F28" i="6" s="1"/>
  <c r="F39" i="6" s="1"/>
  <c r="D25" i="6"/>
  <c r="D36" i="6" s="1"/>
  <c r="D47" i="6" s="1"/>
  <c r="C25" i="6"/>
  <c r="C36" i="6" s="1"/>
  <c r="C47" i="6" s="1"/>
  <c r="B25" i="6"/>
  <c r="B36" i="6" s="1"/>
  <c r="B47" i="6" s="1"/>
  <c r="D24" i="6"/>
  <c r="D35" i="6" s="1"/>
  <c r="D46" i="6" s="1"/>
  <c r="C24" i="6"/>
  <c r="C35" i="6" s="1"/>
  <c r="C46" i="6" s="1"/>
  <c r="B24" i="6"/>
  <c r="B35" i="6" s="1"/>
  <c r="B46" i="6" s="1"/>
  <c r="D23" i="6"/>
  <c r="D34" i="6" s="1"/>
  <c r="D45" i="6" s="1"/>
  <c r="C23" i="6"/>
  <c r="C34" i="6" s="1"/>
  <c r="C45" i="6" s="1"/>
  <c r="B23" i="6"/>
  <c r="B34" i="6" s="1"/>
  <c r="B45" i="6" s="1"/>
  <c r="D22" i="6"/>
  <c r="D33" i="6" s="1"/>
  <c r="D44" i="6" s="1"/>
  <c r="C22" i="6"/>
  <c r="C33" i="6" s="1"/>
  <c r="C44" i="6" s="1"/>
  <c r="B22" i="6"/>
  <c r="B33" i="6" s="1"/>
  <c r="B44" i="6" s="1"/>
  <c r="D21" i="6"/>
  <c r="D32" i="6" s="1"/>
  <c r="D43" i="6" s="1"/>
  <c r="C21" i="6"/>
  <c r="C32" i="6" s="1"/>
  <c r="C43" i="6" s="1"/>
  <c r="B21" i="6"/>
  <c r="B32" i="6" s="1"/>
  <c r="B43" i="6" s="1"/>
  <c r="D20" i="6"/>
  <c r="D31" i="6" s="1"/>
  <c r="D42" i="6" s="1"/>
  <c r="C20" i="6"/>
  <c r="C31" i="6" s="1"/>
  <c r="C42" i="6" s="1"/>
  <c r="B20" i="6"/>
  <c r="B31" i="6" s="1"/>
  <c r="B42" i="6" s="1"/>
  <c r="D19" i="6"/>
  <c r="D30" i="6" s="1"/>
  <c r="D41" i="6" s="1"/>
  <c r="C19" i="6"/>
  <c r="C30" i="6" s="1"/>
  <c r="C41" i="6" s="1"/>
  <c r="B19" i="6"/>
  <c r="B30" i="6" s="1"/>
  <c r="B41" i="6" s="1"/>
  <c r="D18" i="6"/>
  <c r="D29" i="6" s="1"/>
  <c r="D40" i="6" s="1"/>
  <c r="C18" i="6"/>
  <c r="C29" i="6" s="1"/>
  <c r="C40" i="6" s="1"/>
  <c r="B18" i="6"/>
  <c r="B29" i="6" s="1"/>
  <c r="B40" i="6" s="1"/>
  <c r="D17" i="6"/>
  <c r="D28" i="6" s="1"/>
  <c r="D39" i="6" s="1"/>
  <c r="C17" i="6"/>
  <c r="C28" i="6" s="1"/>
  <c r="C39" i="6" s="1"/>
  <c r="B17" i="6"/>
  <c r="B28" i="6" s="1"/>
  <c r="B39" i="6" s="1"/>
  <c r="H10" i="6" l="1"/>
  <c r="H12" i="6"/>
  <c r="F11" i="6"/>
  <c r="I12" i="6"/>
  <c r="I14" i="6"/>
  <c r="H7" i="6"/>
  <c r="H13" i="6"/>
  <c r="G7" i="6"/>
  <c r="I7" i="6"/>
  <c r="I11" i="6"/>
  <c r="F7" i="6"/>
  <c r="F8" i="6"/>
  <c r="F10" i="6"/>
  <c r="F12" i="6"/>
  <c r="F14" i="6"/>
  <c r="G8" i="6"/>
  <c r="G10" i="6"/>
  <c r="G12" i="6"/>
  <c r="G14" i="6"/>
  <c r="H27" i="8"/>
  <c r="C7" i="6"/>
  <c r="B10" i="6"/>
  <c r="D12" i="6"/>
  <c r="D7" i="6"/>
  <c r="C10" i="6"/>
  <c r="B13" i="6"/>
  <c r="B11" i="8" a="1"/>
  <c r="B11" i="8" s="1"/>
  <c r="B8" i="6"/>
  <c r="D10" i="6"/>
  <c r="C13" i="6"/>
  <c r="C8" i="6"/>
  <c r="B11" i="6"/>
  <c r="D13" i="6"/>
  <c r="B6" i="6"/>
  <c r="D8" i="6"/>
  <c r="C11" i="6"/>
  <c r="B14" i="6"/>
  <c r="C6" i="6"/>
  <c r="B9" i="6"/>
  <c r="D11" i="6"/>
  <c r="C14" i="6"/>
  <c r="D6" i="6"/>
  <c r="C9" i="6"/>
  <c r="B12" i="6"/>
  <c r="D14" i="6"/>
  <c r="I27" i="8" l="1"/>
  <c r="F5" i="10"/>
  <c r="J27" i="8" l="1"/>
  <c r="G17" i="6"/>
  <c r="G28" i="6" s="1"/>
  <c r="G39" i="6" s="1"/>
  <c r="G5" i="10"/>
  <c r="K27" i="8" l="1"/>
  <c r="H17" i="6"/>
  <c r="H28" i="6" s="1"/>
  <c r="H39" i="6" s="1"/>
  <c r="H5" i="10"/>
  <c r="I17" i="6" s="1"/>
  <c r="L27" i="8" l="1"/>
  <c r="K17" i="6"/>
  <c r="I28" i="6"/>
  <c r="M27" i="8" l="1"/>
  <c r="L17" i="6"/>
  <c r="D5" i="8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I39" i="6"/>
  <c r="K39" i="6" s="1"/>
  <c r="L39" i="6" s="1"/>
  <c r="M39" i="6" s="1"/>
  <c r="N39" i="6" s="1"/>
  <c r="O39" i="6" s="1"/>
  <c r="P39" i="6" s="1"/>
  <c r="Q39" i="6" s="1"/>
  <c r="R39" i="6" s="1"/>
  <c r="S39" i="6" s="1"/>
  <c r="T39" i="6" s="1"/>
  <c r="U39" i="6" s="1"/>
  <c r="V39" i="6" s="1"/>
  <c r="K28" i="6"/>
  <c r="K29" i="6"/>
  <c r="K31" i="6"/>
  <c r="K33" i="6"/>
  <c r="K35" i="6"/>
  <c r="K30" i="6"/>
  <c r="K32" i="6"/>
  <c r="K34" i="6"/>
  <c r="K36" i="6"/>
  <c r="N27" i="8" l="1"/>
  <c r="K47" i="6"/>
  <c r="K14" i="6" s="1"/>
  <c r="K25" i="6"/>
  <c r="K45" i="6"/>
  <c r="K12" i="6" s="1"/>
  <c r="K23" i="6"/>
  <c r="K43" i="6"/>
  <c r="K10" i="6" s="1"/>
  <c r="D12" i="8" s="1"/>
  <c r="K21" i="6"/>
  <c r="K41" i="6"/>
  <c r="K8" i="6" s="1"/>
  <c r="K19" i="6"/>
  <c r="K46" i="6"/>
  <c r="K13" i="6" s="1"/>
  <c r="D14" i="8" s="1"/>
  <c r="K24" i="6"/>
  <c r="K44" i="6"/>
  <c r="K11" i="6" s="1"/>
  <c r="D13" i="8" s="1"/>
  <c r="K22" i="6"/>
  <c r="K42" i="6"/>
  <c r="K20" i="6"/>
  <c r="K40" i="6"/>
  <c r="K7" i="6" s="1"/>
  <c r="D11" i="8" s="1"/>
  <c r="K18" i="6"/>
  <c r="L28" i="6"/>
  <c r="M17" i="6"/>
  <c r="E5" i="8"/>
  <c r="D15" i="8" l="1"/>
  <c r="D30" i="8"/>
  <c r="D31" i="8" s="1"/>
  <c r="O27" i="8"/>
  <c r="N17" i="6"/>
  <c r="F5" i="8"/>
  <c r="M28" i="6"/>
  <c r="L29" i="6"/>
  <c r="L34" i="6"/>
  <c r="L31" i="6"/>
  <c r="L33" i="6"/>
  <c r="L35" i="6"/>
  <c r="L32" i="6"/>
  <c r="L36" i="6"/>
  <c r="L30" i="6"/>
  <c r="D6" i="8" l="1"/>
  <c r="C3" i="9" s="1"/>
  <c r="D35" i="8"/>
  <c r="L41" i="6"/>
  <c r="L8" i="6" s="1"/>
  <c r="L19" i="6"/>
  <c r="L47" i="6"/>
  <c r="L14" i="6" s="1"/>
  <c r="L25" i="6"/>
  <c r="L43" i="6"/>
  <c r="L10" i="6" s="1"/>
  <c r="E12" i="8" s="1"/>
  <c r="L21" i="6"/>
  <c r="L46" i="6"/>
  <c r="L13" i="6" s="1"/>
  <c r="E14" i="8" s="1"/>
  <c r="L24" i="6"/>
  <c r="L44" i="6"/>
  <c r="L11" i="6" s="1"/>
  <c r="E13" i="8" s="1"/>
  <c r="L22" i="6"/>
  <c r="L42" i="6"/>
  <c r="L20" i="6"/>
  <c r="L23" i="6"/>
  <c r="L45" i="6"/>
  <c r="L12" i="6" s="1"/>
  <c r="L40" i="6"/>
  <c r="L7" i="6" s="1"/>
  <c r="E11" i="8" s="1"/>
  <c r="L18" i="6"/>
  <c r="N28" i="6"/>
  <c r="O17" i="6"/>
  <c r="G5" i="8"/>
  <c r="M33" i="6"/>
  <c r="M32" i="6"/>
  <c r="M30" i="6"/>
  <c r="M34" i="6"/>
  <c r="M29" i="6"/>
  <c r="M36" i="6"/>
  <c r="M31" i="6"/>
  <c r="M35" i="6"/>
  <c r="E15" i="8" l="1"/>
  <c r="E30" i="8"/>
  <c r="E31" i="8" s="1"/>
  <c r="D38" i="8"/>
  <c r="D18" i="8" s="1"/>
  <c r="D7" i="8"/>
  <c r="D8" i="8" s="1"/>
  <c r="D16" i="8" s="1"/>
  <c r="M46" i="6"/>
  <c r="M13" i="6" s="1"/>
  <c r="F14" i="8" s="1"/>
  <c r="M24" i="6"/>
  <c r="M42" i="6"/>
  <c r="M20" i="6"/>
  <c r="M47" i="6"/>
  <c r="M14" i="6" s="1"/>
  <c r="M25" i="6"/>
  <c r="M40" i="6"/>
  <c r="M7" i="6" s="1"/>
  <c r="M18" i="6"/>
  <c r="M45" i="6"/>
  <c r="M12" i="6" s="1"/>
  <c r="M23" i="6"/>
  <c r="M41" i="6"/>
  <c r="M8" i="6" s="1"/>
  <c r="M19" i="6"/>
  <c r="M43" i="6"/>
  <c r="M10" i="6" s="1"/>
  <c r="F12" i="8" s="1"/>
  <c r="M21" i="6"/>
  <c r="M44" i="6"/>
  <c r="M11" i="6" s="1"/>
  <c r="M22" i="6"/>
  <c r="P17" i="6"/>
  <c r="H5" i="8"/>
  <c r="O28" i="6"/>
  <c r="N35" i="6"/>
  <c r="N29" i="6"/>
  <c r="N31" i="6"/>
  <c r="N32" i="6"/>
  <c r="N34" i="6"/>
  <c r="N33" i="6"/>
  <c r="N36" i="6"/>
  <c r="N30" i="6"/>
  <c r="D19" i="8" l="1"/>
  <c r="D21" i="8" s="1"/>
  <c r="D22" i="8" s="1"/>
  <c r="C4" i="9" s="1"/>
  <c r="F13" i="8"/>
  <c r="F11" i="8"/>
  <c r="F30" i="8" s="1"/>
  <c r="F31" i="8" s="1"/>
  <c r="E6" i="8"/>
  <c r="D3" i="9" s="1"/>
  <c r="E35" i="8"/>
  <c r="N41" i="6"/>
  <c r="N8" i="6" s="1"/>
  <c r="N19" i="6"/>
  <c r="N47" i="6"/>
  <c r="N14" i="6" s="1"/>
  <c r="N25" i="6"/>
  <c r="N44" i="6"/>
  <c r="N11" i="6" s="1"/>
  <c r="G13" i="8" s="1"/>
  <c r="N22" i="6"/>
  <c r="N45" i="6"/>
  <c r="N12" i="6" s="1"/>
  <c r="N23" i="6"/>
  <c r="N43" i="6"/>
  <c r="N10" i="6" s="1"/>
  <c r="G12" i="8" s="1"/>
  <c r="N21" i="6"/>
  <c r="N42" i="6"/>
  <c r="N20" i="6"/>
  <c r="N40" i="6"/>
  <c r="N7" i="6" s="1"/>
  <c r="G11" i="8" s="1"/>
  <c r="N18" i="6"/>
  <c r="N46" i="6"/>
  <c r="N13" i="6" s="1"/>
  <c r="N24" i="6"/>
  <c r="P28" i="6"/>
  <c r="Q17" i="6"/>
  <c r="I5" i="8"/>
  <c r="O35" i="6"/>
  <c r="O30" i="6"/>
  <c r="O33" i="6"/>
  <c r="O32" i="6"/>
  <c r="O31" i="6"/>
  <c r="O29" i="6"/>
  <c r="O36" i="6"/>
  <c r="O34" i="6"/>
  <c r="F15" i="8" l="1"/>
  <c r="G30" i="8"/>
  <c r="G31" i="8" s="1"/>
  <c r="G14" i="8"/>
  <c r="G15" i="8" s="1"/>
  <c r="E7" i="8"/>
  <c r="E8" i="8" s="1"/>
  <c r="E16" i="8" s="1"/>
  <c r="E38" i="8"/>
  <c r="E18" i="8" s="1"/>
  <c r="F35" i="8"/>
  <c r="F6" i="8"/>
  <c r="O45" i="6"/>
  <c r="O12" i="6" s="1"/>
  <c r="O23" i="6"/>
  <c r="O47" i="6"/>
  <c r="O14" i="6" s="1"/>
  <c r="O25" i="6"/>
  <c r="O40" i="6"/>
  <c r="O7" i="6" s="1"/>
  <c r="O18" i="6"/>
  <c r="O42" i="6"/>
  <c r="O20" i="6"/>
  <c r="O43" i="6"/>
  <c r="O10" i="6" s="1"/>
  <c r="H12" i="8" s="1"/>
  <c r="O21" i="6"/>
  <c r="O44" i="6"/>
  <c r="O11" i="6" s="1"/>
  <c r="O22" i="6"/>
  <c r="O41" i="6"/>
  <c r="O8" i="6" s="1"/>
  <c r="O19" i="6"/>
  <c r="O46" i="6"/>
  <c r="O13" i="6" s="1"/>
  <c r="H14" i="8" s="1"/>
  <c r="O24" i="6"/>
  <c r="R17" i="6"/>
  <c r="J5" i="8"/>
  <c r="Q28" i="6"/>
  <c r="P36" i="6"/>
  <c r="P30" i="6"/>
  <c r="P34" i="6"/>
  <c r="P33" i="6"/>
  <c r="P31" i="6"/>
  <c r="P35" i="6"/>
  <c r="P32" i="6"/>
  <c r="P29" i="6"/>
  <c r="H13" i="8" l="1"/>
  <c r="E3" i="9"/>
  <c r="F7" i="8"/>
  <c r="F8" i="8" s="1"/>
  <c r="F16" i="8" s="1"/>
  <c r="F38" i="8"/>
  <c r="F18" i="8" s="1"/>
  <c r="H11" i="8"/>
  <c r="E19" i="8"/>
  <c r="E21" i="8" s="1"/>
  <c r="E22" i="8" s="1"/>
  <c r="D4" i="9" s="1"/>
  <c r="G35" i="8"/>
  <c r="G6" i="8"/>
  <c r="P40" i="6"/>
  <c r="P7" i="6" s="1"/>
  <c r="P18" i="6"/>
  <c r="P43" i="6"/>
  <c r="P10" i="6" s="1"/>
  <c r="I12" i="8" s="1"/>
  <c r="P21" i="6"/>
  <c r="P46" i="6"/>
  <c r="P13" i="6" s="1"/>
  <c r="I14" i="8" s="1"/>
  <c r="P24" i="6"/>
  <c r="P42" i="6"/>
  <c r="P20" i="6"/>
  <c r="P44" i="6"/>
  <c r="P11" i="6" s="1"/>
  <c r="I13" i="8" s="1"/>
  <c r="P22" i="6"/>
  <c r="P45" i="6"/>
  <c r="P12" i="6" s="1"/>
  <c r="P23" i="6"/>
  <c r="P41" i="6"/>
  <c r="P8" i="6" s="1"/>
  <c r="P19" i="6"/>
  <c r="P47" i="6"/>
  <c r="P14" i="6" s="1"/>
  <c r="P25" i="6"/>
  <c r="R28" i="6"/>
  <c r="S17" i="6"/>
  <c r="K5" i="8"/>
  <c r="Q32" i="6"/>
  <c r="Q35" i="6"/>
  <c r="Q29" i="6"/>
  <c r="Q34" i="6"/>
  <c r="Q30" i="6"/>
  <c r="Q31" i="6"/>
  <c r="Q33" i="6"/>
  <c r="Q36" i="6"/>
  <c r="F19" i="8" l="1"/>
  <c r="F21" i="8" s="1"/>
  <c r="F22" i="8" s="1"/>
  <c r="E4" i="9" s="1"/>
  <c r="I11" i="8"/>
  <c r="I15" i="8" s="1"/>
  <c r="F3" i="9"/>
  <c r="G7" i="8"/>
  <c r="G8" i="8" s="1"/>
  <c r="G16" i="8" s="1"/>
  <c r="G38" i="8"/>
  <c r="G18" i="8" s="1"/>
  <c r="H30" i="8"/>
  <c r="H31" i="8" s="1"/>
  <c r="H15" i="8"/>
  <c r="Q47" i="6"/>
  <c r="Q14" i="6" s="1"/>
  <c r="Q25" i="6"/>
  <c r="Q44" i="6"/>
  <c r="Q11" i="6" s="1"/>
  <c r="Q22" i="6"/>
  <c r="Q42" i="6"/>
  <c r="Q20" i="6"/>
  <c r="Q41" i="6"/>
  <c r="Q8" i="6" s="1"/>
  <c r="Q19" i="6"/>
  <c r="Q45" i="6"/>
  <c r="Q12" i="6" s="1"/>
  <c r="Q23" i="6"/>
  <c r="Q40" i="6"/>
  <c r="Q7" i="6" s="1"/>
  <c r="Q18" i="6"/>
  <c r="Q46" i="6"/>
  <c r="Q13" i="6" s="1"/>
  <c r="Q24" i="6"/>
  <c r="Q43" i="6"/>
  <c r="Q10" i="6" s="1"/>
  <c r="J12" i="8" s="1"/>
  <c r="Q21" i="6"/>
  <c r="T17" i="6"/>
  <c r="L5" i="8"/>
  <c r="S28" i="6"/>
  <c r="R32" i="6"/>
  <c r="R30" i="6"/>
  <c r="R34" i="6"/>
  <c r="R31" i="6"/>
  <c r="R35" i="6"/>
  <c r="R36" i="6"/>
  <c r="R29" i="6"/>
  <c r="R33" i="6"/>
  <c r="J14" i="8" l="1"/>
  <c r="J11" i="8"/>
  <c r="J13" i="8"/>
  <c r="J15" i="8" s="1"/>
  <c r="I30" i="8"/>
  <c r="I31" i="8" s="1"/>
  <c r="I35" i="8" s="1"/>
  <c r="G19" i="8"/>
  <c r="G21" i="8" s="1"/>
  <c r="G22" i="8" s="1"/>
  <c r="F4" i="9" s="1"/>
  <c r="H35" i="8"/>
  <c r="H6" i="8"/>
  <c r="J30" i="8"/>
  <c r="J31" i="8" s="1"/>
  <c r="I6" i="8"/>
  <c r="H3" i="9" s="1"/>
  <c r="R44" i="6"/>
  <c r="R11" i="6" s="1"/>
  <c r="R22" i="6"/>
  <c r="R40" i="6"/>
  <c r="R7" i="6" s="1"/>
  <c r="K11" i="8" s="1"/>
  <c r="R18" i="6"/>
  <c r="R47" i="6"/>
  <c r="R14" i="6" s="1"/>
  <c r="R25" i="6"/>
  <c r="R46" i="6"/>
  <c r="R13" i="6" s="1"/>
  <c r="K14" i="8" s="1"/>
  <c r="R24" i="6"/>
  <c r="R42" i="6"/>
  <c r="R20" i="6"/>
  <c r="R45" i="6"/>
  <c r="R12" i="6" s="1"/>
  <c r="R23" i="6"/>
  <c r="R41" i="6"/>
  <c r="R8" i="6" s="1"/>
  <c r="R19" i="6"/>
  <c r="R43" i="6"/>
  <c r="R10" i="6" s="1"/>
  <c r="K12" i="8" s="1"/>
  <c r="R21" i="6"/>
  <c r="T28" i="6"/>
  <c r="U17" i="6"/>
  <c r="M5" i="8"/>
  <c r="S36" i="6"/>
  <c r="S34" i="6"/>
  <c r="S29" i="6"/>
  <c r="S32" i="6"/>
  <c r="S30" i="6"/>
  <c r="S35" i="6"/>
  <c r="S31" i="6"/>
  <c r="S33" i="6"/>
  <c r="K13" i="8" l="1"/>
  <c r="K15" i="8" s="1"/>
  <c r="K30" i="8"/>
  <c r="K31" i="8" s="1"/>
  <c r="H38" i="8"/>
  <c r="H18" i="8" s="1"/>
  <c r="H7" i="8"/>
  <c r="H8" i="8" s="1"/>
  <c r="H16" i="8" s="1"/>
  <c r="J6" i="8"/>
  <c r="I3" i="9" s="1"/>
  <c r="J35" i="8"/>
  <c r="I7" i="8"/>
  <c r="I8" i="8" s="1"/>
  <c r="I16" i="8" s="1"/>
  <c r="I38" i="8"/>
  <c r="I18" i="8" s="1"/>
  <c r="G3" i="9"/>
  <c r="S44" i="6"/>
  <c r="S11" i="6" s="1"/>
  <c r="S22" i="6"/>
  <c r="S42" i="6"/>
  <c r="S20" i="6"/>
  <c r="S46" i="6"/>
  <c r="S13" i="6" s="1"/>
  <c r="L14" i="8" s="1"/>
  <c r="S24" i="6"/>
  <c r="S41" i="6"/>
  <c r="S8" i="6" s="1"/>
  <c r="S19" i="6"/>
  <c r="S43" i="6"/>
  <c r="S10" i="6" s="1"/>
  <c r="L12" i="8" s="1"/>
  <c r="S21" i="6"/>
  <c r="S40" i="6"/>
  <c r="S7" i="6" s="1"/>
  <c r="S18" i="6"/>
  <c r="S45" i="6"/>
  <c r="S12" i="6" s="1"/>
  <c r="S23" i="6"/>
  <c r="S47" i="6"/>
  <c r="S14" i="6" s="1"/>
  <c r="S25" i="6"/>
  <c r="U28" i="6"/>
  <c r="V17" i="6"/>
  <c r="O5" i="8" s="1"/>
  <c r="N5" i="8"/>
  <c r="T33" i="6"/>
  <c r="T34" i="6"/>
  <c r="T36" i="6"/>
  <c r="T32" i="6"/>
  <c r="T30" i="6"/>
  <c r="T31" i="6"/>
  <c r="T35" i="6"/>
  <c r="T29" i="6"/>
  <c r="L13" i="8" l="1"/>
  <c r="K6" i="8"/>
  <c r="K35" i="8"/>
  <c r="H19" i="8"/>
  <c r="H21" i="8" s="1"/>
  <c r="H22" i="8" s="1"/>
  <c r="G4" i="9" s="1"/>
  <c r="I19" i="8"/>
  <c r="I21" i="8" s="1"/>
  <c r="I22" i="8" s="1"/>
  <c r="H4" i="9" s="1"/>
  <c r="L11" i="8"/>
  <c r="J38" i="8"/>
  <c r="J18" i="8" s="1"/>
  <c r="J7" i="8"/>
  <c r="J8" i="8" s="1"/>
  <c r="J16" i="8" s="1"/>
  <c r="J19" i="8" s="1"/>
  <c r="J21" i="8" s="1"/>
  <c r="J22" i="8" s="1"/>
  <c r="I4" i="9" s="1"/>
  <c r="T40" i="6"/>
  <c r="T7" i="6" s="1"/>
  <c r="T18" i="6"/>
  <c r="T46" i="6"/>
  <c r="T13" i="6" s="1"/>
  <c r="M14" i="8" s="1"/>
  <c r="T24" i="6"/>
  <c r="T42" i="6"/>
  <c r="T20" i="6"/>
  <c r="T41" i="6"/>
  <c r="T8" i="6" s="1"/>
  <c r="T19" i="6"/>
  <c r="T43" i="6"/>
  <c r="T10" i="6" s="1"/>
  <c r="M12" i="8" s="1"/>
  <c r="T21" i="6"/>
  <c r="T25" i="6"/>
  <c r="T47" i="6"/>
  <c r="T14" i="6" s="1"/>
  <c r="T23" i="6"/>
  <c r="T45" i="6"/>
  <c r="T12" i="6" s="1"/>
  <c r="T44" i="6"/>
  <c r="T11" i="6" s="1"/>
  <c r="M13" i="8" s="1"/>
  <c r="T22" i="6"/>
  <c r="V28" i="6"/>
  <c r="V36" i="6"/>
  <c r="U29" i="6"/>
  <c r="U35" i="6"/>
  <c r="U34" i="6"/>
  <c r="U31" i="6"/>
  <c r="U32" i="6"/>
  <c r="U33" i="6"/>
  <c r="U30" i="6"/>
  <c r="U36" i="6"/>
  <c r="M11" i="8" l="1"/>
  <c r="M15" i="8" s="1"/>
  <c r="L15" i="8"/>
  <c r="L30" i="8"/>
  <c r="L31" i="8" s="1"/>
  <c r="K38" i="8"/>
  <c r="K18" i="8" s="1"/>
  <c r="K7" i="8"/>
  <c r="K8" i="8" s="1"/>
  <c r="K16" i="8" s="1"/>
  <c r="K19" i="8" s="1"/>
  <c r="K21" i="8" s="1"/>
  <c r="K22" i="8" s="1"/>
  <c r="J3" i="9"/>
  <c r="U47" i="6"/>
  <c r="U14" i="6" s="1"/>
  <c r="U25" i="6"/>
  <c r="U41" i="6"/>
  <c r="U8" i="6" s="1"/>
  <c r="U19" i="6"/>
  <c r="U44" i="6"/>
  <c r="U11" i="6" s="1"/>
  <c r="U22" i="6"/>
  <c r="U43" i="6"/>
  <c r="U10" i="6" s="1"/>
  <c r="N12" i="8" s="1"/>
  <c r="U21" i="6"/>
  <c r="U42" i="6"/>
  <c r="U20" i="6"/>
  <c r="U45" i="6"/>
  <c r="U12" i="6" s="1"/>
  <c r="U23" i="6"/>
  <c r="U46" i="6"/>
  <c r="U13" i="6" s="1"/>
  <c r="U24" i="6"/>
  <c r="U40" i="6"/>
  <c r="U7" i="6" s="1"/>
  <c r="U18" i="6"/>
  <c r="V47" i="6"/>
  <c r="V14" i="6" s="1"/>
  <c r="V25" i="6"/>
  <c r="V35" i="6"/>
  <c r="V30" i="6"/>
  <c r="V31" i="6"/>
  <c r="V29" i="6"/>
  <c r="V34" i="6"/>
  <c r="V32" i="6"/>
  <c r="V33" i="6"/>
  <c r="J4" i="9" l="1"/>
  <c r="M30" i="8"/>
  <c r="M31" i="8" s="1"/>
  <c r="M35" i="8" s="1"/>
  <c r="N11" i="8"/>
  <c r="N14" i="8"/>
  <c r="M6" i="8"/>
  <c r="L3" i="9" s="1"/>
  <c r="N13" i="8"/>
  <c r="L35" i="8"/>
  <c r="L6" i="8"/>
  <c r="V44" i="6"/>
  <c r="V11" i="6" s="1"/>
  <c r="V22" i="6"/>
  <c r="V43" i="6"/>
  <c r="V10" i="6" s="1"/>
  <c r="O12" i="8" s="1"/>
  <c r="V21" i="6"/>
  <c r="V45" i="6"/>
  <c r="V12" i="6" s="1"/>
  <c r="V23" i="6"/>
  <c r="V40" i="6"/>
  <c r="V7" i="6" s="1"/>
  <c r="V18" i="6"/>
  <c r="V42" i="6"/>
  <c r="V20" i="6"/>
  <c r="V41" i="6"/>
  <c r="V8" i="6" s="1"/>
  <c r="V19" i="6"/>
  <c r="V46" i="6"/>
  <c r="V13" i="6" s="1"/>
  <c r="O14" i="8" s="1"/>
  <c r="V24" i="6"/>
  <c r="O13" i="8" l="1"/>
  <c r="N15" i="8"/>
  <c r="N30" i="8"/>
  <c r="N31" i="8" s="1"/>
  <c r="K3" i="9"/>
  <c r="O11" i="8"/>
  <c r="L38" i="8"/>
  <c r="L18" i="8" s="1"/>
  <c r="L7" i="8"/>
  <c r="L8" i="8" s="1"/>
  <c r="L16" i="8" s="1"/>
  <c r="L19" i="8" s="1"/>
  <c r="L21" i="8" s="1"/>
  <c r="L22" i="8" s="1"/>
  <c r="K4" i="9" s="1"/>
  <c r="M38" i="8"/>
  <c r="M18" i="8" s="1"/>
  <c r="M7" i="8"/>
  <c r="M8" i="8" s="1"/>
  <c r="M16" i="8" s="1"/>
  <c r="M19" i="8" s="1"/>
  <c r="M21" i="8" s="1"/>
  <c r="M22" i="8" s="1"/>
  <c r="L4" i="9" s="1"/>
  <c r="O15" i="8" l="1"/>
  <c r="O30" i="8"/>
  <c r="O31" i="8" s="1"/>
  <c r="N35" i="8"/>
  <c r="N6" i="8"/>
  <c r="M3" i="9" s="1"/>
  <c r="N38" i="8" l="1"/>
  <c r="N18" i="8" s="1"/>
  <c r="N7" i="8"/>
  <c r="N8" i="8" s="1"/>
  <c r="N16" i="8" s="1"/>
  <c r="N19" i="8" s="1"/>
  <c r="N21" i="8" s="1"/>
  <c r="N22" i="8" s="1"/>
  <c r="M4" i="9" s="1"/>
  <c r="O35" i="8"/>
  <c r="O6" i="8"/>
  <c r="N3" i="9" s="1"/>
  <c r="O7" i="8" l="1"/>
  <c r="O8" i="8" s="1"/>
  <c r="O16" i="8" s="1"/>
  <c r="O38" i="8"/>
  <c r="O18" i="8" s="1"/>
  <c r="O19" i="8" l="1"/>
  <c r="O21" i="8" s="1"/>
  <c r="O22" i="8" s="1"/>
  <c r="N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<sst xmlns="http://schemas.openxmlformats.org/spreadsheetml/2006/main" count="70" uniqueCount="49">
  <si>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</si>
  <si>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</si>
  <si>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</si>
  <si>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</si>
  <si>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</si>
  <si>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</si>
  <si>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</si>
  <si>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</si>
  <si>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Actuals</t>
  </si>
  <si>
    <t>Forecast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</si>
  <si>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</si>
  <si>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</si>
  <si>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</si>
  <si>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</si>
  <si>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</si>
  <si>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</si>
  <si>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</si>
  <si>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</si>
  <si>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</si>
  <si>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</si>
  <si>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</si>
  <si>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</si>
  <si>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</si>
  <si>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</si>
  <si>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</si>
  <si>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</si>
  <si>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</si>
  <si>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</si>
  <si>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</si>
  <si>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</si>
  <si>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</si>
  <si>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</si>
  <si>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</si>
  <si>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</si>
  <si>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</si>
  <si>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Advertisement</t>
  </si>
  <si>
    <t>Infuencers &amp; Broker</t>
  </si>
  <si>
    <t>Consultancy</t>
  </si>
  <si>
    <t>Traveling and Conveyance</t>
  </si>
  <si>
    <t>Intangibles</t>
  </si>
  <si>
    <t>Communication Exp</t>
  </si>
  <si>
    <t>Printing and Stationery Exp</t>
  </si>
  <si>
    <t>Training &amp; Recruiting Events</t>
  </si>
  <si>
    <t>In AU$</t>
  </si>
  <si>
    <t>1. Ideal Case</t>
  </si>
  <si>
    <t>2. Base Case (Average base)</t>
  </si>
  <si>
    <t>Ideal Case (Decrease in Expenses)</t>
  </si>
  <si>
    <t>Worst Case (Increase in Expenses)</t>
  </si>
  <si>
    <t>Selected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</si>
</sst>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C09]#,##0"/>
    <numFmt numFmtId="165" formatCode="[$$-C09]#,##0.00"/>
    <numFmt numFmtId="166" formatCode="0.0%"/>
    <numFmt numFmtId="167" formatCode="[$-409]mmm\-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3" fontId="0" fillId="0" borderId="0" xfId="0" applyNumberFormat="1"/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3" xfId="0" applyFont="1" applyFill="1" applyBorder="1"/>
    <xf numFmtId="3" fontId="6" fillId="0" borderId="0" xfId="0" applyNumberFormat="1" applyFont="1" applyAlignment="1">
      <alignment horizontal="center"/>
    </xf>
    <xf numFmtId="3" fontId="5" fillId="3" borderId="3" xfId="0" applyNumberFormat="1" applyFont="1" applyFill="1" applyBorder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6" fontId="0" fillId="0" borderId="0" xfId="4" applyNumberFormat="1" applyFont="1"/>
    <xf numFmtId="0" fontId="0" fillId="5" borderId="0" xfId="0" applyFill="1"/>
    <xf numFmtId="0" fontId="5" fillId="5" borderId="0" xfId="0" applyFont="1" applyFill="1"/>
    <xf numFmtId="165" fontId="0" fillId="5" borderId="0" xfId="0" applyNumberFormat="1" applyFill="1"/>
    <xf numFmtId="0" fontId="5" fillId="5" borderId="0" xfId="0" applyFont="1" applyFill="1" applyAlignment="1">
      <alignment horizontal="center"/>
    </xf>
    <xf numFmtId="17" fontId="5" fillId="5" borderId="0" xfId="0" applyNumberFormat="1" applyFont="1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3" fontId="0" fillId="5" borderId="0" xfId="0" applyNumberFormat="1" applyFill="1" applyAlignment="1">
      <alignment horizontal="center"/>
    </xf>
    <xf numFmtId="0" fontId="5" fillId="6" borderId="0" xfId="0" applyFont="1" applyFill="1"/>
    <xf numFmtId="165" fontId="0" fillId="6" borderId="0" xfId="0" applyNumberFormat="1" applyFill="1"/>
    <xf numFmtId="0" fontId="5" fillId="7" borderId="0" xfId="0" applyFont="1" applyFill="1" applyAlignment="1">
      <alignment horizontal="center"/>
    </xf>
    <xf numFmtId="167" fontId="5" fillId="7" borderId="0" xfId="0" applyNumberFormat="1" applyFont="1" applyFill="1" applyAlignment="1">
      <alignment horizontal="center"/>
    </xf>
    <xf numFmtId="17" fontId="2" fillId="8" borderId="0" xfId="0" applyNumberFormat="1" applyFont="1" applyFill="1" applyAlignment="1">
      <alignment horizontal="center"/>
    </xf>
    <xf numFmtId="17" fontId="5" fillId="8" borderId="0" xfId="0" applyNumberFormat="1" applyFont="1" applyFill="1" applyAlignment="1">
      <alignment horizontal="left"/>
    </xf>
    <xf numFmtId="9" fontId="0" fillId="5" borderId="0" xfId="0" applyNumberFormat="1" applyFill="1"/>
    <xf numFmtId="0" fontId="0" fillId="6" borderId="3" xfId="0" applyFill="1" applyBorder="1"/>
    <xf numFmtId="9" fontId="0" fillId="6" borderId="5" xfId="0" applyNumberFormat="1" applyFill="1" applyBorder="1"/>
    <xf numFmtId="0" fontId="0" fillId="9" borderId="3" xfId="0" applyFill="1" applyBorder="1"/>
    <xf numFmtId="9" fontId="0" fillId="9" borderId="5" xfId="0" applyNumberFormat="1" applyFill="1" applyBorder="1"/>
    <xf numFmtId="0" fontId="5" fillId="10" borderId="1" xfId="0" applyFont="1" applyFill="1" applyBorder="1" applyAlignment="1">
      <alignment horizontal="center"/>
    </xf>
    <xf numFmtId="3" fontId="0" fillId="5" borderId="0" xfId="0" applyNumberFormat="1" applyFill="1"/>
    <xf numFmtId="0" fontId="5" fillId="5" borderId="2" xfId="0" applyFont="1" applyFill="1" applyBorder="1"/>
    <xf numFmtId="3" fontId="5" fillId="5" borderId="2" xfId="0" applyNumberFormat="1" applyFont="1" applyFill="1" applyBorder="1"/>
    <xf numFmtId="0" fontId="0" fillId="5" borderId="0" xfId="0" applyFill="1" applyAlignment="1">
      <alignment horizontal="left" indent="1"/>
    </xf>
    <xf numFmtId="3" fontId="0" fillId="5" borderId="0" xfId="0" applyNumberFormat="1" applyFill="1" applyAlignment="1">
      <alignment horizontal="right"/>
    </xf>
    <xf numFmtId="3" fontId="5" fillId="5" borderId="2" xfId="0" applyNumberFormat="1" applyFont="1" applyFill="1" applyBorder="1" applyAlignment="1">
      <alignment horizontal="right"/>
    </xf>
    <xf numFmtId="0" fontId="6" fillId="5" borderId="0" xfId="0" applyFont="1" applyFill="1"/>
    <xf numFmtId="9" fontId="6" fillId="5" borderId="0" xfId="0" applyNumberFormat="1" applyFont="1" applyFill="1"/>
    <xf numFmtId="166" fontId="6" fillId="5" borderId="0" xfId="0" applyNumberFormat="1" applyFont="1" applyFill="1"/>
    <xf numFmtId="17" fontId="5" fillId="5" borderId="0" xfId="0" applyNumberFormat="1" applyFont="1" applyFill="1" applyAlignment="1">
      <alignment horizontal="left"/>
    </xf>
    <xf numFmtId="17" fontId="2" fillId="5" borderId="0" xfId="0" applyNumberFormat="1" applyFont="1" applyFill="1" applyAlignment="1">
      <alignment horizontal="left"/>
    </xf>
    <xf numFmtId="0" fontId="5" fillId="5" borderId="3" xfId="0" applyFont="1" applyFill="1" applyBorder="1"/>
    <xf numFmtId="3" fontId="5" fillId="5" borderId="0" xfId="0" applyNumberFormat="1" applyFont="1" applyFill="1" applyAlignment="1">
      <alignment horizontal="right"/>
    </xf>
    <xf numFmtId="0" fontId="0" fillId="6" borderId="0" xfId="0" applyFill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3" xfId="0" applyFill="1" applyBorder="1" applyAlignment="1">
      <alignment horizontal="left"/>
    </xf>
  </cellXfs>
  <cellStyles count="5">
    <cellStyle name="Hyperlink 2" xfId="2" xr:uid="{00000000-0005-0000-0000-000001000000}"/>
    <cellStyle name="Hyperlink 3" xfId="3" xr:uid="{00000000-0005-0000-0000-000002000000}"/>
    <cellStyle name="Normal" xfId="0" builtinId="0"/>
    <cellStyle name="Normal 2" xfId="1" xr:uid="{00000000-0005-0000-0000-000004000000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45687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  <c:pt idx="6">
                  <c:v>45866</c:v>
                </c:pt>
                <c:pt idx="7">
                  <c:v>45897</c:v>
                </c:pt>
                <c:pt idx="8">
                  <c:v>45928</c:v>
                </c:pt>
                <c:pt idx="9">
                  <c:v>45958</c:v>
                </c:pt>
                <c:pt idx="10">
                  <c:v>45989</c:v>
                </c:pt>
                <c:pt idx="11">
                  <c:v>46019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463402.29864148673</c:v>
                </c:pt>
                <c:pt idx="1">
                  <c:v>464109.62222036213</c:v>
                </c:pt>
                <c:pt idx="2">
                  <c:v>464860.50020680367</c:v>
                </c:pt>
                <c:pt idx="3">
                  <c:v>465621.831251061</c:v>
                </c:pt>
                <c:pt idx="4">
                  <c:v>466376.30973519472</c:v>
                </c:pt>
                <c:pt idx="5">
                  <c:v>467134.04028175992</c:v>
                </c:pt>
                <c:pt idx="6">
                  <c:v>467888.51876589359</c:v>
                </c:pt>
                <c:pt idx="7">
                  <c:v>468646.24931245879</c:v>
                </c:pt>
                <c:pt idx="8">
                  <c:v>469402.35382780829</c:v>
                </c:pt>
                <c:pt idx="9">
                  <c:v>470156.83231194195</c:v>
                </c:pt>
                <c:pt idx="10">
                  <c:v>470914.56285850721</c:v>
                </c:pt>
                <c:pt idx="11">
                  <c:v>471669.04134264082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04256"/>
        <c:axId val="123110144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45687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  <c:pt idx="6">
                  <c:v>45866</c:v>
                </c:pt>
                <c:pt idx="7">
                  <c:v>45897</c:v>
                </c:pt>
                <c:pt idx="8">
                  <c:v>45928</c:v>
                </c:pt>
                <c:pt idx="9">
                  <c:v>45958</c:v>
                </c:pt>
                <c:pt idx="10">
                  <c:v>45989</c:v>
                </c:pt>
                <c:pt idx="11">
                  <c:v>46019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7.5921097789383551E-2</c:v>
                </c:pt>
                <c:pt idx="1">
                  <c:v>7.6867340895804395E-2</c:v>
                </c:pt>
                <c:pt idx="2">
                  <c:v>7.7868699199899222E-2</c:v>
                </c:pt>
                <c:pt idx="3">
                  <c:v>7.8880700122767364E-2</c:v>
                </c:pt>
                <c:pt idx="4">
                  <c:v>7.9880332679880164E-2</c:v>
                </c:pt>
                <c:pt idx="5">
                  <c:v>8.0881024033343699E-2</c:v>
                </c:pt>
                <c:pt idx="6">
                  <c:v>8.1874200234698782E-2</c:v>
                </c:pt>
                <c:pt idx="7">
                  <c:v>8.2868438813050713E-2</c:v>
                </c:pt>
                <c:pt idx="8">
                  <c:v>8.38573442671771E-2</c:v>
                </c:pt>
                <c:pt idx="9">
                  <c:v>8.4840952587560692E-2</c:v>
                </c:pt>
                <c:pt idx="10">
                  <c:v>8.5825628404273213E-2</c:v>
                </c:pt>
                <c:pt idx="11">
                  <c:v>8.6802934743487131E-2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7568"/>
        <c:axId val="123111680"/>
      </c:lineChart>
      <c:dateAx>
        <c:axId val="1231042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0144"/>
        <c:crosses val="autoZero"/>
        <c:auto val="1"/>
        <c:lblOffset val="100"/>
        <c:baseTimeUnit val="months"/>
      </c:dateAx>
      <c:valAx>
        <c:axId val="1231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4256"/>
        <c:crosses val="autoZero"/>
        <c:crossBetween val="between"/>
      </c:valAx>
      <c:valAx>
        <c:axId val="12311168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7568"/>
        <c:crosses val="max"/>
        <c:crossBetween val="between"/>
      </c:valAx>
      <c:dateAx>
        <c:axId val="1231175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311168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H13"/>
  <sheetViews>
    <sheetView zoomScale="115" zoomScaleNormal="115" workbookViewId="0">
      <selection activeCell="D17" sqref="D17"/>
    </sheetView>
  </sheetViews>
  <sheetFormatPr defaultColWidth="8.875" defaultRowHeight="15.75" x14ac:dyDescent="0.5"/>
  <cols>
    <col min="1" max="1" width="2.625" customWidth="1"/>
    <col min="2" max="2" width="10.125" customWidth="1"/>
    <col min="3" max="3" width="11.125" bestFit="1" customWidth="1"/>
    <col min="4" max="4" width="22.875" customWidth="1"/>
  </cols>
  <sheetData>
    <row r="2" spans="2:8" x14ac:dyDescent="0.5">
      <c r="B2" s="14" t="s">
        <v>0</v>
      </c>
      <c r="C2" s="13">
        <v>45565</v>
      </c>
    </row>
    <row r="4" spans="2:8" x14ac:dyDescent="0.5">
      <c r="B4" s="8" t="s">
        <v>33</v>
      </c>
      <c r="C4" s="2"/>
      <c r="D4" s="2"/>
      <c r="E4" s="2"/>
      <c r="F4" s="2"/>
      <c r="G4" s="2"/>
      <c r="H4" s="2"/>
    </row>
    <row r="5" spans="2:8" x14ac:dyDescent="0.5">
      <c r="B5" s="9" t="s">
        <v>1</v>
      </c>
      <c r="C5" s="9" t="s">
        <v>3</v>
      </c>
      <c r="D5" s="9" t="s">
        <v>2</v>
      </c>
      <c r="E5" s="6">
        <f>C2</f>
        <v>45565</v>
      </c>
      <c r="F5" s="6">
        <f>EDATE(E5,1)</f>
        <v>45595</v>
      </c>
      <c r="G5" s="6">
        <f>EDATE(F5,1)</f>
        <v>45626</v>
      </c>
      <c r="H5" s="6">
        <f>EDATE(G5,1)</f>
        <v>45656</v>
      </c>
    </row>
    <row r="6" spans="2:8" x14ac:dyDescent="0.5">
      <c r="B6" s="3">
        <v>7475</v>
      </c>
      <c r="C6" s="4" t="s">
        <v>4</v>
      </c>
      <c r="D6" t="s">
        <v>35</v>
      </c>
      <c r="E6" s="11">
        <v>11991</v>
      </c>
      <c r="F6" s="11">
        <v>14001</v>
      </c>
      <c r="G6" s="11">
        <v>16558</v>
      </c>
      <c r="H6" s="11">
        <v>15446</v>
      </c>
    </row>
    <row r="7" spans="2:8" x14ac:dyDescent="0.5">
      <c r="B7" s="3">
        <v>7476</v>
      </c>
      <c r="C7" s="4" t="s">
        <v>4</v>
      </c>
      <c r="D7" t="s">
        <v>36</v>
      </c>
      <c r="E7" s="11">
        <v>53316</v>
      </c>
      <c r="F7" s="11">
        <v>54113</v>
      </c>
      <c r="G7" s="11">
        <v>51000</v>
      </c>
      <c r="H7" s="11">
        <v>50000</v>
      </c>
    </row>
    <row r="8" spans="2:8" x14ac:dyDescent="0.5">
      <c r="B8" s="3">
        <v>6520</v>
      </c>
      <c r="C8" s="4" t="s">
        <v>5</v>
      </c>
      <c r="D8" t="s">
        <v>37</v>
      </c>
      <c r="E8" s="11">
        <v>35888</v>
      </c>
      <c r="F8" s="11">
        <v>36880</v>
      </c>
      <c r="G8" s="11">
        <v>37995</v>
      </c>
      <c r="H8" s="11">
        <v>40000</v>
      </c>
    </row>
    <row r="9" spans="2:8" x14ac:dyDescent="0.5">
      <c r="B9" s="3">
        <v>6625</v>
      </c>
      <c r="C9" s="4" t="s">
        <v>5</v>
      </c>
      <c r="D9" t="s">
        <v>38</v>
      </c>
      <c r="E9" s="11">
        <v>87941</v>
      </c>
      <c r="F9" s="11">
        <v>85114</v>
      </c>
      <c r="G9" s="11">
        <v>81469</v>
      </c>
      <c r="H9" s="11">
        <v>81005</v>
      </c>
    </row>
    <row r="10" spans="2:8" x14ac:dyDescent="0.5">
      <c r="B10" s="3">
        <v>8750</v>
      </c>
      <c r="C10" s="4" t="s">
        <v>6</v>
      </c>
      <c r="D10" s="1" t="s">
        <v>39</v>
      </c>
      <c r="E10" s="11">
        <v>91611</v>
      </c>
      <c r="F10" s="11">
        <v>90005</v>
      </c>
      <c r="G10" s="11">
        <v>87556</v>
      </c>
      <c r="H10" s="11">
        <v>84511</v>
      </c>
    </row>
    <row r="11" spans="2:8" x14ac:dyDescent="0.5">
      <c r="B11" s="3">
        <v>8751</v>
      </c>
      <c r="C11" s="4" t="s">
        <v>6</v>
      </c>
      <c r="D11" s="1" t="s">
        <v>40</v>
      </c>
      <c r="E11" s="11">
        <v>17416</v>
      </c>
      <c r="F11" s="11">
        <v>16554</v>
      </c>
      <c r="G11" s="11">
        <v>14330</v>
      </c>
      <c r="H11" s="11">
        <v>11338</v>
      </c>
    </row>
    <row r="12" spans="2:8" x14ac:dyDescent="0.5">
      <c r="B12" s="3">
        <v>9001</v>
      </c>
      <c r="C12" s="4" t="s">
        <v>7</v>
      </c>
      <c r="D12" s="1" t="s">
        <v>42</v>
      </c>
      <c r="E12" s="11">
        <v>41696</v>
      </c>
      <c r="F12" s="11">
        <v>41696</v>
      </c>
      <c r="G12" s="11">
        <v>41558</v>
      </c>
      <c r="H12" s="11">
        <v>45448</v>
      </c>
    </row>
    <row r="13" spans="2:8" x14ac:dyDescent="0.5">
      <c r="B13" s="3">
        <v>9002</v>
      </c>
      <c r="C13" s="4" t="s">
        <v>7</v>
      </c>
      <c r="D13" s="1" t="s">
        <v>41</v>
      </c>
      <c r="E13" s="11">
        <v>60185</v>
      </c>
      <c r="F13" s="11">
        <v>61115</v>
      </c>
      <c r="G13" s="11">
        <v>68994</v>
      </c>
      <c r="H13" s="11">
        <v>71410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2:V50"/>
  <sheetViews>
    <sheetView zoomScale="115" zoomScaleNormal="115" workbookViewId="0">
      <selection activeCell="A6" sqref="A6"/>
    </sheetView>
  </sheetViews>
  <sheetFormatPr defaultColWidth="11.125" defaultRowHeight="15.75" x14ac:dyDescent="0.5"/>
  <cols>
    <col min="1" max="1" width="2.375" style="16" customWidth="1"/>
    <col min="2" max="2" width="12.125" style="16" customWidth="1"/>
    <col min="3" max="3" width="11.125" style="16"/>
    <col min="4" max="4" width="24.375" style="16" bestFit="1" customWidth="1"/>
    <col min="5" max="5" width="0.75" style="16" customWidth="1"/>
    <col min="6" max="9" width="8.625" style="16" customWidth="1"/>
    <col min="10" max="10" width="0.875" style="16" customWidth="1"/>
    <col min="11" max="22" width="8.625" style="16" customWidth="1"/>
    <col min="23" max="16384" width="11.125" style="16"/>
  </cols>
  <sheetData>
    <row r="2" spans="1:22" x14ac:dyDescent="0.5">
      <c r="B2" s="52" t="s">
        <v>46</v>
      </c>
      <c r="C2" s="53"/>
      <c r="D2" s="53"/>
      <c r="E2" s="31"/>
      <c r="F2" s="32">
        <v>0.25</v>
      </c>
    </row>
    <row r="3" spans="1:22" x14ac:dyDescent="0.5">
      <c r="B3" s="54" t="s">
        <v>47</v>
      </c>
      <c r="C3" s="55"/>
      <c r="D3" s="55"/>
      <c r="E3" s="33"/>
      <c r="F3" s="34">
        <v>0.25</v>
      </c>
    </row>
    <row r="5" spans="1:22" x14ac:dyDescent="0.5">
      <c r="B5" s="24" t="s">
        <v>48</v>
      </c>
      <c r="C5" s="25"/>
      <c r="D5" s="49">
        <f>'Income Statement'!D2</f>
        <v>1</v>
      </c>
      <c r="E5" s="18"/>
      <c r="F5" s="50" t="s">
        <v>8</v>
      </c>
      <c r="G5" s="50"/>
      <c r="H5" s="50"/>
      <c r="I5" s="50"/>
      <c r="J5" s="17"/>
      <c r="K5" s="51" t="s">
        <v>9</v>
      </c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spans="1:22" x14ac:dyDescent="0.5">
      <c r="A6" s="16" t="s">
        <v>24</v>
      </c>
      <c r="B6" s="26" t="str">
        <f>B17</f>
        <v>Account #</v>
      </c>
      <c r="C6" s="26" t="str">
        <f t="shared" ref="C6:D6" si="0">C17</f>
        <v>Department</v>
      </c>
      <c r="D6" s="26" t="str">
        <f t="shared" si="0"/>
        <v>Description</v>
      </c>
      <c r="E6" s="19"/>
      <c r="F6" s="27">
        <f t="shared" ref="F6:I6" si="1">F17</f>
        <v>45565</v>
      </c>
      <c r="G6" s="27">
        <f t="shared" si="1"/>
        <v>45595</v>
      </c>
      <c r="H6" s="27">
        <f t="shared" si="1"/>
        <v>45626</v>
      </c>
      <c r="I6" s="27">
        <f t="shared" si="1"/>
        <v>45656</v>
      </c>
      <c r="J6" s="20"/>
      <c r="K6" s="27">
        <f>EDATE(I6,1)</f>
        <v>45687</v>
      </c>
      <c r="L6" s="27">
        <f>EDATE(K6,1)</f>
        <v>45716</v>
      </c>
      <c r="M6" s="27">
        <f t="shared" ref="M6" si="2">EDATE(L6,1)</f>
        <v>45744</v>
      </c>
      <c r="N6" s="27">
        <f t="shared" ref="N6" si="3">EDATE(M6,1)</f>
        <v>45775</v>
      </c>
      <c r="O6" s="27">
        <f t="shared" ref="O6" si="4">EDATE(N6,1)</f>
        <v>45805</v>
      </c>
      <c r="P6" s="27">
        <f t="shared" ref="P6" si="5">EDATE(O6,1)</f>
        <v>45836</v>
      </c>
      <c r="Q6" s="27">
        <f t="shared" ref="Q6" si="6">EDATE(P6,1)</f>
        <v>45866</v>
      </c>
      <c r="R6" s="27">
        <f t="shared" ref="R6" si="7">EDATE(Q6,1)</f>
        <v>45897</v>
      </c>
      <c r="S6" s="27">
        <f t="shared" ref="S6" si="8">EDATE(R6,1)</f>
        <v>45928</v>
      </c>
      <c r="T6" s="27">
        <f t="shared" ref="T6" si="9">EDATE(S6,1)</f>
        <v>45958</v>
      </c>
      <c r="U6" s="27">
        <f t="shared" ref="U6" si="10">EDATE(T6,1)</f>
        <v>45989</v>
      </c>
      <c r="V6" s="27">
        <f t="shared" ref="V6" si="11">EDATE(U6,1)</f>
        <v>46019</v>
      </c>
    </row>
    <row r="7" spans="1:22" x14ac:dyDescent="0.5">
      <c r="B7" s="21">
        <f t="shared" ref="B7:D7" si="12">B18</f>
        <v>7475</v>
      </c>
      <c r="C7" s="22" t="str">
        <f t="shared" si="12"/>
        <v>Marketing</v>
      </c>
      <c r="D7" s="16" t="str">
        <f t="shared" si="12"/>
        <v>Advertisement</v>
      </c>
      <c r="F7" s="23">
        <f t="shared" ref="F7:I7" si="13">F18</f>
        <v>11991</v>
      </c>
      <c r="G7" s="23">
        <f t="shared" si="13"/>
        <v>14001</v>
      </c>
      <c r="H7" s="23">
        <f t="shared" si="13"/>
        <v>16558</v>
      </c>
      <c r="I7" s="23">
        <f t="shared" si="13"/>
        <v>15446</v>
      </c>
      <c r="J7" s="23"/>
      <c r="K7" s="23">
        <f>CHOOSE('Income Statement'!$D$2,Forecast!K18,Forecast!K29,Forecast!K40)</f>
        <v>13003.326056071361</v>
      </c>
      <c r="L7" s="23">
        <f>CHOOSE('Income Statement'!$D$2,Forecast!L18,Forecast!L29,Forecast!L40)</f>
        <v>13861.550420747353</v>
      </c>
      <c r="M7" s="23">
        <f>CHOOSE('Income Statement'!$D$2,Forecast!M18,Forecast!M29,Forecast!M40)</f>
        <v>14772.621113297482</v>
      </c>
      <c r="N7" s="23">
        <f>CHOOSE('Income Statement'!$D$2,Forecast!N18,Forecast!N29,Forecast!N40)</f>
        <v>15696.374924537404</v>
      </c>
      <c r="O7" s="23">
        <f>CHOOSE('Income Statement'!$D$2,Forecast!O18,Forecast!O29,Forecast!O40)</f>
        <v>16611.814246858463</v>
      </c>
      <c r="P7" s="23">
        <f>CHOOSE('Income Statement'!$D$2,Forecast!P18,Forecast!P29,Forecast!P40)</f>
        <v>17531.199428327454</v>
      </c>
      <c r="Q7" s="23">
        <f>CHOOSE('Income Statement'!$D$2,Forecast!Q18,Forecast!Q29,Forecast!Q40)</f>
        <v>18446.638750648512</v>
      </c>
      <c r="R7" s="23">
        <f>CHOOSE('Income Statement'!$D$2,Forecast!R18,Forecast!R29,Forecast!R40)</f>
        <v>19366.023932117503</v>
      </c>
      <c r="S7" s="23">
        <f>CHOOSE('Income Statement'!$D$2,Forecast!S18,Forecast!S29,Forecast!S40)</f>
        <v>20283.436184012531</v>
      </c>
      <c r="T7" s="23">
        <f>CHOOSE('Income Statement'!$D$2,Forecast!T18,Forecast!T29,Forecast!T40)</f>
        <v>21198.875506333588</v>
      </c>
      <c r="U7" s="23">
        <f>CHOOSE('Income Statement'!$D$2,Forecast!U18,Forecast!U29,Forecast!U40)</f>
        <v>22118.26068780258</v>
      </c>
      <c r="V7" s="23">
        <f>CHOOSE('Income Statement'!$D$2,Forecast!V18,Forecast!V29,Forecast!V40)</f>
        <v>23033.700010123634</v>
      </c>
    </row>
    <row r="8" spans="1:22" x14ac:dyDescent="0.5">
      <c r="B8" s="21">
        <f t="shared" ref="B8:D8" si="14">B19</f>
        <v>7476</v>
      </c>
      <c r="C8" s="22" t="str">
        <f t="shared" si="14"/>
        <v>Marketing</v>
      </c>
      <c r="D8" s="16" t="str">
        <f t="shared" si="14"/>
        <v>Infuencers &amp; Broker</v>
      </c>
      <c r="F8" s="23">
        <f t="shared" ref="F8:I8" si="15">F19</f>
        <v>53316</v>
      </c>
      <c r="G8" s="23">
        <f t="shared" si="15"/>
        <v>54113</v>
      </c>
      <c r="H8" s="23">
        <f t="shared" si="15"/>
        <v>51000</v>
      </c>
      <c r="I8" s="23">
        <f t="shared" si="15"/>
        <v>50000</v>
      </c>
      <c r="J8" s="23"/>
      <c r="K8" s="23">
        <f>CHOOSE('Income Statement'!$D$2,Forecast!K19,Forecast!K30,Forecast!K41)</f>
        <v>36646.920226945076</v>
      </c>
      <c r="L8" s="23">
        <f>CHOOSE('Income Statement'!$D$2,Forecast!L19,Forecast!L30,Forecast!L41)</f>
        <v>35864.480531434303</v>
      </c>
      <c r="M8" s="23">
        <f>CHOOSE('Income Statement'!$D$2,Forecast!M19,Forecast!M30,Forecast!M41)</f>
        <v>35033.861051717191</v>
      </c>
      <c r="N8" s="23">
        <f>CHOOSE('Income Statement'!$D$2,Forecast!N19,Forecast!N30,Forecast!N41)</f>
        <v>34191.678423790559</v>
      </c>
      <c r="O8" s="23">
        <f>CHOOSE('Income Statement'!$D$2,Forecast!O19,Forecast!O30,Forecast!O41)</f>
        <v>33357.076081912397</v>
      </c>
      <c r="P8" s="23">
        <f>CHOOSE('Income Statement'!$D$2,Forecast!P19,Forecast!P30,Forecast!P41)</f>
        <v>32518.876316146823</v>
      </c>
      <c r="Q8" s="23">
        <f>CHOOSE('Income Statement'!$D$2,Forecast!Q19,Forecast!Q30,Forecast!Q41)</f>
        <v>31684.273974268657</v>
      </c>
      <c r="R8" s="23">
        <f>CHOOSE('Income Statement'!$D$2,Forecast!R19,Forecast!R30,Forecast!R41)</f>
        <v>30846.07420850308</v>
      </c>
      <c r="S8" s="23">
        <f>CHOOSE('Income Statement'!$D$2,Forecast!S19,Forecast!S30,Forecast!S41)</f>
        <v>30009.673154681215</v>
      </c>
      <c r="T8" s="23">
        <f>CHOOSE('Income Statement'!$D$2,Forecast!T19,Forecast!T30,Forecast!T41)</f>
        <v>29175.070812803046</v>
      </c>
      <c r="U8" s="23">
        <f>CHOOSE('Income Statement'!$D$2,Forecast!U19,Forecast!U30,Forecast!U41)</f>
        <v>28336.871047037479</v>
      </c>
      <c r="V8" s="23">
        <f>CHOOSE('Income Statement'!$D$2,Forecast!V19,Forecast!V30,Forecast!V41)</f>
        <v>27502.268705159309</v>
      </c>
    </row>
    <row r="9" spans="1:22" x14ac:dyDescent="0.5">
      <c r="B9" s="21">
        <f t="shared" ref="B9:D9" si="16">B20</f>
        <v>6520</v>
      </c>
      <c r="C9" s="22" t="str">
        <f t="shared" si="16"/>
        <v>Engineering</v>
      </c>
      <c r="D9" s="16" t="str">
        <f t="shared" si="16"/>
        <v>Consultancy</v>
      </c>
      <c r="F9" s="23">
        <f t="shared" ref="F9:I9" si="17">F20</f>
        <v>35888</v>
      </c>
      <c r="G9" s="23">
        <f t="shared" si="17"/>
        <v>36880</v>
      </c>
      <c r="H9" s="23">
        <f t="shared" si="17"/>
        <v>37995</v>
      </c>
      <c r="I9" s="23">
        <f t="shared" si="17"/>
        <v>40000</v>
      </c>
      <c r="J9" s="23"/>
      <c r="K9" s="23">
        <f>CHOOSE('Income Statement'!$D$2,Forecast!K20,Forecast!K31,Forecast!K42)</f>
        <v>30887.978401018685</v>
      </c>
      <c r="L9" s="23">
        <f>CHOOSE('Income Statement'!$D$2,Forecast!L20,Forecast!L31,Forecast!L42)</f>
        <v>31845.866199072003</v>
      </c>
      <c r="M9" s="23">
        <f>CHOOSE('Income Statement'!$D$2,Forecast!M20,Forecast!M31,Forecast!M42)</f>
        <v>32862.737235921712</v>
      </c>
      <c r="N9" s="23">
        <f>CHOOSE('Income Statement'!$D$2,Forecast!N20,Forecast!N31,Forecast!N42)</f>
        <v>33893.764250082553</v>
      </c>
      <c r="O9" s="23">
        <f>CHOOSE('Income Statement'!$D$2,Forecast!O20,Forecast!O31,Forecast!O42)</f>
        <v>34915.511234672762</v>
      </c>
      <c r="P9" s="23">
        <f>CHOOSE('Income Statement'!$D$2,Forecast!P20,Forecast!P31,Forecast!P42)</f>
        <v>35941.662301093107</v>
      </c>
      <c r="Q9" s="23">
        <f>CHOOSE('Income Statement'!$D$2,Forecast!Q20,Forecast!Q31,Forecast!Q42)</f>
        <v>36963.409285683316</v>
      </c>
      <c r="R9" s="23">
        <f>CHOOSE('Income Statement'!$D$2,Forecast!R20,Forecast!R31,Forecast!R42)</f>
        <v>37989.560352103654</v>
      </c>
      <c r="S9" s="23">
        <f>CHOOSE('Income Statement'!$D$2,Forecast!S20,Forecast!S31,Forecast!S42)</f>
        <v>39013.509377608927</v>
      </c>
      <c r="T9" s="23">
        <f>CHOOSE('Income Statement'!$D$2,Forecast!T20,Forecast!T31,Forecast!T42)</f>
        <v>40035.256362199136</v>
      </c>
      <c r="U9" s="23">
        <f>CHOOSE('Income Statement'!$D$2,Forecast!U20,Forecast!U31,Forecast!U42)</f>
        <v>41061.407428619481</v>
      </c>
      <c r="V9" s="23">
        <f>CHOOSE('Income Statement'!$D$2,Forecast!V20,Forecast!V31,Forecast!V42)</f>
        <v>42083.15441320969</v>
      </c>
    </row>
    <row r="10" spans="1:22" x14ac:dyDescent="0.5">
      <c r="B10" s="21">
        <f t="shared" ref="B10:D10" si="18">B21</f>
        <v>6625</v>
      </c>
      <c r="C10" s="22" t="str">
        <f t="shared" si="18"/>
        <v>Engineering</v>
      </c>
      <c r="D10" s="16" t="str">
        <f t="shared" si="18"/>
        <v>Traveling and Conveyance</v>
      </c>
      <c r="F10" s="23">
        <f t="shared" ref="F10:I10" si="19">F21</f>
        <v>87941</v>
      </c>
      <c r="G10" s="23">
        <f t="shared" si="19"/>
        <v>85114</v>
      </c>
      <c r="H10" s="23">
        <f t="shared" si="19"/>
        <v>81469</v>
      </c>
      <c r="I10" s="23">
        <f t="shared" si="19"/>
        <v>81005</v>
      </c>
      <c r="J10" s="23"/>
      <c r="K10" s="23">
        <f>CHOOSE('Income Statement'!$D$2,Forecast!K21,Forecast!K32,Forecast!K43)</f>
        <v>58636.692967901115</v>
      </c>
      <c r="L10" s="23">
        <f>CHOOSE('Income Statement'!$D$2,Forecast!L21,Forecast!L32,Forecast!L43)</f>
        <v>56959.554924202974</v>
      </c>
      <c r="M10" s="23">
        <f>CHOOSE('Income Statement'!$D$2,Forecast!M21,Forecast!M32,Forecast!M43)</f>
        <v>55179.144833479091</v>
      </c>
      <c r="N10" s="23">
        <f>CHOOSE('Income Statement'!$D$2,Forecast!N21,Forecast!N32,Forecast!N43)</f>
        <v>53373.949451469023</v>
      </c>
      <c r="O10" s="23">
        <f>CHOOSE('Income Statement'!$D$2,Forecast!O21,Forecast!O32,Forecast!O43)</f>
        <v>51585.002204857665</v>
      </c>
      <c r="P10" s="23">
        <f>CHOOSE('Income Statement'!$D$2,Forecast!P21,Forecast!P32,Forecast!P43)</f>
        <v>49788.343978735065</v>
      </c>
      <c r="Q10" s="23">
        <f>CHOOSE('Income Statement'!$D$2,Forecast!Q21,Forecast!Q32,Forecast!Q43)</f>
        <v>47999.396732123721</v>
      </c>
      <c r="R10" s="23">
        <f>CHOOSE('Income Statement'!$D$2,Forecast!R21,Forecast!R32,Forecast!R43)</f>
        <v>46202.738506001115</v>
      </c>
      <c r="S10" s="23">
        <f>CHOOSE('Income Statement'!$D$2,Forecast!S21,Forecast!S32,Forecast!S43)</f>
        <v>44409.935769634139</v>
      </c>
      <c r="T10" s="23">
        <f>CHOOSE('Income Statement'!$D$2,Forecast!T21,Forecast!T32,Forecast!T43)</f>
        <v>42620.988523022796</v>
      </c>
      <c r="U10" s="23">
        <f>CHOOSE('Income Statement'!$D$2,Forecast!U21,Forecast!U32,Forecast!U43)</f>
        <v>40824.330296900182</v>
      </c>
      <c r="V10" s="23">
        <f>CHOOSE('Income Statement'!$D$2,Forecast!V21,Forecast!V32,Forecast!V43)</f>
        <v>39035.383050288838</v>
      </c>
    </row>
    <row r="11" spans="1:22" x14ac:dyDescent="0.5">
      <c r="B11" s="21">
        <f t="shared" ref="B11:D11" si="20">B22</f>
        <v>8750</v>
      </c>
      <c r="C11" s="22" t="str">
        <f t="shared" si="20"/>
        <v>Support</v>
      </c>
      <c r="D11" s="18" t="str">
        <f t="shared" si="20"/>
        <v>Intangibles</v>
      </c>
      <c r="E11" s="18"/>
      <c r="F11" s="23">
        <f t="shared" ref="F11:I11" si="21">F22</f>
        <v>91611</v>
      </c>
      <c r="G11" s="23">
        <f t="shared" si="21"/>
        <v>90005</v>
      </c>
      <c r="H11" s="23">
        <f t="shared" si="21"/>
        <v>87556</v>
      </c>
      <c r="I11" s="23">
        <f t="shared" si="21"/>
        <v>84511</v>
      </c>
      <c r="J11" s="23"/>
      <c r="K11" s="23">
        <f>CHOOSE('Income Statement'!$D$2,Forecast!K22,Forecast!K33,Forecast!K44)</f>
        <v>61718.007641523858</v>
      </c>
      <c r="L11" s="23">
        <f>CHOOSE('Income Statement'!$D$2,Forecast!L22,Forecast!L33,Forecast!L44)</f>
        <v>60035.109751197087</v>
      </c>
      <c r="M11" s="23">
        <f>CHOOSE('Income Statement'!$D$2,Forecast!M22,Forecast!M33,Forecast!M44)</f>
        <v>58248.585143485689</v>
      </c>
      <c r="N11" s="23">
        <f>CHOOSE('Income Statement'!$D$2,Forecast!N22,Forecast!N33,Forecast!N44)</f>
        <v>56437.190123601948</v>
      </c>
      <c r="O11" s="23">
        <f>CHOOSE('Income Statement'!$D$2,Forecast!O22,Forecast!O33,Forecast!O44)</f>
        <v>54642.099040586749</v>
      </c>
      <c r="P11" s="23">
        <f>CHOOSE('Income Statement'!$D$2,Forecast!P22,Forecast!P33,Forecast!P44)</f>
        <v>52839.270496006808</v>
      </c>
      <c r="Q11" s="23">
        <f>CHOOSE('Income Statement'!$D$2,Forecast!Q22,Forecast!Q33,Forecast!Q44)</f>
        <v>51044.179412991602</v>
      </c>
      <c r="R11" s="23">
        <f>CHOOSE('Income Statement'!$D$2,Forecast!R22,Forecast!R33,Forecast!R44)</f>
        <v>49241.35086841166</v>
      </c>
      <c r="S11" s="23">
        <f>CHOOSE('Income Statement'!$D$2,Forecast!S22,Forecast!S33,Forecast!S44)</f>
        <v>47442.391054614098</v>
      </c>
      <c r="T11" s="23">
        <f>CHOOSE('Income Statement'!$D$2,Forecast!T22,Forecast!T33,Forecast!T44)</f>
        <v>45647.299971598884</v>
      </c>
      <c r="U11" s="23">
        <f>CHOOSE('Income Statement'!$D$2,Forecast!U22,Forecast!U33,Forecast!U44)</f>
        <v>43844.471427018958</v>
      </c>
      <c r="V11" s="23">
        <f>CHOOSE('Income Statement'!$D$2,Forecast!V22,Forecast!V33,Forecast!V44)</f>
        <v>42049.380344003745</v>
      </c>
    </row>
    <row r="12" spans="1:22" x14ac:dyDescent="0.5">
      <c r="B12" s="21">
        <f t="shared" ref="B12:D12" si="22">B23</f>
        <v>8751</v>
      </c>
      <c r="C12" s="22" t="str">
        <f t="shared" si="22"/>
        <v>Support</v>
      </c>
      <c r="D12" s="18" t="str">
        <f t="shared" si="22"/>
        <v>Communication Exp</v>
      </c>
      <c r="E12" s="18"/>
      <c r="F12" s="23">
        <f t="shared" ref="F12:I12" si="23">F23</f>
        <v>17416</v>
      </c>
      <c r="G12" s="23">
        <f t="shared" si="23"/>
        <v>16554</v>
      </c>
      <c r="H12" s="23">
        <f t="shared" si="23"/>
        <v>14330</v>
      </c>
      <c r="I12" s="23">
        <f t="shared" si="23"/>
        <v>11338</v>
      </c>
      <c r="J12" s="23"/>
      <c r="K12" s="23">
        <f>CHOOSE('Income Statement'!$D$2,Forecast!K23,Forecast!K34,Forecast!K45)</f>
        <v>7131.2289474683603</v>
      </c>
      <c r="L12" s="23">
        <f>CHOOSE('Income Statement'!$D$2,Forecast!L23,Forecast!L34,Forecast!L45)</f>
        <v>5671.834041303393</v>
      </c>
      <c r="M12" s="23">
        <f>CHOOSE('Income Statement'!$D$2,Forecast!M23,Forecast!M34,Forecast!M45)</f>
        <v>4122.5749167785116</v>
      </c>
      <c r="N12" s="23">
        <f>CHOOSE('Income Statement'!$D$2,Forecast!N23,Forecast!N34,Forecast!N45)</f>
        <v>2551.7483798472522</v>
      </c>
      <c r="O12" s="23">
        <f>CHOOSE('Income Statement'!$D$2,Forecast!O23,Forecast!O34,Forecast!O45)</f>
        <v>995.06047993795153</v>
      </c>
      <c r="P12" s="23">
        <f>CHOOSE('Income Statement'!$D$2,Forecast!P23,Forecast!P34,Forecast!P45)</f>
        <v>-568.33728160888734</v>
      </c>
      <c r="Q12" s="23">
        <f>CHOOSE('Income Statement'!$D$2,Forecast!Q23,Forecast!Q34,Forecast!Q45)</f>
        <v>-2125.0251815181878</v>
      </c>
      <c r="R12" s="23">
        <f>CHOOSE('Income Statement'!$D$2,Forecast!R23,Forecast!R34,Forecast!R45)</f>
        <v>-3688.4229430650275</v>
      </c>
      <c r="S12" s="23">
        <f>CHOOSE('Income Statement'!$D$2,Forecast!S23,Forecast!S34,Forecast!S45)</f>
        <v>-5248.4657737930975</v>
      </c>
      <c r="T12" s="23">
        <f>CHOOSE('Income Statement'!$D$2,Forecast!T23,Forecast!T34,Forecast!T45)</f>
        <v>-6805.1536737023998</v>
      </c>
      <c r="U12" s="23">
        <f>CHOOSE('Income Statement'!$D$2,Forecast!U23,Forecast!U34,Forecast!U45)</f>
        <v>-8368.5514352492391</v>
      </c>
      <c r="V12" s="23">
        <f>CHOOSE('Income Statement'!$D$2,Forecast!V23,Forecast!V34,Forecast!V45)</f>
        <v>-9925.2393351585379</v>
      </c>
    </row>
    <row r="13" spans="1:22" x14ac:dyDescent="0.5">
      <c r="B13" s="21">
        <f t="shared" ref="B13:D13" si="24">B24</f>
        <v>9001</v>
      </c>
      <c r="C13" s="22" t="str">
        <f t="shared" si="24"/>
        <v>HR</v>
      </c>
      <c r="D13" s="18" t="str">
        <f t="shared" si="24"/>
        <v>Training &amp; Recruiting Events</v>
      </c>
      <c r="E13" s="18"/>
      <c r="F13" s="23">
        <f t="shared" ref="F13:I13" si="25">F24</f>
        <v>41696</v>
      </c>
      <c r="G13" s="23">
        <f t="shared" si="25"/>
        <v>41696</v>
      </c>
      <c r="H13" s="23">
        <f t="shared" si="25"/>
        <v>41558</v>
      </c>
      <c r="I13" s="23">
        <f t="shared" si="25"/>
        <v>45448</v>
      </c>
      <c r="J13" s="23"/>
      <c r="K13" s="23">
        <f>CHOOSE('Income Statement'!$D$2,Forecast!K24,Forecast!K35,Forecast!K46)</f>
        <v>34404.888145004683</v>
      </c>
      <c r="L13" s="23">
        <f>CHOOSE('Income Statement'!$D$2,Forecast!L24,Forecast!L35,Forecast!L46)</f>
        <v>35242.432516727669</v>
      </c>
      <c r="M13" s="23">
        <f>CHOOSE('Income Statement'!$D$2,Forecast!M24,Forecast!M35,Forecast!M46)</f>
        <v>36131.549817743937</v>
      </c>
      <c r="N13" s="23">
        <f>CHOOSE('Income Statement'!$D$2,Forecast!N24,Forecast!N35,Forecast!N46)</f>
        <v>37033.044621790599</v>
      </c>
      <c r="O13" s="23">
        <f>CHOOSE('Income Statement'!$D$2,Forecast!O24,Forecast!O35,Forecast!O46)</f>
        <v>37926.42528496177</v>
      </c>
      <c r="P13" s="23">
        <f>CHOOSE('Income Statement'!$D$2,Forecast!P24,Forecast!P35,Forecast!P46)</f>
        <v>38823.656726853522</v>
      </c>
      <c r="Q13" s="23">
        <f>CHOOSE('Income Statement'!$D$2,Forecast!Q24,Forecast!Q35,Forecast!Q46)</f>
        <v>39717.0373900247</v>
      </c>
      <c r="R13" s="23">
        <f>CHOOSE('Income Statement'!$D$2,Forecast!R24,Forecast!R35,Forecast!R46)</f>
        <v>40614.268831916452</v>
      </c>
      <c r="S13" s="23">
        <f>CHOOSE('Income Statement'!$D$2,Forecast!S24,Forecast!S35,Forecast!S46)</f>
        <v>41509.574884447917</v>
      </c>
      <c r="T13" s="23">
        <f>CHOOSE('Income Statement'!$D$2,Forecast!T24,Forecast!T35,Forecast!T46)</f>
        <v>42402.955547619094</v>
      </c>
      <c r="U13" s="23">
        <f>CHOOSE('Income Statement'!$D$2,Forecast!U24,Forecast!U35,Forecast!U46)</f>
        <v>43300.186989510839</v>
      </c>
      <c r="V13" s="23">
        <f>CHOOSE('Income Statement'!$D$2,Forecast!V24,Forecast!V35,Forecast!V46)</f>
        <v>44193.567652682017</v>
      </c>
    </row>
    <row r="14" spans="1:22" x14ac:dyDescent="0.5">
      <c r="B14" s="21">
        <f t="shared" ref="B14:D14" si="26">B25</f>
        <v>9002</v>
      </c>
      <c r="C14" s="22" t="str">
        <f t="shared" si="26"/>
        <v>HR</v>
      </c>
      <c r="D14" s="18" t="str">
        <f t="shared" si="26"/>
        <v>Printing and Stationery Exp</v>
      </c>
      <c r="E14" s="18"/>
      <c r="F14" s="23">
        <f t="shared" ref="F14:I14" si="27">F25</f>
        <v>60185</v>
      </c>
      <c r="G14" s="23">
        <f t="shared" si="27"/>
        <v>61115</v>
      </c>
      <c r="H14" s="23">
        <f t="shared" si="27"/>
        <v>68994</v>
      </c>
      <c r="I14" s="23">
        <f t="shared" si="27"/>
        <v>71410</v>
      </c>
      <c r="J14" s="23"/>
      <c r="K14" s="23">
        <f>CHOOSE('Income Statement'!$D$2,Forecast!K25,Forecast!K36,Forecast!K47)</f>
        <v>56789.039203607485</v>
      </c>
      <c r="L14" s="23">
        <f>CHOOSE('Income Statement'!$D$2,Forecast!L25,Forecast!L36,Forecast!L47)</f>
        <v>59518.339259517408</v>
      </c>
      <c r="M14" s="23">
        <f>CHOOSE('Income Statement'!$D$2,Forecast!M25,Forecast!M36,Forecast!M47)</f>
        <v>62415.69966369764</v>
      </c>
      <c r="N14" s="23">
        <f>CHOOSE('Income Statement'!$D$2,Forecast!N25,Forecast!N36,Forecast!N47)</f>
        <v>65353.394551462741</v>
      </c>
      <c r="O14" s="23">
        <f>CHOOSE('Income Statement'!$D$2,Forecast!O25,Forecast!O36,Forecast!O47)</f>
        <v>68264.647944433324</v>
      </c>
      <c r="P14" s="23">
        <f>CHOOSE('Income Statement'!$D$2,Forecast!P25,Forecast!P36,Forecast!P47)</f>
        <v>71188.449843408089</v>
      </c>
      <c r="Q14" s="23">
        <f>CHOOSE('Income Statement'!$D$2,Forecast!Q25,Forecast!Q36,Forecast!Q47)</f>
        <v>74099.703236378657</v>
      </c>
      <c r="R14" s="23">
        <f>CHOOSE('Income Statement'!$D$2,Forecast!R25,Forecast!R36,Forecast!R47)</f>
        <v>77023.505135353422</v>
      </c>
      <c r="S14" s="23">
        <f>CHOOSE('Income Statement'!$D$2,Forecast!S25,Forecast!S36,Forecast!S47)</f>
        <v>79941.032781326096</v>
      </c>
      <c r="T14" s="23">
        <f>CHOOSE('Income Statement'!$D$2,Forecast!T25,Forecast!T36,Forecast!T47)</f>
        <v>82852.286174296663</v>
      </c>
      <c r="U14" s="23">
        <f>CHOOSE('Income Statement'!$D$2,Forecast!U25,Forecast!U36,Forecast!U47)</f>
        <v>85776.088073271443</v>
      </c>
      <c r="V14" s="23">
        <f>CHOOSE('Income Statement'!$D$2,Forecast!V25,Forecast!V36,Forecast!V47)</f>
        <v>88687.341466242011</v>
      </c>
    </row>
    <row r="15" spans="1:22" x14ac:dyDescent="0.5">
      <c r="B15" s="21"/>
      <c r="C15" s="22"/>
      <c r="D15" s="18"/>
      <c r="E15" s="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5">
      <c r="B16" s="24" t="s">
        <v>44</v>
      </c>
      <c r="C16" s="25"/>
      <c r="D16" s="25"/>
      <c r="E16" s="18"/>
      <c r="F16" s="50" t="s">
        <v>8</v>
      </c>
      <c r="G16" s="50"/>
      <c r="H16" s="50"/>
      <c r="I16" s="50"/>
      <c r="J16" s="17"/>
      <c r="K16" s="51" t="s">
        <v>9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</row>
    <row r="17" spans="1:22" x14ac:dyDescent="0.5">
      <c r="A17" s="16" t="s">
        <v>24</v>
      </c>
      <c r="B17" s="26" t="str">
        <f>'Actual Expenses'!B5</f>
        <v>Account #</v>
      </c>
      <c r="C17" s="26" t="str">
        <f>'Actual Expenses'!C5</f>
        <v>Department</v>
      </c>
      <c r="D17" s="26" t="str">
        <f>'Actual Expenses'!D5</f>
        <v>Description</v>
      </c>
      <c r="E17" s="19"/>
      <c r="F17" s="27">
        <f>'Actual Expenses'!E5</f>
        <v>45565</v>
      </c>
      <c r="G17" s="27">
        <f>'Actual Expenses'!F5</f>
        <v>45595</v>
      </c>
      <c r="H17" s="27">
        <f>'Actual Expenses'!G5</f>
        <v>45626</v>
      </c>
      <c r="I17" s="27">
        <f>'Actual Expenses'!H5</f>
        <v>45656</v>
      </c>
      <c r="J17" s="20"/>
      <c r="K17" s="27">
        <f>EDATE(I17,1)</f>
        <v>45687</v>
      </c>
      <c r="L17" s="27">
        <f>EDATE(K17,1)</f>
        <v>45716</v>
      </c>
      <c r="M17" s="27">
        <f t="shared" ref="M17:V17" si="28">EDATE(L17,1)</f>
        <v>45744</v>
      </c>
      <c r="N17" s="27">
        <f t="shared" si="28"/>
        <v>45775</v>
      </c>
      <c r="O17" s="27">
        <f t="shared" si="28"/>
        <v>45805</v>
      </c>
      <c r="P17" s="27">
        <f t="shared" si="28"/>
        <v>45836</v>
      </c>
      <c r="Q17" s="27">
        <f t="shared" si="28"/>
        <v>45866</v>
      </c>
      <c r="R17" s="27">
        <f t="shared" si="28"/>
        <v>45897</v>
      </c>
      <c r="S17" s="27">
        <f t="shared" si="28"/>
        <v>45928</v>
      </c>
      <c r="T17" s="27">
        <f t="shared" si="28"/>
        <v>45958</v>
      </c>
      <c r="U17" s="27">
        <f t="shared" si="28"/>
        <v>45989</v>
      </c>
      <c r="V17" s="27">
        <f t="shared" si="28"/>
        <v>46019</v>
      </c>
    </row>
    <row r="18" spans="1:22" x14ac:dyDescent="0.5">
      <c r="B18" s="21">
        <f>'Actual Expenses'!B6</f>
        <v>7475</v>
      </c>
      <c r="C18" s="22" t="str">
        <f>'Actual Expenses'!C6</f>
        <v>Marketing</v>
      </c>
      <c r="D18" s="16" t="str">
        <f>'Actual Expenses'!D6</f>
        <v>Advertisement</v>
      </c>
      <c r="F18" s="23">
        <f>'Actual Expenses'!E6</f>
        <v>11991</v>
      </c>
      <c r="G18" s="23">
        <f>'Actual Expenses'!F6</f>
        <v>14001</v>
      </c>
      <c r="H18" s="23">
        <f>'Actual Expenses'!G6</f>
        <v>16558</v>
      </c>
      <c r="I18" s="23">
        <f>'Actual Expenses'!H6</f>
        <v>15446</v>
      </c>
      <c r="J18" s="23"/>
      <c r="K18" s="23">
        <f>K29*(1-$F$2)</f>
        <v>13003.326056071361</v>
      </c>
      <c r="L18" s="23">
        <f t="shared" ref="L18:V18" si="29">L29*(1-$F$2)</f>
        <v>13861.550420747353</v>
      </c>
      <c r="M18" s="23">
        <f t="shared" si="29"/>
        <v>14772.621113297482</v>
      </c>
      <c r="N18" s="23">
        <f t="shared" si="29"/>
        <v>15696.374924537404</v>
      </c>
      <c r="O18" s="23">
        <f t="shared" si="29"/>
        <v>16611.814246858463</v>
      </c>
      <c r="P18" s="23">
        <f t="shared" si="29"/>
        <v>17531.199428327454</v>
      </c>
      <c r="Q18" s="23">
        <f t="shared" si="29"/>
        <v>18446.638750648512</v>
      </c>
      <c r="R18" s="23">
        <f t="shared" si="29"/>
        <v>19366.023932117503</v>
      </c>
      <c r="S18" s="23">
        <f t="shared" si="29"/>
        <v>20283.436184012531</v>
      </c>
      <c r="T18" s="23">
        <f t="shared" si="29"/>
        <v>21198.875506333588</v>
      </c>
      <c r="U18" s="23">
        <f t="shared" si="29"/>
        <v>22118.26068780258</v>
      </c>
      <c r="V18" s="23">
        <f t="shared" si="29"/>
        <v>23033.700010123634</v>
      </c>
    </row>
    <row r="19" spans="1:22" x14ac:dyDescent="0.5">
      <c r="B19" s="21">
        <f>'Actual Expenses'!B7</f>
        <v>7476</v>
      </c>
      <c r="C19" s="22" t="str">
        <f>'Actual Expenses'!C7</f>
        <v>Marketing</v>
      </c>
      <c r="D19" s="16" t="str">
        <f>'Actual Expenses'!D7</f>
        <v>Infuencers &amp; Broker</v>
      </c>
      <c r="F19" s="23">
        <f>'Actual Expenses'!E7</f>
        <v>53316</v>
      </c>
      <c r="G19" s="23">
        <f>'Actual Expenses'!F7</f>
        <v>54113</v>
      </c>
      <c r="H19" s="23">
        <f>'Actual Expenses'!G7</f>
        <v>51000</v>
      </c>
      <c r="I19" s="23">
        <f>'Actual Expenses'!H7</f>
        <v>50000</v>
      </c>
      <c r="J19" s="23"/>
      <c r="K19" s="23">
        <f t="shared" ref="K19:V19" si="30">K30*(1-$F$2)</f>
        <v>36646.920226945076</v>
      </c>
      <c r="L19" s="23">
        <f t="shared" si="30"/>
        <v>35864.480531434303</v>
      </c>
      <c r="M19" s="23">
        <f t="shared" si="30"/>
        <v>35033.861051717191</v>
      </c>
      <c r="N19" s="23">
        <f t="shared" si="30"/>
        <v>34191.678423790559</v>
      </c>
      <c r="O19" s="23">
        <f t="shared" si="30"/>
        <v>33357.076081912397</v>
      </c>
      <c r="P19" s="23">
        <f t="shared" si="30"/>
        <v>32518.876316146823</v>
      </c>
      <c r="Q19" s="23">
        <f t="shared" si="30"/>
        <v>31684.273974268657</v>
      </c>
      <c r="R19" s="23">
        <f t="shared" si="30"/>
        <v>30846.07420850308</v>
      </c>
      <c r="S19" s="23">
        <f t="shared" si="30"/>
        <v>30009.673154681215</v>
      </c>
      <c r="T19" s="23">
        <f t="shared" si="30"/>
        <v>29175.070812803046</v>
      </c>
      <c r="U19" s="23">
        <f t="shared" si="30"/>
        <v>28336.871047037479</v>
      </c>
      <c r="V19" s="23">
        <f t="shared" si="30"/>
        <v>27502.268705159309</v>
      </c>
    </row>
    <row r="20" spans="1:22" x14ac:dyDescent="0.5">
      <c r="B20" s="21">
        <f>'Actual Expenses'!B8</f>
        <v>6520</v>
      </c>
      <c r="C20" s="22" t="str">
        <f>'Actual Expenses'!C8</f>
        <v>Engineering</v>
      </c>
      <c r="D20" s="16" t="str">
        <f>'Actual Expenses'!D8</f>
        <v>Consultancy</v>
      </c>
      <c r="F20" s="23">
        <f>'Actual Expenses'!E8</f>
        <v>35888</v>
      </c>
      <c r="G20" s="23">
        <f>'Actual Expenses'!F8</f>
        <v>36880</v>
      </c>
      <c r="H20" s="23">
        <f>'Actual Expenses'!G8</f>
        <v>37995</v>
      </c>
      <c r="I20" s="23">
        <f>'Actual Expenses'!H8</f>
        <v>40000</v>
      </c>
      <c r="J20" s="23"/>
      <c r="K20" s="23">
        <f t="shared" ref="K20:V20" si="31">K31*(1-$F$2)</f>
        <v>30887.978401018685</v>
      </c>
      <c r="L20" s="23">
        <f t="shared" si="31"/>
        <v>31845.866199072003</v>
      </c>
      <c r="M20" s="23">
        <f t="shared" si="31"/>
        <v>32862.737235921712</v>
      </c>
      <c r="N20" s="23">
        <f t="shared" si="31"/>
        <v>33893.764250082553</v>
      </c>
      <c r="O20" s="23">
        <f t="shared" si="31"/>
        <v>34915.511234672762</v>
      </c>
      <c r="P20" s="23">
        <f t="shared" si="31"/>
        <v>35941.662301093107</v>
      </c>
      <c r="Q20" s="23">
        <f t="shared" si="31"/>
        <v>36963.409285683316</v>
      </c>
      <c r="R20" s="23">
        <f t="shared" si="31"/>
        <v>37989.560352103654</v>
      </c>
      <c r="S20" s="23">
        <f t="shared" si="31"/>
        <v>39013.509377608927</v>
      </c>
      <c r="T20" s="23">
        <f t="shared" si="31"/>
        <v>40035.256362199136</v>
      </c>
      <c r="U20" s="23">
        <f t="shared" si="31"/>
        <v>41061.407428619481</v>
      </c>
      <c r="V20" s="23">
        <f t="shared" si="31"/>
        <v>42083.15441320969</v>
      </c>
    </row>
    <row r="21" spans="1:22" x14ac:dyDescent="0.5">
      <c r="B21" s="21">
        <f>'Actual Expenses'!B9</f>
        <v>6625</v>
      </c>
      <c r="C21" s="22" t="str">
        <f>'Actual Expenses'!C9</f>
        <v>Engineering</v>
      </c>
      <c r="D21" s="16" t="str">
        <f>'Actual Expenses'!D9</f>
        <v>Traveling and Conveyance</v>
      </c>
      <c r="F21" s="23">
        <f>'Actual Expenses'!E9</f>
        <v>87941</v>
      </c>
      <c r="G21" s="23">
        <f>'Actual Expenses'!F9</f>
        <v>85114</v>
      </c>
      <c r="H21" s="23">
        <f>'Actual Expenses'!G9</f>
        <v>81469</v>
      </c>
      <c r="I21" s="23">
        <f>'Actual Expenses'!H9</f>
        <v>81005</v>
      </c>
      <c r="J21" s="23"/>
      <c r="K21" s="23">
        <f t="shared" ref="K21:V21" si="32">K32*(1-$F$2)</f>
        <v>58636.692967901115</v>
      </c>
      <c r="L21" s="23">
        <f t="shared" si="32"/>
        <v>56959.554924202974</v>
      </c>
      <c r="M21" s="23">
        <f t="shared" si="32"/>
        <v>55179.144833479091</v>
      </c>
      <c r="N21" s="23">
        <f t="shared" si="32"/>
        <v>53373.949451469023</v>
      </c>
      <c r="O21" s="23">
        <f t="shared" si="32"/>
        <v>51585.002204857665</v>
      </c>
      <c r="P21" s="23">
        <f t="shared" si="32"/>
        <v>49788.343978735065</v>
      </c>
      <c r="Q21" s="23">
        <f t="shared" si="32"/>
        <v>47999.396732123721</v>
      </c>
      <c r="R21" s="23">
        <f t="shared" si="32"/>
        <v>46202.738506001115</v>
      </c>
      <c r="S21" s="23">
        <f t="shared" si="32"/>
        <v>44409.935769634139</v>
      </c>
      <c r="T21" s="23">
        <f t="shared" si="32"/>
        <v>42620.988523022796</v>
      </c>
      <c r="U21" s="23">
        <f t="shared" si="32"/>
        <v>40824.330296900182</v>
      </c>
      <c r="V21" s="23">
        <f t="shared" si="32"/>
        <v>39035.383050288838</v>
      </c>
    </row>
    <row r="22" spans="1:22" x14ac:dyDescent="0.5">
      <c r="B22" s="21">
        <f>'Actual Expenses'!B10</f>
        <v>8750</v>
      </c>
      <c r="C22" s="22" t="str">
        <f>'Actual Expenses'!C10</f>
        <v>Support</v>
      </c>
      <c r="D22" s="18" t="str">
        <f>'Actual Expenses'!D10</f>
        <v>Intangibles</v>
      </c>
      <c r="E22" s="18"/>
      <c r="F22" s="23">
        <f>'Actual Expenses'!E10</f>
        <v>91611</v>
      </c>
      <c r="G22" s="23">
        <f>'Actual Expenses'!F10</f>
        <v>90005</v>
      </c>
      <c r="H22" s="23">
        <f>'Actual Expenses'!G10</f>
        <v>87556</v>
      </c>
      <c r="I22" s="23">
        <f>'Actual Expenses'!H10</f>
        <v>84511</v>
      </c>
      <c r="J22" s="23"/>
      <c r="K22" s="23">
        <f t="shared" ref="K22:V22" si="33">K33*(1-$F$2)</f>
        <v>61718.007641523858</v>
      </c>
      <c r="L22" s="23">
        <f t="shared" si="33"/>
        <v>60035.109751197087</v>
      </c>
      <c r="M22" s="23">
        <f t="shared" si="33"/>
        <v>58248.585143485689</v>
      </c>
      <c r="N22" s="23">
        <f t="shared" si="33"/>
        <v>56437.190123601948</v>
      </c>
      <c r="O22" s="23">
        <f t="shared" si="33"/>
        <v>54642.099040586749</v>
      </c>
      <c r="P22" s="23">
        <f t="shared" si="33"/>
        <v>52839.270496006808</v>
      </c>
      <c r="Q22" s="23">
        <f t="shared" si="33"/>
        <v>51044.179412991602</v>
      </c>
      <c r="R22" s="23">
        <f t="shared" si="33"/>
        <v>49241.35086841166</v>
      </c>
      <c r="S22" s="23">
        <f t="shared" si="33"/>
        <v>47442.391054614098</v>
      </c>
      <c r="T22" s="23">
        <f t="shared" si="33"/>
        <v>45647.299971598884</v>
      </c>
      <c r="U22" s="23">
        <f t="shared" si="33"/>
        <v>43844.471427018958</v>
      </c>
      <c r="V22" s="23">
        <f t="shared" si="33"/>
        <v>42049.380344003745</v>
      </c>
    </row>
    <row r="23" spans="1:22" x14ac:dyDescent="0.5">
      <c r="B23" s="21">
        <f>'Actual Expenses'!B11</f>
        <v>8751</v>
      </c>
      <c r="C23" s="22" t="str">
        <f>'Actual Expenses'!C11</f>
        <v>Support</v>
      </c>
      <c r="D23" s="18" t="str">
        <f>'Actual Expenses'!D11</f>
        <v>Communication Exp</v>
      </c>
      <c r="E23" s="18"/>
      <c r="F23" s="23">
        <f>'Actual Expenses'!E11</f>
        <v>17416</v>
      </c>
      <c r="G23" s="23">
        <f>'Actual Expenses'!F11</f>
        <v>16554</v>
      </c>
      <c r="H23" s="23">
        <f>'Actual Expenses'!G11</f>
        <v>14330</v>
      </c>
      <c r="I23" s="23">
        <f>'Actual Expenses'!H11</f>
        <v>11338</v>
      </c>
      <c r="J23" s="23"/>
      <c r="K23" s="23">
        <f t="shared" ref="K23:V23" si="34">K34*(1-$F$2)</f>
        <v>7131.2289474683603</v>
      </c>
      <c r="L23" s="23">
        <f t="shared" si="34"/>
        <v>5671.834041303393</v>
      </c>
      <c r="M23" s="23">
        <f t="shared" si="34"/>
        <v>4122.5749167785116</v>
      </c>
      <c r="N23" s="23">
        <f t="shared" si="34"/>
        <v>2551.7483798472522</v>
      </c>
      <c r="O23" s="23">
        <f t="shared" si="34"/>
        <v>995.06047993795153</v>
      </c>
      <c r="P23" s="23">
        <f t="shared" si="34"/>
        <v>-568.33728160888734</v>
      </c>
      <c r="Q23" s="23">
        <f t="shared" si="34"/>
        <v>-2125.0251815181878</v>
      </c>
      <c r="R23" s="23">
        <f t="shared" si="34"/>
        <v>-3688.4229430650275</v>
      </c>
      <c r="S23" s="23">
        <f t="shared" si="34"/>
        <v>-5248.4657737930975</v>
      </c>
      <c r="T23" s="23">
        <f t="shared" si="34"/>
        <v>-6805.1536737023998</v>
      </c>
      <c r="U23" s="23">
        <f t="shared" si="34"/>
        <v>-8368.5514352492391</v>
      </c>
      <c r="V23" s="23">
        <f t="shared" si="34"/>
        <v>-9925.2393351585379</v>
      </c>
    </row>
    <row r="24" spans="1:22" x14ac:dyDescent="0.5">
      <c r="B24" s="21">
        <f>'Actual Expenses'!B12</f>
        <v>9001</v>
      </c>
      <c r="C24" s="22" t="str">
        <f>'Actual Expenses'!C12</f>
        <v>HR</v>
      </c>
      <c r="D24" s="18" t="str">
        <f>'Actual Expenses'!D12</f>
        <v>Training &amp; Recruiting Events</v>
      </c>
      <c r="E24" s="18"/>
      <c r="F24" s="23">
        <f>'Actual Expenses'!E12</f>
        <v>41696</v>
      </c>
      <c r="G24" s="23">
        <f>'Actual Expenses'!F12</f>
        <v>41696</v>
      </c>
      <c r="H24" s="23">
        <f>'Actual Expenses'!G12</f>
        <v>41558</v>
      </c>
      <c r="I24" s="23">
        <f>'Actual Expenses'!H12</f>
        <v>45448</v>
      </c>
      <c r="J24" s="23"/>
      <c r="K24" s="23">
        <f t="shared" ref="K24:V24" si="35">K35*(1-$F$2)</f>
        <v>34404.888145004683</v>
      </c>
      <c r="L24" s="23">
        <f t="shared" si="35"/>
        <v>35242.432516727669</v>
      </c>
      <c r="M24" s="23">
        <f t="shared" si="35"/>
        <v>36131.549817743937</v>
      </c>
      <c r="N24" s="23">
        <f t="shared" si="35"/>
        <v>37033.044621790599</v>
      </c>
      <c r="O24" s="23">
        <f t="shared" si="35"/>
        <v>37926.42528496177</v>
      </c>
      <c r="P24" s="23">
        <f t="shared" si="35"/>
        <v>38823.656726853522</v>
      </c>
      <c r="Q24" s="23">
        <f t="shared" si="35"/>
        <v>39717.0373900247</v>
      </c>
      <c r="R24" s="23">
        <f t="shared" si="35"/>
        <v>40614.268831916452</v>
      </c>
      <c r="S24" s="23">
        <f t="shared" si="35"/>
        <v>41509.574884447917</v>
      </c>
      <c r="T24" s="23">
        <f t="shared" si="35"/>
        <v>42402.955547619094</v>
      </c>
      <c r="U24" s="23">
        <f t="shared" si="35"/>
        <v>43300.186989510839</v>
      </c>
      <c r="V24" s="23">
        <f t="shared" si="35"/>
        <v>44193.567652682017</v>
      </c>
    </row>
    <row r="25" spans="1:22" x14ac:dyDescent="0.5">
      <c r="B25" s="21">
        <f>'Actual Expenses'!B13</f>
        <v>9002</v>
      </c>
      <c r="C25" s="22" t="str">
        <f>'Actual Expenses'!C13</f>
        <v>HR</v>
      </c>
      <c r="D25" s="18" t="str">
        <f>'Actual Expenses'!D13</f>
        <v>Printing and Stationery Exp</v>
      </c>
      <c r="E25" s="18"/>
      <c r="F25" s="23">
        <f>'Actual Expenses'!E13</f>
        <v>60185</v>
      </c>
      <c r="G25" s="23">
        <f>'Actual Expenses'!F13</f>
        <v>61115</v>
      </c>
      <c r="H25" s="23">
        <f>'Actual Expenses'!G13</f>
        <v>68994</v>
      </c>
      <c r="I25" s="23">
        <f>'Actual Expenses'!H13</f>
        <v>71410</v>
      </c>
      <c r="J25" s="23"/>
      <c r="K25" s="23">
        <f t="shared" ref="K25:V25" si="36">K36*(1-$F$2)</f>
        <v>56789.039203607485</v>
      </c>
      <c r="L25" s="23">
        <f t="shared" si="36"/>
        <v>59518.339259517408</v>
      </c>
      <c r="M25" s="23">
        <f t="shared" si="36"/>
        <v>62415.69966369764</v>
      </c>
      <c r="N25" s="23">
        <f t="shared" si="36"/>
        <v>65353.394551462741</v>
      </c>
      <c r="O25" s="23">
        <f t="shared" si="36"/>
        <v>68264.647944433324</v>
      </c>
      <c r="P25" s="23">
        <f t="shared" si="36"/>
        <v>71188.449843408089</v>
      </c>
      <c r="Q25" s="23">
        <f t="shared" si="36"/>
        <v>74099.703236378657</v>
      </c>
      <c r="R25" s="23">
        <f t="shared" si="36"/>
        <v>77023.505135353422</v>
      </c>
      <c r="S25" s="23">
        <f t="shared" si="36"/>
        <v>79941.032781326096</v>
      </c>
      <c r="T25" s="23">
        <f t="shared" si="36"/>
        <v>82852.286174296663</v>
      </c>
      <c r="U25" s="23">
        <f t="shared" si="36"/>
        <v>85776.088073271443</v>
      </c>
      <c r="V25" s="23">
        <f t="shared" si="36"/>
        <v>88687.341466242011</v>
      </c>
    </row>
    <row r="27" spans="1:22" x14ac:dyDescent="0.5">
      <c r="B27" s="24" t="s">
        <v>45</v>
      </c>
      <c r="C27" s="25"/>
      <c r="D27" s="25"/>
      <c r="E27" s="18"/>
      <c r="F27" s="50" t="s">
        <v>8</v>
      </c>
      <c r="G27" s="50"/>
      <c r="H27" s="50"/>
      <c r="I27" s="50"/>
      <c r="J27" s="17"/>
      <c r="K27" s="51" t="s">
        <v>9</v>
      </c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</row>
    <row r="28" spans="1:22" x14ac:dyDescent="0.5">
      <c r="A28" s="16" t="s">
        <v>24</v>
      </c>
      <c r="B28" s="26" t="str">
        <f>B17</f>
        <v>Account #</v>
      </c>
      <c r="C28" s="26" t="str">
        <f t="shared" ref="C28:I28" si="37">C17</f>
        <v>Department</v>
      </c>
      <c r="D28" s="26" t="str">
        <f t="shared" si="37"/>
        <v>Description</v>
      </c>
      <c r="E28" s="19"/>
      <c r="F28" s="27">
        <f t="shared" si="37"/>
        <v>45565</v>
      </c>
      <c r="G28" s="27">
        <f t="shared" si="37"/>
        <v>45595</v>
      </c>
      <c r="H28" s="27">
        <f t="shared" si="37"/>
        <v>45626</v>
      </c>
      <c r="I28" s="27">
        <f t="shared" si="37"/>
        <v>45656</v>
      </c>
      <c r="J28" s="20"/>
      <c r="K28" s="27">
        <f>EDATE(I28,1)</f>
        <v>45687</v>
      </c>
      <c r="L28" s="27">
        <f>EDATE(K28,1)</f>
        <v>45716</v>
      </c>
      <c r="M28" s="27">
        <f t="shared" ref="M28:V28" si="38">EDATE(L28,1)</f>
        <v>45744</v>
      </c>
      <c r="N28" s="27">
        <f t="shared" si="38"/>
        <v>45775</v>
      </c>
      <c r="O28" s="27">
        <f t="shared" si="38"/>
        <v>45805</v>
      </c>
      <c r="P28" s="27">
        <f t="shared" si="38"/>
        <v>45836</v>
      </c>
      <c r="Q28" s="27">
        <f t="shared" si="38"/>
        <v>45866</v>
      </c>
      <c r="R28" s="27">
        <f t="shared" si="38"/>
        <v>45897</v>
      </c>
      <c r="S28" s="27">
        <f t="shared" si="38"/>
        <v>45928</v>
      </c>
      <c r="T28" s="27">
        <f t="shared" si="38"/>
        <v>45958</v>
      </c>
      <c r="U28" s="27">
        <f t="shared" si="38"/>
        <v>45989</v>
      </c>
      <c r="V28" s="27">
        <f t="shared" si="38"/>
        <v>46019</v>
      </c>
    </row>
    <row r="29" spans="1:22" x14ac:dyDescent="0.5">
      <c r="B29" s="21">
        <f t="shared" ref="B29:I29" si="39">B18</f>
        <v>7475</v>
      </c>
      <c r="C29" s="22" t="str">
        <f t="shared" si="39"/>
        <v>Marketing</v>
      </c>
      <c r="D29" s="16" t="str">
        <f t="shared" si="39"/>
        <v>Advertisement</v>
      </c>
      <c r="F29" s="23">
        <f t="shared" si="39"/>
        <v>11991</v>
      </c>
      <c r="G29" s="23">
        <f t="shared" si="39"/>
        <v>14001</v>
      </c>
      <c r="H29" s="23">
        <f t="shared" si="39"/>
        <v>16558</v>
      </c>
      <c r="I29" s="23">
        <f t="shared" si="39"/>
        <v>15446</v>
      </c>
      <c r="J29" s="23"/>
      <c r="K29" s="23">
        <f t="shared" ref="K29:V29" si="40">_xlfn.FORECAST.ETS(K$28,$F29:$I29,$F$28:$I$28)</f>
        <v>17337.768074761814</v>
      </c>
      <c r="L29" s="23">
        <f t="shared" si="40"/>
        <v>18482.067227663138</v>
      </c>
      <c r="M29" s="23">
        <f t="shared" si="40"/>
        <v>19696.82815106331</v>
      </c>
      <c r="N29" s="23">
        <f t="shared" si="40"/>
        <v>20928.499899383205</v>
      </c>
      <c r="O29" s="23">
        <f t="shared" si="40"/>
        <v>22149.085662477948</v>
      </c>
      <c r="P29" s="23">
        <f t="shared" si="40"/>
        <v>23374.932571103272</v>
      </c>
      <c r="Q29" s="23">
        <f t="shared" si="40"/>
        <v>24595.518334198016</v>
      </c>
      <c r="R29" s="23">
        <f t="shared" si="40"/>
        <v>25821.36524282334</v>
      </c>
      <c r="S29" s="23">
        <f t="shared" si="40"/>
        <v>27044.581578683374</v>
      </c>
      <c r="T29" s="23">
        <f t="shared" si="40"/>
        <v>28265.167341778117</v>
      </c>
      <c r="U29" s="23">
        <f t="shared" si="40"/>
        <v>29491.014250403441</v>
      </c>
      <c r="V29" s="23">
        <f t="shared" si="40"/>
        <v>30711.60001349818</v>
      </c>
    </row>
    <row r="30" spans="1:22" x14ac:dyDescent="0.5">
      <c r="B30" s="21">
        <f t="shared" ref="B30:I30" si="41">B19</f>
        <v>7476</v>
      </c>
      <c r="C30" s="22" t="str">
        <f t="shared" si="41"/>
        <v>Marketing</v>
      </c>
      <c r="D30" s="16" t="str">
        <f t="shared" si="41"/>
        <v>Infuencers &amp; Broker</v>
      </c>
      <c r="F30" s="23">
        <f t="shared" si="41"/>
        <v>53316</v>
      </c>
      <c r="G30" s="23">
        <f t="shared" si="41"/>
        <v>54113</v>
      </c>
      <c r="H30" s="23">
        <f t="shared" si="41"/>
        <v>51000</v>
      </c>
      <c r="I30" s="23">
        <f t="shared" si="41"/>
        <v>50000</v>
      </c>
      <c r="J30" s="23"/>
      <c r="K30" s="23">
        <f t="shared" ref="K30:K36" si="42">_xlfn.FORECAST.ETS(K$28,$F30:$I30,$F$28:$I$28)</f>
        <v>48862.56030259344</v>
      </c>
      <c r="L30" s="23">
        <f t="shared" ref="L30:V36" si="43">_xlfn.FORECAST.ETS(L$28,$F30:$I30,$F$28:$I$28)</f>
        <v>47819.307375245735</v>
      </c>
      <c r="M30" s="23">
        <f t="shared" si="43"/>
        <v>46711.814735622916</v>
      </c>
      <c r="N30" s="23">
        <f t="shared" si="43"/>
        <v>45588.904565054079</v>
      </c>
      <c r="O30" s="23">
        <f t="shared" si="43"/>
        <v>44476.101442549858</v>
      </c>
      <c r="P30" s="23">
        <f t="shared" si="43"/>
        <v>43358.501754862431</v>
      </c>
      <c r="Q30" s="23">
        <f t="shared" si="43"/>
        <v>42245.69863235821</v>
      </c>
      <c r="R30" s="23">
        <f t="shared" si="43"/>
        <v>41128.098944670775</v>
      </c>
      <c r="S30" s="23">
        <f t="shared" si="43"/>
        <v>40012.897539574951</v>
      </c>
      <c r="T30" s="23">
        <f t="shared" si="43"/>
        <v>38900.09441707073</v>
      </c>
      <c r="U30" s="23">
        <f t="shared" si="43"/>
        <v>37782.494729383303</v>
      </c>
      <c r="V30" s="23">
        <f t="shared" si="43"/>
        <v>36669.691606879082</v>
      </c>
    </row>
    <row r="31" spans="1:22" x14ac:dyDescent="0.5">
      <c r="B31" s="21">
        <f t="shared" ref="B31:I31" si="44">B20</f>
        <v>6520</v>
      </c>
      <c r="C31" s="22" t="str">
        <f t="shared" si="44"/>
        <v>Engineering</v>
      </c>
      <c r="D31" s="16" t="str">
        <f t="shared" si="44"/>
        <v>Consultancy</v>
      </c>
      <c r="F31" s="23">
        <f t="shared" si="44"/>
        <v>35888</v>
      </c>
      <c r="G31" s="23">
        <f t="shared" si="44"/>
        <v>36880</v>
      </c>
      <c r="H31" s="23">
        <f t="shared" si="44"/>
        <v>37995</v>
      </c>
      <c r="I31" s="23">
        <f t="shared" si="44"/>
        <v>40000</v>
      </c>
      <c r="J31" s="23"/>
      <c r="K31" s="23">
        <f t="shared" si="42"/>
        <v>41183.971201358247</v>
      </c>
      <c r="L31" s="23">
        <f t="shared" si="43"/>
        <v>42461.154932096004</v>
      </c>
      <c r="M31" s="23">
        <f t="shared" si="43"/>
        <v>43816.982981228954</v>
      </c>
      <c r="N31" s="23">
        <f t="shared" si="43"/>
        <v>45191.685666776735</v>
      </c>
      <c r="O31" s="23">
        <f t="shared" si="43"/>
        <v>46554.014979563683</v>
      </c>
      <c r="P31" s="23">
        <f t="shared" si="43"/>
        <v>47922.216401457474</v>
      </c>
      <c r="Q31" s="23">
        <f t="shared" si="43"/>
        <v>49284.545714244421</v>
      </c>
      <c r="R31" s="23">
        <f t="shared" si="43"/>
        <v>50652.747136138205</v>
      </c>
      <c r="S31" s="23">
        <f t="shared" si="43"/>
        <v>52018.012503478567</v>
      </c>
      <c r="T31" s="23">
        <f t="shared" si="43"/>
        <v>53380.341816265514</v>
      </c>
      <c r="U31" s="23">
        <f t="shared" si="43"/>
        <v>54748.543238159305</v>
      </c>
      <c r="V31" s="23">
        <f t="shared" si="43"/>
        <v>56110.872550946253</v>
      </c>
    </row>
    <row r="32" spans="1:22" x14ac:dyDescent="0.5">
      <c r="B32" s="21">
        <f t="shared" ref="B32:I32" si="45">B21</f>
        <v>6625</v>
      </c>
      <c r="C32" s="22" t="str">
        <f t="shared" si="45"/>
        <v>Engineering</v>
      </c>
      <c r="D32" s="16" t="str">
        <f t="shared" si="45"/>
        <v>Traveling and Conveyance</v>
      </c>
      <c r="F32" s="23">
        <f t="shared" si="45"/>
        <v>87941</v>
      </c>
      <c r="G32" s="23">
        <f t="shared" si="45"/>
        <v>85114</v>
      </c>
      <c r="H32" s="23">
        <f t="shared" si="45"/>
        <v>81469</v>
      </c>
      <c r="I32" s="23">
        <f t="shared" si="45"/>
        <v>81005</v>
      </c>
      <c r="J32" s="23"/>
      <c r="K32" s="23">
        <f t="shared" si="42"/>
        <v>78182.257290534821</v>
      </c>
      <c r="L32" s="23">
        <f t="shared" si="43"/>
        <v>75946.073232270632</v>
      </c>
      <c r="M32" s="23">
        <f t="shared" si="43"/>
        <v>73572.19311130546</v>
      </c>
      <c r="N32" s="23">
        <f t="shared" si="43"/>
        <v>71165.265935292031</v>
      </c>
      <c r="O32" s="23">
        <f t="shared" si="43"/>
        <v>68780.00293981022</v>
      </c>
      <c r="P32" s="23">
        <f t="shared" si="43"/>
        <v>66384.458638313416</v>
      </c>
      <c r="Q32" s="23">
        <f t="shared" si="43"/>
        <v>63999.195642831626</v>
      </c>
      <c r="R32" s="23">
        <f t="shared" si="43"/>
        <v>61603.651341334822</v>
      </c>
      <c r="S32" s="23">
        <f t="shared" si="43"/>
        <v>59213.247692845522</v>
      </c>
      <c r="T32" s="23">
        <f t="shared" si="43"/>
        <v>56827.984697363725</v>
      </c>
      <c r="U32" s="23">
        <f t="shared" si="43"/>
        <v>54432.440395866914</v>
      </c>
      <c r="V32" s="23">
        <f t="shared" si="43"/>
        <v>52047.177400385117</v>
      </c>
    </row>
    <row r="33" spans="1:22" x14ac:dyDescent="0.5">
      <c r="B33" s="21">
        <f t="shared" ref="B33:I33" si="46">B22</f>
        <v>8750</v>
      </c>
      <c r="C33" s="22" t="str">
        <f t="shared" si="46"/>
        <v>Support</v>
      </c>
      <c r="D33" s="18" t="str">
        <f t="shared" si="46"/>
        <v>Intangibles</v>
      </c>
      <c r="E33" s="18"/>
      <c r="F33" s="23">
        <f t="shared" si="46"/>
        <v>91611</v>
      </c>
      <c r="G33" s="23">
        <f t="shared" si="46"/>
        <v>90005</v>
      </c>
      <c r="H33" s="23">
        <f t="shared" si="46"/>
        <v>87556</v>
      </c>
      <c r="I33" s="23">
        <f t="shared" si="46"/>
        <v>84511</v>
      </c>
      <c r="J33" s="23"/>
      <c r="K33" s="23">
        <f t="shared" si="42"/>
        <v>82290.676855365149</v>
      </c>
      <c r="L33" s="23">
        <f t="shared" si="43"/>
        <v>80046.813001596121</v>
      </c>
      <c r="M33" s="23">
        <f t="shared" si="43"/>
        <v>77664.780191314247</v>
      </c>
      <c r="N33" s="23">
        <f t="shared" si="43"/>
        <v>75249.586831469263</v>
      </c>
      <c r="O33" s="23">
        <f t="shared" si="43"/>
        <v>72856.13205411566</v>
      </c>
      <c r="P33" s="23">
        <f t="shared" si="43"/>
        <v>70452.360661342405</v>
      </c>
      <c r="Q33" s="23">
        <f t="shared" si="43"/>
        <v>68058.905883988802</v>
      </c>
      <c r="R33" s="23">
        <f t="shared" si="43"/>
        <v>65655.134491215547</v>
      </c>
      <c r="S33" s="23">
        <f t="shared" si="43"/>
        <v>63256.521406152133</v>
      </c>
      <c r="T33" s="23">
        <f t="shared" si="43"/>
        <v>60863.066628798508</v>
      </c>
      <c r="U33" s="23">
        <f t="shared" si="43"/>
        <v>58459.295236025275</v>
      </c>
      <c r="V33" s="23">
        <f t="shared" si="43"/>
        <v>56065.840458671657</v>
      </c>
    </row>
    <row r="34" spans="1:22" x14ac:dyDescent="0.5">
      <c r="B34" s="21">
        <f t="shared" ref="B34:I34" si="47">B23</f>
        <v>8751</v>
      </c>
      <c r="C34" s="22" t="str">
        <f t="shared" si="47"/>
        <v>Support</v>
      </c>
      <c r="D34" s="18" t="str">
        <f t="shared" si="47"/>
        <v>Communication Exp</v>
      </c>
      <c r="E34" s="18"/>
      <c r="F34" s="23">
        <f t="shared" si="47"/>
        <v>17416</v>
      </c>
      <c r="G34" s="23">
        <f t="shared" si="47"/>
        <v>16554</v>
      </c>
      <c r="H34" s="23">
        <f t="shared" si="47"/>
        <v>14330</v>
      </c>
      <c r="I34" s="23">
        <f t="shared" si="47"/>
        <v>11338</v>
      </c>
      <c r="J34" s="23"/>
      <c r="K34" s="23">
        <f t="shared" si="42"/>
        <v>9508.3052632911476</v>
      </c>
      <c r="L34" s="23">
        <f t="shared" si="43"/>
        <v>7562.4453884045233</v>
      </c>
      <c r="M34" s="23">
        <f t="shared" si="43"/>
        <v>5496.7665557046821</v>
      </c>
      <c r="N34" s="23">
        <f t="shared" si="43"/>
        <v>3402.3311731296699</v>
      </c>
      <c r="O34" s="23">
        <f t="shared" si="43"/>
        <v>1326.7473065839354</v>
      </c>
      <c r="P34" s="23">
        <f t="shared" si="43"/>
        <v>-757.78304214518312</v>
      </c>
      <c r="Q34" s="23">
        <f t="shared" si="43"/>
        <v>-2833.3669086909172</v>
      </c>
      <c r="R34" s="23">
        <f t="shared" si="43"/>
        <v>-4917.897257420037</v>
      </c>
      <c r="S34" s="23">
        <f t="shared" si="43"/>
        <v>-6997.9543650574633</v>
      </c>
      <c r="T34" s="23">
        <f t="shared" si="43"/>
        <v>-9073.5382316031992</v>
      </c>
      <c r="U34" s="23">
        <f t="shared" si="43"/>
        <v>-11158.068580332318</v>
      </c>
      <c r="V34" s="23">
        <f t="shared" si="43"/>
        <v>-13233.65244687805</v>
      </c>
    </row>
    <row r="35" spans="1:22" x14ac:dyDescent="0.5">
      <c r="B35" s="21">
        <f t="shared" ref="B35:I35" si="48">B24</f>
        <v>9001</v>
      </c>
      <c r="C35" s="22" t="str">
        <f t="shared" si="48"/>
        <v>HR</v>
      </c>
      <c r="D35" s="18" t="str">
        <f t="shared" si="48"/>
        <v>Training &amp; Recruiting Events</v>
      </c>
      <c r="E35" s="18"/>
      <c r="F35" s="23">
        <f t="shared" si="48"/>
        <v>41696</v>
      </c>
      <c r="G35" s="23">
        <f t="shared" si="48"/>
        <v>41696</v>
      </c>
      <c r="H35" s="23">
        <f t="shared" si="48"/>
        <v>41558</v>
      </c>
      <c r="I35" s="23">
        <f t="shared" si="48"/>
        <v>45448</v>
      </c>
      <c r="J35" s="23"/>
      <c r="K35" s="23">
        <f t="shared" si="42"/>
        <v>45873.184193339577</v>
      </c>
      <c r="L35" s="23">
        <f t="shared" si="43"/>
        <v>46989.910022303557</v>
      </c>
      <c r="M35" s="23">
        <f t="shared" si="43"/>
        <v>48175.399756991916</v>
      </c>
      <c r="N35" s="23">
        <f t="shared" si="43"/>
        <v>49377.39282905413</v>
      </c>
      <c r="O35" s="23">
        <f t="shared" si="43"/>
        <v>50568.567046615695</v>
      </c>
      <c r="P35" s="23">
        <f t="shared" si="43"/>
        <v>51764.875635804696</v>
      </c>
      <c r="Q35" s="23">
        <f t="shared" si="43"/>
        <v>52956.049853366269</v>
      </c>
      <c r="R35" s="23">
        <f t="shared" si="43"/>
        <v>54152.358442555269</v>
      </c>
      <c r="S35" s="23">
        <f t="shared" si="43"/>
        <v>55346.099845930556</v>
      </c>
      <c r="T35" s="23">
        <f t="shared" si="43"/>
        <v>56537.274063492128</v>
      </c>
      <c r="U35" s="23">
        <f t="shared" si="43"/>
        <v>57733.582652681122</v>
      </c>
      <c r="V35" s="23">
        <f t="shared" si="43"/>
        <v>58924.756870242694</v>
      </c>
    </row>
    <row r="36" spans="1:22" x14ac:dyDescent="0.5">
      <c r="B36" s="21">
        <f t="shared" ref="B36:I36" si="49">B25</f>
        <v>9002</v>
      </c>
      <c r="C36" s="22" t="str">
        <f t="shared" si="49"/>
        <v>HR</v>
      </c>
      <c r="D36" s="18" t="str">
        <f t="shared" si="49"/>
        <v>Printing and Stationery Exp</v>
      </c>
      <c r="E36" s="18"/>
      <c r="F36" s="23">
        <f t="shared" si="49"/>
        <v>60185</v>
      </c>
      <c r="G36" s="23">
        <f t="shared" si="49"/>
        <v>61115</v>
      </c>
      <c r="H36" s="23">
        <f t="shared" si="49"/>
        <v>68994</v>
      </c>
      <c r="I36" s="23">
        <f t="shared" si="49"/>
        <v>71410</v>
      </c>
      <c r="J36" s="23"/>
      <c r="K36" s="23">
        <f t="shared" si="42"/>
        <v>75718.718938143313</v>
      </c>
      <c r="L36" s="23">
        <f t="shared" si="43"/>
        <v>79357.785679356544</v>
      </c>
      <c r="M36" s="23">
        <f t="shared" si="43"/>
        <v>83220.932884930182</v>
      </c>
      <c r="N36" s="23">
        <f t="shared" si="43"/>
        <v>87137.859401950322</v>
      </c>
      <c r="O36" s="23">
        <f t="shared" si="43"/>
        <v>91019.530592577765</v>
      </c>
      <c r="P36" s="23">
        <f t="shared" si="43"/>
        <v>94917.933124544114</v>
      </c>
      <c r="Q36" s="23">
        <f t="shared" si="43"/>
        <v>98799.604315171542</v>
      </c>
      <c r="R36" s="23">
        <f t="shared" si="43"/>
        <v>102698.00684713789</v>
      </c>
      <c r="S36" s="23">
        <f t="shared" si="43"/>
        <v>106588.04370843479</v>
      </c>
      <c r="T36" s="23">
        <f t="shared" si="43"/>
        <v>110469.71489906222</v>
      </c>
      <c r="U36" s="23">
        <f t="shared" si="43"/>
        <v>114368.11743102859</v>
      </c>
      <c r="V36" s="23">
        <f t="shared" si="43"/>
        <v>118249.78862165601</v>
      </c>
    </row>
    <row r="38" spans="1:22" x14ac:dyDescent="0.5">
      <c r="B38" s="24" t="s">
        <v>10</v>
      </c>
      <c r="C38" s="25"/>
      <c r="D38" s="25"/>
      <c r="E38" s="18"/>
      <c r="F38" s="50" t="s">
        <v>8</v>
      </c>
      <c r="G38" s="50"/>
      <c r="H38" s="50"/>
      <c r="I38" s="50"/>
      <c r="J38" s="17"/>
      <c r="K38" s="51" t="s">
        <v>9</v>
      </c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</row>
    <row r="39" spans="1:22" x14ac:dyDescent="0.5">
      <c r="B39" s="26" t="str">
        <f>B28</f>
        <v>Account #</v>
      </c>
      <c r="C39" s="26" t="str">
        <f t="shared" ref="C39:I39" si="50">C28</f>
        <v>Department</v>
      </c>
      <c r="D39" s="26" t="str">
        <f t="shared" si="50"/>
        <v>Description</v>
      </c>
      <c r="E39" s="19"/>
      <c r="F39" s="27">
        <f t="shared" si="50"/>
        <v>45565</v>
      </c>
      <c r="G39" s="27">
        <f t="shared" si="50"/>
        <v>45595</v>
      </c>
      <c r="H39" s="27">
        <f t="shared" si="50"/>
        <v>45626</v>
      </c>
      <c r="I39" s="27">
        <f t="shared" si="50"/>
        <v>45656</v>
      </c>
      <c r="J39" s="20"/>
      <c r="K39" s="27">
        <f>EDATE(I39,1)</f>
        <v>45687</v>
      </c>
      <c r="L39" s="27">
        <f>EDATE(K39,1)</f>
        <v>45716</v>
      </c>
      <c r="M39" s="27">
        <f t="shared" ref="M39:V39" si="51">EDATE(L39,1)</f>
        <v>45744</v>
      </c>
      <c r="N39" s="27">
        <f t="shared" si="51"/>
        <v>45775</v>
      </c>
      <c r="O39" s="27">
        <f t="shared" si="51"/>
        <v>45805</v>
      </c>
      <c r="P39" s="27">
        <f t="shared" si="51"/>
        <v>45836</v>
      </c>
      <c r="Q39" s="27">
        <f t="shared" si="51"/>
        <v>45866</v>
      </c>
      <c r="R39" s="27">
        <f t="shared" si="51"/>
        <v>45897</v>
      </c>
      <c r="S39" s="27">
        <f t="shared" si="51"/>
        <v>45928</v>
      </c>
      <c r="T39" s="27">
        <f t="shared" si="51"/>
        <v>45958</v>
      </c>
      <c r="U39" s="27">
        <f t="shared" si="51"/>
        <v>45989</v>
      </c>
      <c r="V39" s="27">
        <f t="shared" si="51"/>
        <v>46019</v>
      </c>
    </row>
    <row r="40" spans="1:22" x14ac:dyDescent="0.5">
      <c r="B40" s="21">
        <f t="shared" ref="B40:I40" si="52">B29</f>
        <v>7475</v>
      </c>
      <c r="C40" s="22" t="str">
        <f t="shared" si="52"/>
        <v>Marketing</v>
      </c>
      <c r="D40" s="16" t="str">
        <f t="shared" si="52"/>
        <v>Advertisement</v>
      </c>
      <c r="F40" s="23">
        <f t="shared" si="52"/>
        <v>11991</v>
      </c>
      <c r="G40" s="23">
        <f t="shared" si="52"/>
        <v>14001</v>
      </c>
      <c r="H40" s="23">
        <f t="shared" si="52"/>
        <v>16558</v>
      </c>
      <c r="I40" s="23">
        <f t="shared" si="52"/>
        <v>15446</v>
      </c>
      <c r="J40" s="23"/>
      <c r="K40" s="23">
        <f>K29*(1+$F$3)</f>
        <v>21672.210093452268</v>
      </c>
      <c r="L40" s="23">
        <f t="shared" ref="L40:V40" si="53">L29*(1+$F$3)</f>
        <v>23102.584034578922</v>
      </c>
      <c r="M40" s="23">
        <f t="shared" si="53"/>
        <v>24621.035188829137</v>
      </c>
      <c r="N40" s="23">
        <f t="shared" si="53"/>
        <v>26160.624874229004</v>
      </c>
      <c r="O40" s="23">
        <f t="shared" si="53"/>
        <v>27686.357078097433</v>
      </c>
      <c r="P40" s="23">
        <f t="shared" si="53"/>
        <v>29218.665713879091</v>
      </c>
      <c r="Q40" s="23">
        <f t="shared" si="53"/>
        <v>30744.397917747519</v>
      </c>
      <c r="R40" s="23">
        <f t="shared" si="53"/>
        <v>32276.706553529177</v>
      </c>
      <c r="S40" s="23">
        <f t="shared" si="53"/>
        <v>33805.72697335422</v>
      </c>
      <c r="T40" s="23">
        <f t="shared" si="53"/>
        <v>35331.459177222649</v>
      </c>
      <c r="U40" s="23">
        <f t="shared" si="53"/>
        <v>36863.767813004299</v>
      </c>
      <c r="V40" s="23">
        <f t="shared" si="53"/>
        <v>38389.500016872727</v>
      </c>
    </row>
    <row r="41" spans="1:22" x14ac:dyDescent="0.5">
      <c r="B41" s="21">
        <f t="shared" ref="B41:I41" si="54">B30</f>
        <v>7476</v>
      </c>
      <c r="C41" s="22" t="str">
        <f t="shared" si="54"/>
        <v>Marketing</v>
      </c>
      <c r="D41" s="16" t="str">
        <f t="shared" si="54"/>
        <v>Infuencers &amp; Broker</v>
      </c>
      <c r="F41" s="23">
        <f t="shared" si="54"/>
        <v>53316</v>
      </c>
      <c r="G41" s="23">
        <f t="shared" si="54"/>
        <v>54113</v>
      </c>
      <c r="H41" s="23">
        <f t="shared" si="54"/>
        <v>51000</v>
      </c>
      <c r="I41" s="23">
        <f t="shared" si="54"/>
        <v>50000</v>
      </c>
      <c r="J41" s="23"/>
      <c r="K41" s="23">
        <f t="shared" ref="K41:V41" si="55">K30*(1+$F$3)</f>
        <v>61078.200378241803</v>
      </c>
      <c r="L41" s="23">
        <f t="shared" si="55"/>
        <v>59774.134219057167</v>
      </c>
      <c r="M41" s="23">
        <f t="shared" si="55"/>
        <v>58389.768419528642</v>
      </c>
      <c r="N41" s="23">
        <f t="shared" si="55"/>
        <v>56986.130706317599</v>
      </c>
      <c r="O41" s="23">
        <f t="shared" si="55"/>
        <v>55595.126803187319</v>
      </c>
      <c r="P41" s="23">
        <f t="shared" si="55"/>
        <v>54198.127193578039</v>
      </c>
      <c r="Q41" s="23">
        <f t="shared" si="55"/>
        <v>52807.123290447766</v>
      </c>
      <c r="R41" s="23">
        <f t="shared" si="55"/>
        <v>51410.123680838471</v>
      </c>
      <c r="S41" s="23">
        <f t="shared" si="55"/>
        <v>50016.121924468687</v>
      </c>
      <c r="T41" s="23">
        <f t="shared" si="55"/>
        <v>48625.118021338414</v>
      </c>
      <c r="U41" s="23">
        <f t="shared" si="55"/>
        <v>47228.118411729127</v>
      </c>
      <c r="V41" s="23">
        <f t="shared" si="55"/>
        <v>45837.114508598854</v>
      </c>
    </row>
    <row r="42" spans="1:22" x14ac:dyDescent="0.5">
      <c r="B42" s="21">
        <f t="shared" ref="B42:I42" si="56">B31</f>
        <v>6520</v>
      </c>
      <c r="C42" s="22" t="str">
        <f t="shared" si="56"/>
        <v>Engineering</v>
      </c>
      <c r="D42" s="16" t="str">
        <f t="shared" si="56"/>
        <v>Consultancy</v>
      </c>
      <c r="F42" s="23">
        <f t="shared" si="56"/>
        <v>35888</v>
      </c>
      <c r="G42" s="23">
        <f t="shared" si="56"/>
        <v>36880</v>
      </c>
      <c r="H42" s="23">
        <f t="shared" si="56"/>
        <v>37995</v>
      </c>
      <c r="I42" s="23">
        <f t="shared" si="56"/>
        <v>40000</v>
      </c>
      <c r="J42" s="23"/>
      <c r="K42" s="23">
        <f t="shared" ref="K42:V42" si="57">K31*(1+$F$3)</f>
        <v>51479.964001697808</v>
      </c>
      <c r="L42" s="23">
        <f t="shared" si="57"/>
        <v>53076.443665120009</v>
      </c>
      <c r="M42" s="23">
        <f t="shared" si="57"/>
        <v>54771.228726536196</v>
      </c>
      <c r="N42" s="23">
        <f t="shared" si="57"/>
        <v>56489.607083470917</v>
      </c>
      <c r="O42" s="23">
        <f t="shared" si="57"/>
        <v>58192.518724454603</v>
      </c>
      <c r="P42" s="23">
        <f t="shared" si="57"/>
        <v>59902.77050182184</v>
      </c>
      <c r="Q42" s="23">
        <f t="shared" si="57"/>
        <v>61605.682142805526</v>
      </c>
      <c r="R42" s="23">
        <f t="shared" si="57"/>
        <v>63315.933920172756</v>
      </c>
      <c r="S42" s="23">
        <f t="shared" si="57"/>
        <v>65022.515629348207</v>
      </c>
      <c r="T42" s="23">
        <f t="shared" si="57"/>
        <v>66725.427270331886</v>
      </c>
      <c r="U42" s="23">
        <f t="shared" si="57"/>
        <v>68435.67904769913</v>
      </c>
      <c r="V42" s="23">
        <f t="shared" si="57"/>
        <v>70138.590688682816</v>
      </c>
    </row>
    <row r="43" spans="1:22" x14ac:dyDescent="0.5">
      <c r="B43" s="21">
        <f t="shared" ref="B43:I43" si="58">B32</f>
        <v>6625</v>
      </c>
      <c r="C43" s="22" t="str">
        <f t="shared" si="58"/>
        <v>Engineering</v>
      </c>
      <c r="D43" s="16" t="str">
        <f t="shared" si="58"/>
        <v>Traveling and Conveyance</v>
      </c>
      <c r="F43" s="23">
        <f t="shared" si="58"/>
        <v>87941</v>
      </c>
      <c r="G43" s="23">
        <f t="shared" si="58"/>
        <v>85114</v>
      </c>
      <c r="H43" s="23">
        <f t="shared" si="58"/>
        <v>81469</v>
      </c>
      <c r="I43" s="23">
        <f t="shared" si="58"/>
        <v>81005</v>
      </c>
      <c r="J43" s="23"/>
      <c r="K43" s="23">
        <f t="shared" ref="K43:V43" si="59">K32*(1+$F$3)</f>
        <v>97727.821613168519</v>
      </c>
      <c r="L43" s="23">
        <f t="shared" si="59"/>
        <v>94932.591540338297</v>
      </c>
      <c r="M43" s="23">
        <f t="shared" si="59"/>
        <v>91965.241389131828</v>
      </c>
      <c r="N43" s="23">
        <f t="shared" si="59"/>
        <v>88956.582419115031</v>
      </c>
      <c r="O43" s="23">
        <f t="shared" si="59"/>
        <v>85975.003674762775</v>
      </c>
      <c r="P43" s="23">
        <f t="shared" si="59"/>
        <v>82980.573297891766</v>
      </c>
      <c r="Q43" s="23">
        <f t="shared" si="59"/>
        <v>79998.994553539538</v>
      </c>
      <c r="R43" s="23">
        <f t="shared" si="59"/>
        <v>77004.564176668529</v>
      </c>
      <c r="S43" s="23">
        <f t="shared" si="59"/>
        <v>74016.559616056897</v>
      </c>
      <c r="T43" s="23">
        <f t="shared" si="59"/>
        <v>71034.980871704654</v>
      </c>
      <c r="U43" s="23">
        <f t="shared" si="59"/>
        <v>68040.550494833646</v>
      </c>
      <c r="V43" s="23">
        <f t="shared" si="59"/>
        <v>65058.971750481396</v>
      </c>
    </row>
    <row r="44" spans="1:22" x14ac:dyDescent="0.5">
      <c r="B44" s="21">
        <f t="shared" ref="B44:I44" si="60">B33</f>
        <v>8750</v>
      </c>
      <c r="C44" s="22" t="str">
        <f t="shared" si="60"/>
        <v>Support</v>
      </c>
      <c r="D44" s="18" t="str">
        <f t="shared" si="60"/>
        <v>Intangibles</v>
      </c>
      <c r="E44" s="18"/>
      <c r="F44" s="23">
        <f t="shared" si="60"/>
        <v>91611</v>
      </c>
      <c r="G44" s="23">
        <f t="shared" si="60"/>
        <v>90005</v>
      </c>
      <c r="H44" s="23">
        <f t="shared" si="60"/>
        <v>87556</v>
      </c>
      <c r="I44" s="23">
        <f t="shared" si="60"/>
        <v>84511</v>
      </c>
      <c r="J44" s="23"/>
      <c r="K44" s="23">
        <f t="shared" ref="K44:V44" si="61">K33*(1+$F$3)</f>
        <v>102863.34606920644</v>
      </c>
      <c r="L44" s="23">
        <f t="shared" si="61"/>
        <v>100058.51625199516</v>
      </c>
      <c r="M44" s="23">
        <f t="shared" si="61"/>
        <v>97080.975239142805</v>
      </c>
      <c r="N44" s="23">
        <f t="shared" si="61"/>
        <v>94061.983539336579</v>
      </c>
      <c r="O44" s="23">
        <f t="shared" si="61"/>
        <v>91070.165067644572</v>
      </c>
      <c r="P44" s="23">
        <f t="shared" si="61"/>
        <v>88065.450826678003</v>
      </c>
      <c r="Q44" s="23">
        <f t="shared" si="61"/>
        <v>85073.63235498601</v>
      </c>
      <c r="R44" s="23">
        <f t="shared" si="61"/>
        <v>82068.918114019441</v>
      </c>
      <c r="S44" s="23">
        <f t="shared" si="61"/>
        <v>79070.651757690168</v>
      </c>
      <c r="T44" s="23">
        <f t="shared" si="61"/>
        <v>76078.833285998131</v>
      </c>
      <c r="U44" s="23">
        <f t="shared" si="61"/>
        <v>73074.119045031592</v>
      </c>
      <c r="V44" s="23">
        <f t="shared" si="61"/>
        <v>70082.300573339569</v>
      </c>
    </row>
    <row r="45" spans="1:22" x14ac:dyDescent="0.5">
      <c r="B45" s="21">
        <f t="shared" ref="B45:I45" si="62">B34</f>
        <v>8751</v>
      </c>
      <c r="C45" s="22" t="str">
        <f t="shared" si="62"/>
        <v>Support</v>
      </c>
      <c r="D45" s="18" t="str">
        <f t="shared" si="62"/>
        <v>Communication Exp</v>
      </c>
      <c r="E45" s="18"/>
      <c r="F45" s="23">
        <f t="shared" si="62"/>
        <v>17416</v>
      </c>
      <c r="G45" s="23">
        <f t="shared" si="62"/>
        <v>16554</v>
      </c>
      <c r="H45" s="23">
        <f t="shared" si="62"/>
        <v>14330</v>
      </c>
      <c r="I45" s="23">
        <f t="shared" si="62"/>
        <v>11338</v>
      </c>
      <c r="J45" s="23"/>
      <c r="K45" s="23">
        <f t="shared" ref="K45:V45" si="63">K34*(1+$F$3)</f>
        <v>11885.381579113935</v>
      </c>
      <c r="L45" s="23">
        <f t="shared" si="63"/>
        <v>9453.0567355056537</v>
      </c>
      <c r="M45" s="23">
        <f t="shared" si="63"/>
        <v>6870.9581946308526</v>
      </c>
      <c r="N45" s="23">
        <f t="shared" si="63"/>
        <v>4252.9139664120876</v>
      </c>
      <c r="O45" s="23">
        <f t="shared" si="63"/>
        <v>1658.4341332299191</v>
      </c>
      <c r="P45" s="23">
        <f t="shared" si="63"/>
        <v>-947.2288026814789</v>
      </c>
      <c r="Q45" s="23">
        <f t="shared" si="63"/>
        <v>-3541.7086358636466</v>
      </c>
      <c r="R45" s="23">
        <f t="shared" si="63"/>
        <v>-6147.3715717750465</v>
      </c>
      <c r="S45" s="23">
        <f t="shared" si="63"/>
        <v>-8747.4429563218291</v>
      </c>
      <c r="T45" s="23">
        <f t="shared" si="63"/>
        <v>-11341.922789503999</v>
      </c>
      <c r="U45" s="23">
        <f t="shared" si="63"/>
        <v>-13947.585725415396</v>
      </c>
      <c r="V45" s="23">
        <f t="shared" si="63"/>
        <v>-16542.065558597562</v>
      </c>
    </row>
    <row r="46" spans="1:22" x14ac:dyDescent="0.5">
      <c r="B46" s="21">
        <f t="shared" ref="B46:I46" si="64">B35</f>
        <v>9001</v>
      </c>
      <c r="C46" s="22" t="str">
        <f t="shared" si="64"/>
        <v>HR</v>
      </c>
      <c r="D46" s="18" t="str">
        <f t="shared" si="64"/>
        <v>Training &amp; Recruiting Events</v>
      </c>
      <c r="E46" s="18"/>
      <c r="F46" s="23">
        <f t="shared" si="64"/>
        <v>41696</v>
      </c>
      <c r="G46" s="23">
        <f t="shared" si="64"/>
        <v>41696</v>
      </c>
      <c r="H46" s="23">
        <f t="shared" si="64"/>
        <v>41558</v>
      </c>
      <c r="I46" s="23">
        <f t="shared" si="64"/>
        <v>45448</v>
      </c>
      <c r="J46" s="23"/>
      <c r="K46" s="23">
        <f t="shared" ref="K46:V46" si="65">K35*(1+$F$3)</f>
        <v>57341.480241674471</v>
      </c>
      <c r="L46" s="23">
        <f t="shared" si="65"/>
        <v>58737.387527879444</v>
      </c>
      <c r="M46" s="23">
        <f t="shared" si="65"/>
        <v>60219.249696239895</v>
      </c>
      <c r="N46" s="23">
        <f t="shared" si="65"/>
        <v>61721.74103631766</v>
      </c>
      <c r="O46" s="23">
        <f t="shared" si="65"/>
        <v>63210.708808269621</v>
      </c>
      <c r="P46" s="23">
        <f t="shared" si="65"/>
        <v>64706.09454475587</v>
      </c>
      <c r="Q46" s="23">
        <f t="shared" si="65"/>
        <v>66195.06231670783</v>
      </c>
      <c r="R46" s="23">
        <f t="shared" si="65"/>
        <v>67690.448053194094</v>
      </c>
      <c r="S46" s="23">
        <f t="shared" si="65"/>
        <v>69182.624807413202</v>
      </c>
      <c r="T46" s="23">
        <f t="shared" si="65"/>
        <v>70671.592579365155</v>
      </c>
      <c r="U46" s="23">
        <f t="shared" si="65"/>
        <v>72166.978315851404</v>
      </c>
      <c r="V46" s="23">
        <f t="shared" si="65"/>
        <v>73655.946087803371</v>
      </c>
    </row>
    <row r="47" spans="1:22" x14ac:dyDescent="0.5">
      <c r="A47" s="16" t="s">
        <v>24</v>
      </c>
      <c r="B47" s="21">
        <f t="shared" ref="B47:I47" si="66">B36</f>
        <v>9002</v>
      </c>
      <c r="C47" s="22" t="str">
        <f t="shared" si="66"/>
        <v>HR</v>
      </c>
      <c r="D47" s="18" t="str">
        <f t="shared" si="66"/>
        <v>Printing and Stationery Exp</v>
      </c>
      <c r="E47" s="18"/>
      <c r="F47" s="23">
        <f t="shared" si="66"/>
        <v>60185</v>
      </c>
      <c r="G47" s="23">
        <f t="shared" si="66"/>
        <v>61115</v>
      </c>
      <c r="H47" s="23">
        <f t="shared" si="66"/>
        <v>68994</v>
      </c>
      <c r="I47" s="23">
        <f t="shared" si="66"/>
        <v>71410</v>
      </c>
      <c r="J47" s="23"/>
      <c r="K47" s="23">
        <f t="shared" ref="K47:V47" si="67">K36*(1+$F$3)</f>
        <v>94648.398672679148</v>
      </c>
      <c r="L47" s="23">
        <f t="shared" si="67"/>
        <v>99197.23209919568</v>
      </c>
      <c r="M47" s="23">
        <f t="shared" si="67"/>
        <v>104026.16610616272</v>
      </c>
      <c r="N47" s="23">
        <f t="shared" si="67"/>
        <v>108922.3242524379</v>
      </c>
      <c r="O47" s="23">
        <f t="shared" si="67"/>
        <v>113774.41324072221</v>
      </c>
      <c r="P47" s="23">
        <f t="shared" si="67"/>
        <v>118647.41640568014</v>
      </c>
      <c r="Q47" s="23">
        <f t="shared" si="67"/>
        <v>123499.50539396443</v>
      </c>
      <c r="R47" s="23">
        <f t="shared" si="67"/>
        <v>128372.50855892236</v>
      </c>
      <c r="S47" s="23">
        <f t="shared" si="67"/>
        <v>133235.05463554349</v>
      </c>
      <c r="T47" s="23">
        <f t="shared" si="67"/>
        <v>138087.14362382778</v>
      </c>
      <c r="U47" s="23">
        <f t="shared" si="67"/>
        <v>142960.14678878573</v>
      </c>
      <c r="V47" s="23">
        <f t="shared" si="67"/>
        <v>147812.23577707002</v>
      </c>
    </row>
    <row r="48" spans="1:22" x14ac:dyDescent="0.5"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1:22" x14ac:dyDescent="0.5"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1:22" x14ac:dyDescent="0.5"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</sheetData>
  <mergeCells count="10">
    <mergeCell ref="F27:I27"/>
    <mergeCell ref="K27:V27"/>
    <mergeCell ref="F38:I38"/>
    <mergeCell ref="K38:V38"/>
    <mergeCell ref="B2:D2"/>
    <mergeCell ref="B3:D3"/>
    <mergeCell ref="F5:I5"/>
    <mergeCell ref="K5:V5"/>
    <mergeCell ref="F16:I16"/>
    <mergeCell ref="K16:V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P78"/>
  <sheetViews>
    <sheetView tabSelected="1" zoomScale="115" zoomScaleNormal="115" workbookViewId="0">
      <selection activeCell="D2" sqref="D2"/>
    </sheetView>
  </sheetViews>
  <sheetFormatPr defaultColWidth="11.125" defaultRowHeight="15.75" x14ac:dyDescent="0.5"/>
  <cols>
    <col min="1" max="1" width="4.875" style="16" customWidth="1"/>
    <col min="2" max="2" width="32.5" customWidth="1"/>
    <col min="3" max="3" width="0.625" style="16" customWidth="1"/>
    <col min="4" max="15" width="9.125" customWidth="1"/>
  </cols>
  <sheetData>
    <row r="1" spans="1:16" s="16" customFormat="1" x14ac:dyDescent="0.5"/>
    <row r="2" spans="1:16" s="16" customFormat="1" x14ac:dyDescent="0.5">
      <c r="B2" s="17" t="s">
        <v>21</v>
      </c>
      <c r="C2" s="17"/>
      <c r="D2" s="35">
        <v>1</v>
      </c>
    </row>
    <row r="3" spans="1:16" s="16" customFormat="1" x14ac:dyDescent="0.5"/>
    <row r="4" spans="1:16" x14ac:dyDescent="0.5">
      <c r="A4" s="16" t="s">
        <v>24</v>
      </c>
      <c r="B4" s="29" t="s">
        <v>22</v>
      </c>
      <c r="C4" s="4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6" x14ac:dyDescent="0.5">
      <c r="B5" s="7" t="s">
        <v>43</v>
      </c>
      <c r="C5" s="46"/>
      <c r="D5" s="6">
        <f>Forecast!K17</f>
        <v>45687</v>
      </c>
      <c r="E5" s="6">
        <f>Forecast!L17</f>
        <v>45716</v>
      </c>
      <c r="F5" s="6">
        <f>Forecast!M17</f>
        <v>45744</v>
      </c>
      <c r="G5" s="6">
        <f>Forecast!N17</f>
        <v>45775</v>
      </c>
      <c r="H5" s="6">
        <f>Forecast!O17</f>
        <v>45805</v>
      </c>
      <c r="I5" s="6">
        <f>Forecast!P17</f>
        <v>45836</v>
      </c>
      <c r="J5" s="6">
        <f>Forecast!Q17</f>
        <v>45866</v>
      </c>
      <c r="K5" s="6">
        <f>Forecast!R17</f>
        <v>45897</v>
      </c>
      <c r="L5" s="6">
        <f>Forecast!S17</f>
        <v>45928</v>
      </c>
      <c r="M5" s="6">
        <f>Forecast!T17</f>
        <v>45958</v>
      </c>
      <c r="N5" s="6">
        <f>Forecast!U17</f>
        <v>45989</v>
      </c>
      <c r="O5" s="6">
        <f>Forecast!V17</f>
        <v>46019</v>
      </c>
    </row>
    <row r="6" spans="1:16" s="16" customFormat="1" x14ac:dyDescent="0.5">
      <c r="B6" s="16" t="s">
        <v>11</v>
      </c>
      <c r="D6" s="36">
        <f>D31</f>
        <v>463402.29864148673</v>
      </c>
      <c r="E6" s="36">
        <f t="shared" ref="E6:O6" si="0">E31</f>
        <v>464109.62222036213</v>
      </c>
      <c r="F6" s="36">
        <f t="shared" si="0"/>
        <v>464860.50020680367</v>
      </c>
      <c r="G6" s="36">
        <f t="shared" si="0"/>
        <v>465621.831251061</v>
      </c>
      <c r="H6" s="36">
        <f t="shared" si="0"/>
        <v>466376.30973519472</v>
      </c>
      <c r="I6" s="36">
        <f t="shared" si="0"/>
        <v>467134.04028175992</v>
      </c>
      <c r="J6" s="36">
        <f t="shared" si="0"/>
        <v>467888.51876589359</v>
      </c>
      <c r="K6" s="36">
        <f t="shared" si="0"/>
        <v>468646.24931245879</v>
      </c>
      <c r="L6" s="36">
        <f t="shared" si="0"/>
        <v>469402.35382780829</v>
      </c>
      <c r="M6" s="36">
        <f t="shared" si="0"/>
        <v>470156.83231194195</v>
      </c>
      <c r="N6" s="36">
        <f t="shared" si="0"/>
        <v>470914.56285850721</v>
      </c>
      <c r="O6" s="36">
        <f t="shared" si="0"/>
        <v>471669.04134264082</v>
      </c>
    </row>
    <row r="7" spans="1:16" s="16" customFormat="1" x14ac:dyDescent="0.5">
      <c r="B7" s="16" t="s">
        <v>12</v>
      </c>
      <c r="D7" s="36">
        <f>D35</f>
        <v>115850.57466037168</v>
      </c>
      <c r="E7" s="36">
        <f t="shared" ref="E7:O7" si="1">E35</f>
        <v>116027.40555509053</v>
      </c>
      <c r="F7" s="36">
        <f t="shared" si="1"/>
        <v>116215.12505170092</v>
      </c>
      <c r="G7" s="36">
        <f t="shared" si="1"/>
        <v>116405.45781276525</v>
      </c>
      <c r="H7" s="36">
        <f t="shared" si="1"/>
        <v>116594.07743379868</v>
      </c>
      <c r="I7" s="36">
        <f t="shared" si="1"/>
        <v>116783.51007043998</v>
      </c>
      <c r="J7" s="36">
        <f t="shared" si="1"/>
        <v>116972.1296914734</v>
      </c>
      <c r="K7" s="36">
        <f t="shared" si="1"/>
        <v>117161.5623281147</v>
      </c>
      <c r="L7" s="36">
        <f t="shared" si="1"/>
        <v>117350.58845695207</v>
      </c>
      <c r="M7" s="36">
        <f t="shared" si="1"/>
        <v>117539.20807798549</v>
      </c>
      <c r="N7" s="36">
        <f t="shared" si="1"/>
        <v>117728.6407146268</v>
      </c>
      <c r="O7" s="36">
        <f t="shared" si="1"/>
        <v>117917.2603356602</v>
      </c>
    </row>
    <row r="8" spans="1:16" s="16" customFormat="1" x14ac:dyDescent="0.5">
      <c r="B8" s="37" t="s">
        <v>13</v>
      </c>
      <c r="C8" s="37"/>
      <c r="D8" s="38">
        <f>D6-D7</f>
        <v>347551.72398111504</v>
      </c>
      <c r="E8" s="38">
        <f t="shared" ref="E8:O8" si="2">E6-E7</f>
        <v>348082.21666527161</v>
      </c>
      <c r="F8" s="38">
        <f t="shared" si="2"/>
        <v>348645.37515510275</v>
      </c>
      <c r="G8" s="38">
        <f t="shared" si="2"/>
        <v>349216.37343829573</v>
      </c>
      <c r="H8" s="38">
        <f t="shared" si="2"/>
        <v>349782.23230139603</v>
      </c>
      <c r="I8" s="38">
        <f t="shared" si="2"/>
        <v>350350.53021131991</v>
      </c>
      <c r="J8" s="38">
        <f t="shared" si="2"/>
        <v>350916.38907442021</v>
      </c>
      <c r="K8" s="38">
        <f t="shared" si="2"/>
        <v>351484.68698434409</v>
      </c>
      <c r="L8" s="38">
        <f t="shared" si="2"/>
        <v>352051.76537085621</v>
      </c>
      <c r="M8" s="38">
        <f t="shared" si="2"/>
        <v>352617.62423395645</v>
      </c>
      <c r="N8" s="38">
        <f t="shared" si="2"/>
        <v>353185.92214388039</v>
      </c>
      <c r="O8" s="38">
        <f t="shared" si="2"/>
        <v>353751.78100698063</v>
      </c>
    </row>
    <row r="9" spans="1:16" s="16" customFormat="1" x14ac:dyDescent="0.5">
      <c r="B9" s="17"/>
      <c r="C9" s="17"/>
      <c r="D9" s="23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s="16" customFormat="1" x14ac:dyDescent="0.5">
      <c r="B10" s="16" t="s">
        <v>15</v>
      </c>
    </row>
    <row r="11" spans="1:16" s="16" customFormat="1" x14ac:dyDescent="0.5">
      <c r="B11" s="39" t="str" cm="1">
        <f t="array" ref="B11:B14">_xlfn.UNIQUE(Forecast!C18:C25)</f>
        <v>Marketing</v>
      </c>
      <c r="C11" s="39"/>
      <c r="D11" s="40">
        <f>SUMIFS(Forecast!K$7:K$14,Forecast!$C$7:$C$14,'Income Statement'!$B$11)</f>
        <v>49650.246283016437</v>
      </c>
      <c r="E11" s="40">
        <f>SUMIFS(Forecast!L$7:L$14,Forecast!$C$7:$C$14,'Income Statement'!$B$11)</f>
        <v>49726.030952181653</v>
      </c>
      <c r="F11" s="40">
        <f>SUMIFS(Forecast!M$7:M$14,Forecast!$C$7:$C$14,'Income Statement'!$B$11)</f>
        <v>49806.482165014677</v>
      </c>
      <c r="G11" s="40">
        <f>SUMIFS(Forecast!N$7:N$14,Forecast!$C$7:$C$14,'Income Statement'!$B$11)</f>
        <v>49888.053348327965</v>
      </c>
      <c r="H11" s="40">
        <f>SUMIFS(Forecast!O$7:O$14,Forecast!$C$7:$C$14,'Income Statement'!$B$11)</f>
        <v>49968.89032877086</v>
      </c>
      <c r="I11" s="40">
        <f>SUMIFS(Forecast!P$7:P$14,Forecast!$C$7:$C$14,'Income Statement'!$B$11)</f>
        <v>50050.075744474278</v>
      </c>
      <c r="J11" s="40">
        <f>SUMIFS(Forecast!Q$7:Q$14,Forecast!$C$7:$C$14,'Income Statement'!$B$11)</f>
        <v>50130.912724917172</v>
      </c>
      <c r="K11" s="40">
        <f>SUMIFS(Forecast!R$7:R$14,Forecast!$C$7:$C$14,'Income Statement'!$B$11)</f>
        <v>50212.098140620583</v>
      </c>
      <c r="L11" s="40">
        <f>SUMIFS(Forecast!S$7:S$14,Forecast!$C$7:$C$14,'Income Statement'!$B$11)</f>
        <v>50293.109338693743</v>
      </c>
      <c r="M11" s="40">
        <f>SUMIFS(Forecast!T$7:T$14,Forecast!$C$7:$C$14,'Income Statement'!$B$11)</f>
        <v>50373.946319136638</v>
      </c>
      <c r="N11" s="40">
        <f>SUMIFS(Forecast!U$7:U$14,Forecast!$C$7:$C$14,'Income Statement'!$B$11)</f>
        <v>50455.131734840063</v>
      </c>
      <c r="O11" s="40">
        <f>SUMIFS(Forecast!V$7:V$14,Forecast!$C$7:$C$14,'Income Statement'!$B$11)</f>
        <v>50535.968715282943</v>
      </c>
      <c r="P11" s="23"/>
    </row>
    <row r="12" spans="1:16" s="16" customFormat="1" x14ac:dyDescent="0.5">
      <c r="B12" s="39" t="str">
        <v>Engineering</v>
      </c>
      <c r="C12" s="39"/>
      <c r="D12" s="40">
        <f>SUMIFS(Forecast!K$7:K$14,Forecast!$C$7:$C$14,'Income Statement'!$B$12)</f>
        <v>89524.671368919808</v>
      </c>
      <c r="E12" s="40">
        <f>SUMIFS(Forecast!L$7:L$14,Forecast!$C$7:$C$14,'Income Statement'!$B$12)</f>
        <v>88805.42112327498</v>
      </c>
      <c r="F12" s="40">
        <f>SUMIFS(Forecast!M$7:M$14,Forecast!$C$7:$C$14,'Income Statement'!$B$12)</f>
        <v>88041.882069400803</v>
      </c>
      <c r="G12" s="40">
        <f>SUMIFS(Forecast!N$7:N$14,Forecast!$C$7:$C$14,'Income Statement'!$B$12)</f>
        <v>87267.713701551576</v>
      </c>
      <c r="H12" s="40">
        <f>SUMIFS(Forecast!O$7:O$14,Forecast!$C$7:$C$14,'Income Statement'!$B$12)</f>
        <v>86500.513439530419</v>
      </c>
      <c r="I12" s="40">
        <f>SUMIFS(Forecast!P$7:P$14,Forecast!$C$7:$C$14,'Income Statement'!$B$12)</f>
        <v>85730.006279828172</v>
      </c>
      <c r="J12" s="40">
        <f>SUMIFS(Forecast!Q$7:Q$14,Forecast!$C$7:$C$14,'Income Statement'!$B$12)</f>
        <v>84962.806017807045</v>
      </c>
      <c r="K12" s="40">
        <f>SUMIFS(Forecast!R$7:R$14,Forecast!$C$7:$C$14,'Income Statement'!$B$12)</f>
        <v>84192.298858104768</v>
      </c>
      <c r="L12" s="40">
        <f>SUMIFS(Forecast!S$7:S$14,Forecast!$C$7:$C$14,'Income Statement'!$B$12)</f>
        <v>83423.445147243066</v>
      </c>
      <c r="M12" s="40">
        <f>SUMIFS(Forecast!T$7:T$14,Forecast!$C$7:$C$14,'Income Statement'!$B$12)</f>
        <v>82656.244885221939</v>
      </c>
      <c r="N12" s="40">
        <f>SUMIFS(Forecast!U$7:U$14,Forecast!$C$7:$C$14,'Income Statement'!$B$12)</f>
        <v>81885.737725519662</v>
      </c>
      <c r="O12" s="40">
        <f>SUMIFS(Forecast!V$7:V$14,Forecast!$C$7:$C$14,'Income Statement'!$B$12)</f>
        <v>81118.537463498535</v>
      </c>
      <c r="P12" s="23"/>
    </row>
    <row r="13" spans="1:16" s="16" customFormat="1" x14ac:dyDescent="0.5">
      <c r="B13" s="39" t="str">
        <v>Support</v>
      </c>
      <c r="C13" s="39"/>
      <c r="D13" s="40">
        <f>SUMIFS(Forecast!K$7:K$14,Forecast!$C$7:$C$14,'Income Statement'!$B$13)</f>
        <v>68849.236588992222</v>
      </c>
      <c r="E13" s="40">
        <f>SUMIFS(Forecast!L$7:L$14,Forecast!$C$7:$C$14,'Income Statement'!$B$13)</f>
        <v>65706.943792500475</v>
      </c>
      <c r="F13" s="40">
        <f>SUMIFS(Forecast!M$7:M$14,Forecast!$C$7:$C$14,'Income Statement'!$B$13)</f>
        <v>62371.160060264199</v>
      </c>
      <c r="G13" s="40">
        <f>SUMIFS(Forecast!N$7:N$14,Forecast!$C$7:$C$14,'Income Statement'!$B$13)</f>
        <v>58988.938503449201</v>
      </c>
      <c r="H13" s="40">
        <f>SUMIFS(Forecast!O$7:O$14,Forecast!$C$7:$C$14,'Income Statement'!$B$13)</f>
        <v>55637.159520524699</v>
      </c>
      <c r="I13" s="40">
        <f>SUMIFS(Forecast!P$7:P$14,Forecast!$C$7:$C$14,'Income Statement'!$B$13)</f>
        <v>52270.933214397919</v>
      </c>
      <c r="J13" s="40">
        <f>SUMIFS(Forecast!Q$7:Q$14,Forecast!$C$7:$C$14,'Income Statement'!$B$13)</f>
        <v>48919.154231473411</v>
      </c>
      <c r="K13" s="40">
        <f>SUMIFS(Forecast!R$7:R$14,Forecast!$C$7:$C$14,'Income Statement'!$B$13)</f>
        <v>45552.92792534663</v>
      </c>
      <c r="L13" s="40">
        <f>SUMIFS(Forecast!S$7:S$14,Forecast!$C$7:$C$14,'Income Statement'!$B$13)</f>
        <v>42193.925280821</v>
      </c>
      <c r="M13" s="40">
        <f>SUMIFS(Forecast!T$7:T$14,Forecast!$C$7:$C$14,'Income Statement'!$B$13)</f>
        <v>38842.146297896485</v>
      </c>
      <c r="N13" s="40">
        <f>SUMIFS(Forecast!U$7:U$14,Forecast!$C$7:$C$14,'Income Statement'!$B$13)</f>
        <v>35475.919991769719</v>
      </c>
      <c r="O13" s="40">
        <f>SUMIFS(Forecast!V$7:V$14,Forecast!$C$7:$C$14,'Income Statement'!$B$13)</f>
        <v>32124.141008845207</v>
      </c>
      <c r="P13" s="23"/>
    </row>
    <row r="14" spans="1:16" s="16" customFormat="1" x14ac:dyDescent="0.5">
      <c r="B14" s="39" t="str">
        <v>HR</v>
      </c>
      <c r="C14" s="39"/>
      <c r="D14" s="40">
        <f>SUMIFS(Forecast!K$7:K$14,Forecast!$C$7:$C$14,'Income Statement'!$B$14)</f>
        <v>91193.927348612167</v>
      </c>
      <c r="E14" s="40">
        <f>SUMIFS(Forecast!L$7:L$14,Forecast!$C$7:$C$14,'Income Statement'!$B$14)</f>
        <v>94760.771776245077</v>
      </c>
      <c r="F14" s="40">
        <f>SUMIFS(Forecast!M$7:M$14,Forecast!$C$7:$C$14,'Income Statement'!$B$14)</f>
        <v>98547.24948144157</v>
      </c>
      <c r="G14" s="40">
        <f>SUMIFS(Forecast!N$7:N$14,Forecast!$C$7:$C$14,'Income Statement'!$B$14)</f>
        <v>102386.43917325334</v>
      </c>
      <c r="H14" s="40">
        <f>SUMIFS(Forecast!O$7:O$14,Forecast!$C$7:$C$14,'Income Statement'!$B$14)</f>
        <v>106191.07322939509</v>
      </c>
      <c r="I14" s="40">
        <f>SUMIFS(Forecast!P$7:P$14,Forecast!$C$7:$C$14,'Income Statement'!$B$14)</f>
        <v>110012.10657026162</v>
      </c>
      <c r="J14" s="40">
        <f>SUMIFS(Forecast!Q$7:Q$14,Forecast!$C$7:$C$14,'Income Statement'!$B$14)</f>
        <v>113816.74062640336</v>
      </c>
      <c r="K14" s="40">
        <f>SUMIFS(Forecast!R$7:R$14,Forecast!$C$7:$C$14,'Income Statement'!$B$14)</f>
        <v>117637.77396726987</v>
      </c>
      <c r="L14" s="40">
        <f>SUMIFS(Forecast!S$7:S$14,Forecast!$C$7:$C$14,'Income Statement'!$B$14)</f>
        <v>121450.607665774</v>
      </c>
      <c r="M14" s="40">
        <f>SUMIFS(Forecast!T$7:T$14,Forecast!$C$7:$C$14,'Income Statement'!$B$14)</f>
        <v>125255.24172191575</v>
      </c>
      <c r="N14" s="40">
        <f>SUMIFS(Forecast!U$7:U$14,Forecast!$C$7:$C$14,'Income Statement'!$B$14)</f>
        <v>129076.27506278228</v>
      </c>
      <c r="O14" s="40">
        <f>SUMIFS(Forecast!V$7:V$14,Forecast!$C$7:$C$14,'Income Statement'!$B$14)</f>
        <v>132880.90911892403</v>
      </c>
      <c r="P14" s="23"/>
    </row>
    <row r="15" spans="1:16" s="16" customFormat="1" x14ac:dyDescent="0.5">
      <c r="B15" s="16" t="s">
        <v>14</v>
      </c>
      <c r="D15" s="48">
        <f>SUM(D11:D14)</f>
        <v>299218.08158954064</v>
      </c>
      <c r="E15" s="48">
        <f t="shared" ref="E15:O15" si="3">SUM(E11:E14)</f>
        <v>298999.16764420219</v>
      </c>
      <c r="F15" s="48">
        <f t="shared" si="3"/>
        <v>298766.7737761212</v>
      </c>
      <c r="G15" s="48">
        <f t="shared" si="3"/>
        <v>298531.1447265821</v>
      </c>
      <c r="H15" s="48">
        <f t="shared" si="3"/>
        <v>298297.63651822106</v>
      </c>
      <c r="I15" s="48">
        <f t="shared" si="3"/>
        <v>298063.12180896197</v>
      </c>
      <c r="J15" s="48">
        <f t="shared" si="3"/>
        <v>297829.61360060098</v>
      </c>
      <c r="K15" s="48">
        <f t="shared" si="3"/>
        <v>297595.09889134183</v>
      </c>
      <c r="L15" s="48">
        <f t="shared" si="3"/>
        <v>297361.08743253181</v>
      </c>
      <c r="M15" s="48">
        <f t="shared" si="3"/>
        <v>297127.57922417083</v>
      </c>
      <c r="N15" s="48">
        <f t="shared" si="3"/>
        <v>296893.06451491173</v>
      </c>
      <c r="O15" s="48">
        <f t="shared" si="3"/>
        <v>296659.55630655074</v>
      </c>
      <c r="P15" s="23"/>
    </row>
    <row r="16" spans="1:16" s="16" customFormat="1" x14ac:dyDescent="0.5">
      <c r="B16" s="37" t="s">
        <v>16</v>
      </c>
      <c r="C16" s="37"/>
      <c r="D16" s="41">
        <f>D8-D15</f>
        <v>48333.642391574394</v>
      </c>
      <c r="E16" s="41">
        <f t="shared" ref="E16:O16" si="4">E8-E15</f>
        <v>49083.049021069426</v>
      </c>
      <c r="F16" s="41">
        <f t="shared" si="4"/>
        <v>49878.601378981548</v>
      </c>
      <c r="G16" s="41">
        <f t="shared" si="4"/>
        <v>50685.228711713629</v>
      </c>
      <c r="H16" s="41">
        <f t="shared" si="4"/>
        <v>51484.595783174969</v>
      </c>
      <c r="I16" s="41">
        <f t="shared" si="4"/>
        <v>52287.408402357949</v>
      </c>
      <c r="J16" s="41">
        <f t="shared" si="4"/>
        <v>53086.775473819231</v>
      </c>
      <c r="K16" s="41">
        <f t="shared" si="4"/>
        <v>53889.588093002269</v>
      </c>
      <c r="L16" s="41">
        <f t="shared" si="4"/>
        <v>54690.677938324399</v>
      </c>
      <c r="M16" s="41">
        <f t="shared" si="4"/>
        <v>55490.045009785623</v>
      </c>
      <c r="N16" s="41">
        <f t="shared" si="4"/>
        <v>56292.857628968661</v>
      </c>
      <c r="O16" s="41">
        <f t="shared" si="4"/>
        <v>57092.224700429884</v>
      </c>
    </row>
    <row r="17" spans="1:15" s="16" customFormat="1" x14ac:dyDescent="0.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6" customFormat="1" x14ac:dyDescent="0.5">
      <c r="B18" s="16" t="s">
        <v>17</v>
      </c>
      <c r="D18" s="36">
        <f>D38</f>
        <v>5792.5287330185847</v>
      </c>
      <c r="E18" s="36">
        <f t="shared" ref="E18:O18" si="5">E38</f>
        <v>5801.3702777545268</v>
      </c>
      <c r="F18" s="36">
        <f t="shared" si="5"/>
        <v>5810.7562525850462</v>
      </c>
      <c r="G18" s="36">
        <f t="shared" si="5"/>
        <v>5820.2728906382627</v>
      </c>
      <c r="H18" s="36">
        <f t="shared" si="5"/>
        <v>5829.7038716899342</v>
      </c>
      <c r="I18" s="36">
        <f t="shared" si="5"/>
        <v>5839.1755035219994</v>
      </c>
      <c r="J18" s="36">
        <f t="shared" si="5"/>
        <v>5848.6064845736701</v>
      </c>
      <c r="K18" s="36">
        <f t="shared" si="5"/>
        <v>5858.0781164057353</v>
      </c>
      <c r="L18" s="36">
        <f t="shared" si="5"/>
        <v>5867.5294228476041</v>
      </c>
      <c r="M18" s="36">
        <f t="shared" si="5"/>
        <v>5876.9604038992748</v>
      </c>
      <c r="N18" s="36">
        <f t="shared" si="5"/>
        <v>5886.4320357313409</v>
      </c>
      <c r="O18" s="36">
        <f t="shared" si="5"/>
        <v>5895.8630167830106</v>
      </c>
    </row>
    <row r="19" spans="1:15" s="16" customFormat="1" x14ac:dyDescent="0.5">
      <c r="B19" s="37" t="s">
        <v>18</v>
      </c>
      <c r="C19" s="37"/>
      <c r="D19" s="38">
        <f>D16+D18</f>
        <v>54126.171124592976</v>
      </c>
      <c r="E19" s="38">
        <f t="shared" ref="E19:O19" si="6">E16+E18</f>
        <v>54884.419298823952</v>
      </c>
      <c r="F19" s="38">
        <f t="shared" si="6"/>
        <v>55689.357631566592</v>
      </c>
      <c r="G19" s="38">
        <f t="shared" si="6"/>
        <v>56505.501602351891</v>
      </c>
      <c r="H19" s="38">
        <f t="shared" si="6"/>
        <v>57314.299654864903</v>
      </c>
      <c r="I19" s="38">
        <f t="shared" si="6"/>
        <v>58126.583905879947</v>
      </c>
      <c r="J19" s="38">
        <f t="shared" si="6"/>
        <v>58935.3819583929</v>
      </c>
      <c r="K19" s="38">
        <f t="shared" si="6"/>
        <v>59747.666209408002</v>
      </c>
      <c r="L19" s="38">
        <f t="shared" si="6"/>
        <v>60558.207361172004</v>
      </c>
      <c r="M19" s="38">
        <f t="shared" si="6"/>
        <v>61367.005413684899</v>
      </c>
      <c r="N19" s="38">
        <f t="shared" si="6"/>
        <v>62179.289664700002</v>
      </c>
      <c r="O19" s="38">
        <f t="shared" si="6"/>
        <v>62988.087717212897</v>
      </c>
    </row>
    <row r="20" spans="1:15" s="16" customFormat="1" x14ac:dyDescent="0.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6" customFormat="1" x14ac:dyDescent="0.5">
      <c r="B21" s="16" t="s">
        <v>19</v>
      </c>
      <c r="D21" s="36">
        <f>IF(D19&lt;=0,0,D19*$D$40)</f>
        <v>18944.159893607539</v>
      </c>
      <c r="E21" s="36">
        <f t="shared" ref="E21:O21" si="7">IF(E19&lt;=0,0,E19*$D$40)</f>
        <v>19209.54675458838</v>
      </c>
      <c r="F21" s="36">
        <f t="shared" si="7"/>
        <v>19491.275171048306</v>
      </c>
      <c r="G21" s="36">
        <f t="shared" si="7"/>
        <v>19776.925560823162</v>
      </c>
      <c r="H21" s="36">
        <f t="shared" si="7"/>
        <v>20060.004879202716</v>
      </c>
      <c r="I21" s="36">
        <f t="shared" si="7"/>
        <v>20344.304367057979</v>
      </c>
      <c r="J21" s="36">
        <f t="shared" si="7"/>
        <v>20627.383685437515</v>
      </c>
      <c r="K21" s="36">
        <f t="shared" si="7"/>
        <v>20911.6831732928</v>
      </c>
      <c r="L21" s="36">
        <f t="shared" si="7"/>
        <v>21195.372576410202</v>
      </c>
      <c r="M21" s="36">
        <f t="shared" si="7"/>
        <v>21478.451894789712</v>
      </c>
      <c r="N21" s="36">
        <f t="shared" si="7"/>
        <v>21762.751382644998</v>
      </c>
      <c r="O21" s="36">
        <f t="shared" si="7"/>
        <v>22045.830701024512</v>
      </c>
    </row>
    <row r="22" spans="1:15" x14ac:dyDescent="0.5">
      <c r="B22" s="10" t="s">
        <v>20</v>
      </c>
      <c r="C22" s="47"/>
      <c r="D22" s="12">
        <f>D19-D21</f>
        <v>35182.011230985438</v>
      </c>
      <c r="E22" s="12">
        <f t="shared" ref="E22:O22" si="8">E19-E21</f>
        <v>35674.872544235572</v>
      </c>
      <c r="F22" s="12">
        <f t="shared" si="8"/>
        <v>36198.082460518286</v>
      </c>
      <c r="G22" s="12">
        <f t="shared" si="8"/>
        <v>36728.57604152873</v>
      </c>
      <c r="H22" s="12">
        <f t="shared" si="8"/>
        <v>37254.294775662187</v>
      </c>
      <c r="I22" s="12">
        <f t="shared" si="8"/>
        <v>37782.279538821967</v>
      </c>
      <c r="J22" s="12">
        <f t="shared" si="8"/>
        <v>38307.998272955389</v>
      </c>
      <c r="K22" s="12">
        <f t="shared" si="8"/>
        <v>38835.983036115198</v>
      </c>
      <c r="L22" s="12">
        <f t="shared" si="8"/>
        <v>39362.834784761799</v>
      </c>
      <c r="M22" s="12">
        <f t="shared" si="8"/>
        <v>39888.553518895191</v>
      </c>
      <c r="N22" s="12">
        <f t="shared" si="8"/>
        <v>40416.538282055</v>
      </c>
      <c r="O22" s="12">
        <f t="shared" si="8"/>
        <v>40942.257016188385</v>
      </c>
    </row>
    <row r="23" spans="1:15" s="16" customFormat="1" x14ac:dyDescent="0.5"/>
    <row r="24" spans="1:15" s="16" customFormat="1" x14ac:dyDescent="0.5"/>
    <row r="25" spans="1:15" s="16" customFormat="1" x14ac:dyDescent="0.5">
      <c r="A25" s="16" t="s">
        <v>24</v>
      </c>
      <c r="B25" s="17" t="s">
        <v>25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6" customFormat="1" x14ac:dyDescent="0.5">
      <c r="B26" s="17" t="s">
        <v>11</v>
      </c>
      <c r="C26" s="17"/>
    </row>
    <row r="27" spans="1:15" s="16" customFormat="1" x14ac:dyDescent="0.5">
      <c r="B27" s="16" t="s">
        <v>26</v>
      </c>
      <c r="D27" s="42">
        <v>30</v>
      </c>
      <c r="E27" s="42">
        <f>D27</f>
        <v>30</v>
      </c>
      <c r="F27" s="42">
        <f t="shared" ref="F27:O27" si="9">E27</f>
        <v>30</v>
      </c>
      <c r="G27" s="42">
        <f t="shared" si="9"/>
        <v>30</v>
      </c>
      <c r="H27" s="42">
        <f t="shared" si="9"/>
        <v>30</v>
      </c>
      <c r="I27" s="42">
        <f t="shared" si="9"/>
        <v>30</v>
      </c>
      <c r="J27" s="42">
        <f t="shared" si="9"/>
        <v>30</v>
      </c>
      <c r="K27" s="42">
        <f t="shared" si="9"/>
        <v>30</v>
      </c>
      <c r="L27" s="42">
        <f t="shared" si="9"/>
        <v>30</v>
      </c>
      <c r="M27" s="42">
        <f t="shared" si="9"/>
        <v>30</v>
      </c>
      <c r="N27" s="42">
        <f t="shared" si="9"/>
        <v>30</v>
      </c>
      <c r="O27" s="42">
        <f t="shared" si="9"/>
        <v>30</v>
      </c>
    </row>
    <row r="28" spans="1:15" s="16" customFormat="1" x14ac:dyDescent="0.5">
      <c r="B28" s="16" t="s">
        <v>27</v>
      </c>
      <c r="D28" s="42">
        <v>280</v>
      </c>
      <c r="E28" s="42">
        <v>280</v>
      </c>
      <c r="F28" s="42">
        <v>280</v>
      </c>
      <c r="G28" s="42">
        <v>280</v>
      </c>
      <c r="H28" s="42">
        <v>280</v>
      </c>
      <c r="I28" s="42">
        <v>280</v>
      </c>
      <c r="J28" s="42">
        <v>280</v>
      </c>
      <c r="K28" s="42">
        <v>280</v>
      </c>
      <c r="L28" s="42">
        <v>280</v>
      </c>
      <c r="M28" s="42">
        <v>280</v>
      </c>
      <c r="N28" s="42">
        <v>280</v>
      </c>
      <c r="O28" s="42">
        <v>280</v>
      </c>
    </row>
    <row r="29" spans="1:15" s="16" customFormat="1" x14ac:dyDescent="0.5"/>
    <row r="30" spans="1:15" s="16" customFormat="1" x14ac:dyDescent="0.5">
      <c r="B30" s="16" t="s">
        <v>34</v>
      </c>
      <c r="D30" s="40">
        <f>D11/D27</f>
        <v>1655.0082094338811</v>
      </c>
      <c r="E30" s="40">
        <f t="shared" ref="E30:O30" si="10">E11/E27</f>
        <v>1657.5343650727218</v>
      </c>
      <c r="F30" s="40">
        <f t="shared" si="10"/>
        <v>1660.216072167156</v>
      </c>
      <c r="G30" s="40">
        <f t="shared" si="10"/>
        <v>1662.9351116109322</v>
      </c>
      <c r="H30" s="40">
        <f t="shared" si="10"/>
        <v>1665.6296776256954</v>
      </c>
      <c r="I30" s="40">
        <f t="shared" si="10"/>
        <v>1668.3358581491425</v>
      </c>
      <c r="J30" s="40">
        <f t="shared" si="10"/>
        <v>1671.0304241639058</v>
      </c>
      <c r="K30" s="40">
        <f t="shared" si="10"/>
        <v>1673.7366046873528</v>
      </c>
      <c r="L30" s="40">
        <f t="shared" si="10"/>
        <v>1676.4369779564581</v>
      </c>
      <c r="M30" s="40">
        <f t="shared" si="10"/>
        <v>1679.1315439712212</v>
      </c>
      <c r="N30" s="40">
        <f t="shared" si="10"/>
        <v>1681.8377244946687</v>
      </c>
      <c r="O30" s="40">
        <f t="shared" si="10"/>
        <v>1684.5322905094315</v>
      </c>
    </row>
    <row r="31" spans="1:15" s="16" customFormat="1" x14ac:dyDescent="0.5">
      <c r="B31" s="16" t="s">
        <v>11</v>
      </c>
      <c r="D31" s="40">
        <f>D28*D30</f>
        <v>463402.29864148673</v>
      </c>
      <c r="E31" s="40">
        <f t="shared" ref="E31:O31" si="11">E28*E30</f>
        <v>464109.62222036213</v>
      </c>
      <c r="F31" s="40">
        <f t="shared" si="11"/>
        <v>464860.50020680367</v>
      </c>
      <c r="G31" s="40">
        <f t="shared" si="11"/>
        <v>465621.831251061</v>
      </c>
      <c r="H31" s="40">
        <f t="shared" si="11"/>
        <v>466376.30973519472</v>
      </c>
      <c r="I31" s="40">
        <f t="shared" si="11"/>
        <v>467134.04028175992</v>
      </c>
      <c r="J31" s="40">
        <f t="shared" si="11"/>
        <v>467888.51876589359</v>
      </c>
      <c r="K31" s="40">
        <f t="shared" si="11"/>
        <v>468646.24931245879</v>
      </c>
      <c r="L31" s="40">
        <f t="shared" si="11"/>
        <v>469402.35382780829</v>
      </c>
      <c r="M31" s="40">
        <f t="shared" si="11"/>
        <v>470156.83231194195</v>
      </c>
      <c r="N31" s="40">
        <f t="shared" si="11"/>
        <v>470914.56285850721</v>
      </c>
      <c r="O31" s="40">
        <f t="shared" si="11"/>
        <v>471669.04134264082</v>
      </c>
    </row>
    <row r="32" spans="1:15" s="16" customFormat="1" x14ac:dyDescent="0.5"/>
    <row r="33" spans="1:15" s="16" customFormat="1" x14ac:dyDescent="0.5">
      <c r="B33" s="17" t="s">
        <v>29</v>
      </c>
      <c r="C33" s="17"/>
    </row>
    <row r="34" spans="1:15" s="16" customFormat="1" x14ac:dyDescent="0.5">
      <c r="B34" s="16" t="s">
        <v>30</v>
      </c>
      <c r="D34" s="43">
        <v>0.25</v>
      </c>
      <c r="E34" s="43">
        <f>D34</f>
        <v>0.25</v>
      </c>
      <c r="F34" s="43">
        <f t="shared" ref="F34:O34" si="12">E34</f>
        <v>0.25</v>
      </c>
      <c r="G34" s="43">
        <f t="shared" si="12"/>
        <v>0.25</v>
      </c>
      <c r="H34" s="43">
        <f t="shared" si="12"/>
        <v>0.25</v>
      </c>
      <c r="I34" s="43">
        <f t="shared" si="12"/>
        <v>0.25</v>
      </c>
      <c r="J34" s="43">
        <f t="shared" si="12"/>
        <v>0.25</v>
      </c>
      <c r="K34" s="43">
        <f t="shared" si="12"/>
        <v>0.25</v>
      </c>
      <c r="L34" s="43">
        <f t="shared" si="12"/>
        <v>0.25</v>
      </c>
      <c r="M34" s="43">
        <f t="shared" si="12"/>
        <v>0.25</v>
      </c>
      <c r="N34" s="43">
        <f t="shared" si="12"/>
        <v>0.25</v>
      </c>
      <c r="O34" s="43">
        <f t="shared" si="12"/>
        <v>0.25</v>
      </c>
    </row>
    <row r="35" spans="1:15" s="16" customFormat="1" x14ac:dyDescent="0.5">
      <c r="B35" s="16" t="s">
        <v>12</v>
      </c>
      <c r="D35" s="40">
        <f>D31*D34</f>
        <v>115850.57466037168</v>
      </c>
      <c r="E35" s="40">
        <f t="shared" ref="E35:O35" si="13">E31*E34</f>
        <v>116027.40555509053</v>
      </c>
      <c r="F35" s="40">
        <f t="shared" si="13"/>
        <v>116215.12505170092</v>
      </c>
      <c r="G35" s="40">
        <f t="shared" si="13"/>
        <v>116405.45781276525</v>
      </c>
      <c r="H35" s="40">
        <f t="shared" si="13"/>
        <v>116594.07743379868</v>
      </c>
      <c r="I35" s="40">
        <f t="shared" si="13"/>
        <v>116783.51007043998</v>
      </c>
      <c r="J35" s="40">
        <f t="shared" si="13"/>
        <v>116972.1296914734</v>
      </c>
      <c r="K35" s="40">
        <f t="shared" si="13"/>
        <v>117161.5623281147</v>
      </c>
      <c r="L35" s="40">
        <f t="shared" si="13"/>
        <v>117350.58845695207</v>
      </c>
      <c r="M35" s="40">
        <f t="shared" si="13"/>
        <v>117539.20807798549</v>
      </c>
      <c r="N35" s="40">
        <f t="shared" si="13"/>
        <v>117728.6407146268</v>
      </c>
      <c r="O35" s="40">
        <f t="shared" si="13"/>
        <v>117917.2603356602</v>
      </c>
    </row>
    <row r="36" spans="1:15" s="16" customFormat="1" x14ac:dyDescent="0.5">
      <c r="D36" s="30"/>
    </row>
    <row r="37" spans="1:15" s="16" customFormat="1" x14ac:dyDescent="0.5">
      <c r="B37" s="16" t="s">
        <v>31</v>
      </c>
      <c r="D37" s="44">
        <v>0.05</v>
      </c>
      <c r="E37" s="44">
        <v>0.05</v>
      </c>
      <c r="F37" s="44">
        <v>0.05</v>
      </c>
      <c r="G37" s="44">
        <v>0.05</v>
      </c>
      <c r="H37" s="44">
        <v>0.05</v>
      </c>
      <c r="I37" s="44">
        <v>0.05</v>
      </c>
      <c r="J37" s="44">
        <v>0.05</v>
      </c>
      <c r="K37" s="44">
        <v>0.05</v>
      </c>
      <c r="L37" s="44">
        <v>0.05</v>
      </c>
      <c r="M37" s="44">
        <v>0.05</v>
      </c>
      <c r="N37" s="44">
        <v>0.05</v>
      </c>
      <c r="O37" s="44">
        <v>0.05</v>
      </c>
    </row>
    <row r="38" spans="1:15" s="16" customFormat="1" x14ac:dyDescent="0.5">
      <c r="B38" s="16" t="s">
        <v>17</v>
      </c>
      <c r="D38" s="40">
        <f>D35*D37</f>
        <v>5792.5287330185847</v>
      </c>
      <c r="E38" s="40">
        <f t="shared" ref="E38:O38" si="14">E35*E37</f>
        <v>5801.3702777545268</v>
      </c>
      <c r="F38" s="40">
        <f t="shared" si="14"/>
        <v>5810.7562525850462</v>
      </c>
      <c r="G38" s="40">
        <f t="shared" si="14"/>
        <v>5820.2728906382627</v>
      </c>
      <c r="H38" s="40">
        <f t="shared" si="14"/>
        <v>5829.7038716899342</v>
      </c>
      <c r="I38" s="40">
        <f t="shared" si="14"/>
        <v>5839.1755035219994</v>
      </c>
      <c r="J38" s="40">
        <f t="shared" si="14"/>
        <v>5848.6064845736701</v>
      </c>
      <c r="K38" s="40">
        <f t="shared" si="14"/>
        <v>5858.0781164057353</v>
      </c>
      <c r="L38" s="40">
        <f t="shared" si="14"/>
        <v>5867.5294228476041</v>
      </c>
      <c r="M38" s="40">
        <f t="shared" si="14"/>
        <v>5876.9604038992748</v>
      </c>
      <c r="N38" s="40">
        <f t="shared" si="14"/>
        <v>5886.4320357313409</v>
      </c>
      <c r="O38" s="40">
        <f t="shared" si="14"/>
        <v>5895.8630167830106</v>
      </c>
    </row>
    <row r="39" spans="1:15" s="16" customFormat="1" x14ac:dyDescent="0.5"/>
    <row r="40" spans="1:15" s="16" customFormat="1" x14ac:dyDescent="0.5">
      <c r="A40" s="16" t="s">
        <v>24</v>
      </c>
      <c r="B40" s="16" t="s">
        <v>28</v>
      </c>
      <c r="D40" s="43">
        <v>0.35</v>
      </c>
    </row>
    <row r="41" spans="1:15" s="16" customFormat="1" x14ac:dyDescent="0.5"/>
    <row r="42" spans="1:15" s="16" customFormat="1" x14ac:dyDescent="0.5"/>
    <row r="43" spans="1:15" s="16" customFormat="1" x14ac:dyDescent="0.5"/>
    <row r="44" spans="1:15" s="16" customFormat="1" x14ac:dyDescent="0.5"/>
    <row r="45" spans="1:15" s="16" customFormat="1" x14ac:dyDescent="0.5"/>
    <row r="46" spans="1:15" s="16" customFormat="1" x14ac:dyDescent="0.5"/>
    <row r="47" spans="1:15" s="16" customFormat="1" x14ac:dyDescent="0.5"/>
    <row r="48" spans="1:15" s="16" customFormat="1" x14ac:dyDescent="0.5"/>
    <row r="49" s="16" customFormat="1" x14ac:dyDescent="0.5"/>
    <row r="50" s="16" customFormat="1" x14ac:dyDescent="0.5"/>
    <row r="51" s="16" customFormat="1" x14ac:dyDescent="0.5"/>
    <row r="52" s="16" customFormat="1" x14ac:dyDescent="0.5"/>
    <row r="53" s="16" customFormat="1" x14ac:dyDescent="0.5"/>
    <row r="54" s="16" customFormat="1" x14ac:dyDescent="0.5"/>
    <row r="55" s="16" customFormat="1" x14ac:dyDescent="0.5"/>
    <row r="56" s="16" customFormat="1" x14ac:dyDescent="0.5"/>
    <row r="57" s="16" customFormat="1" x14ac:dyDescent="0.5"/>
    <row r="58" s="16" customFormat="1" x14ac:dyDescent="0.5"/>
    <row r="59" s="16" customFormat="1" x14ac:dyDescent="0.5"/>
    <row r="60" s="16" customFormat="1" x14ac:dyDescent="0.5"/>
    <row r="61" s="16" customFormat="1" x14ac:dyDescent="0.5"/>
    <row r="62" s="16" customFormat="1" x14ac:dyDescent="0.5"/>
    <row r="63" s="16" customFormat="1" x14ac:dyDescent="0.5"/>
    <row r="64" s="16" customFormat="1" x14ac:dyDescent="0.5"/>
    <row r="65" s="16" customFormat="1" x14ac:dyDescent="0.5"/>
    <row r="66" s="16" customFormat="1" x14ac:dyDescent="0.5"/>
    <row r="67" s="16" customFormat="1" x14ac:dyDescent="0.5"/>
    <row r="68" s="16" customFormat="1" x14ac:dyDescent="0.5"/>
    <row r="69" s="16" customFormat="1" x14ac:dyDescent="0.5"/>
    <row r="70" s="16" customFormat="1" x14ac:dyDescent="0.5"/>
    <row r="71" s="16" customFormat="1" x14ac:dyDescent="0.5"/>
    <row r="72" s="16" customFormat="1" x14ac:dyDescent="0.5"/>
    <row r="73" s="16" customFormat="1" x14ac:dyDescent="0.5"/>
    <row r="74" s="16" customFormat="1" x14ac:dyDescent="0.5"/>
    <row r="75" s="16" customFormat="1" x14ac:dyDescent="0.5"/>
    <row r="76" s="16" customFormat="1" x14ac:dyDescent="0.5"/>
    <row r="77" s="16" customFormat="1" x14ac:dyDescent="0.5"/>
    <row r="78" s="16" customFormat="1" x14ac:dyDescent="0.5"/>
  </sheetData>
  <dataValidations count="1">
    <dataValidation type="list" allowBlank="1" showInputMessage="1" showErrorMessage="1" sqref="D2" xr:uid="{C85D9051-4ED3-4A8C-9FBB-C434128A6B7F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4"/>
  <sheetViews>
    <sheetView zoomScale="115" zoomScaleNormal="115" workbookViewId="0">
      <selection activeCell="B19" sqref="B19"/>
    </sheetView>
  </sheetViews>
  <sheetFormatPr defaultColWidth="11.125" defaultRowHeight="15.75" x14ac:dyDescent="0.5"/>
  <cols>
    <col min="3" max="14" width="8.625" customWidth="1"/>
  </cols>
  <sheetData>
    <row r="2" spans="2:14" x14ac:dyDescent="0.5">
      <c r="B2" s="7" t="s">
        <v>23</v>
      </c>
      <c r="C2" s="6">
        <f>'Income Statement'!D5</f>
        <v>45687</v>
      </c>
      <c r="D2" s="6">
        <f>EDATE(C2,1)</f>
        <v>45716</v>
      </c>
      <c r="E2" s="6">
        <f t="shared" ref="E2:N2" si="0">EDATE(D2,1)</f>
        <v>45744</v>
      </c>
      <c r="F2" s="6">
        <f t="shared" si="0"/>
        <v>45775</v>
      </c>
      <c r="G2" s="6">
        <f t="shared" si="0"/>
        <v>45805</v>
      </c>
      <c r="H2" s="6">
        <f t="shared" si="0"/>
        <v>45836</v>
      </c>
      <c r="I2" s="6">
        <f t="shared" si="0"/>
        <v>45866</v>
      </c>
      <c r="J2" s="6">
        <f t="shared" si="0"/>
        <v>45897</v>
      </c>
      <c r="K2" s="6">
        <f t="shared" si="0"/>
        <v>45928</v>
      </c>
      <c r="L2" s="6">
        <f t="shared" si="0"/>
        <v>45958</v>
      </c>
      <c r="M2" s="6">
        <f t="shared" si="0"/>
        <v>45989</v>
      </c>
      <c r="N2" s="6">
        <f t="shared" si="0"/>
        <v>46019</v>
      </c>
    </row>
    <row r="3" spans="2:14" x14ac:dyDescent="0.5">
      <c r="B3" t="s">
        <v>11</v>
      </c>
      <c r="C3" s="5">
        <f>'Income Statement'!D6</f>
        <v>463402.29864148673</v>
      </c>
      <c r="D3" s="5">
        <f>'Income Statement'!E6</f>
        <v>464109.62222036213</v>
      </c>
      <c r="E3" s="5">
        <f>'Income Statement'!F6</f>
        <v>464860.50020680367</v>
      </c>
      <c r="F3" s="5">
        <f>'Income Statement'!G6</f>
        <v>465621.831251061</v>
      </c>
      <c r="G3" s="5">
        <f>'Income Statement'!H6</f>
        <v>466376.30973519472</v>
      </c>
      <c r="H3" s="5">
        <f>'Income Statement'!I6</f>
        <v>467134.04028175992</v>
      </c>
      <c r="I3" s="5">
        <f>'Income Statement'!J6</f>
        <v>467888.51876589359</v>
      </c>
      <c r="J3" s="5">
        <f>'Income Statement'!K6</f>
        <v>468646.24931245879</v>
      </c>
      <c r="K3" s="5">
        <f>'Income Statement'!L6</f>
        <v>469402.35382780829</v>
      </c>
      <c r="L3" s="5">
        <f>'Income Statement'!M6</f>
        <v>470156.83231194195</v>
      </c>
      <c r="M3" s="5">
        <f>'Income Statement'!N6</f>
        <v>470914.56285850721</v>
      </c>
      <c r="N3" s="5">
        <f>'Income Statement'!O6</f>
        <v>471669.04134264082</v>
      </c>
    </row>
    <row r="4" spans="2:14" x14ac:dyDescent="0.5">
      <c r="B4" t="s">
        <v>32</v>
      </c>
      <c r="C4" s="15">
        <f>'Income Statement'!D22/Visuals!C3</f>
        <v>7.5921097789383551E-2</v>
      </c>
      <c r="D4" s="15">
        <f>'Income Statement'!E22/Visuals!D3</f>
        <v>7.6867340895804395E-2</v>
      </c>
      <c r="E4" s="15">
        <f>'Income Statement'!F22/Visuals!E3</f>
        <v>7.7868699199899222E-2</v>
      </c>
      <c r="F4" s="15">
        <f>'Income Statement'!G22/Visuals!F3</f>
        <v>7.8880700122767364E-2</v>
      </c>
      <c r="G4" s="15">
        <f>'Income Statement'!H22/Visuals!G3</f>
        <v>7.9880332679880164E-2</v>
      </c>
      <c r="H4" s="15">
        <f>'Income Statement'!I22/Visuals!H3</f>
        <v>8.0881024033343699E-2</v>
      </c>
      <c r="I4" s="15">
        <f>'Income Statement'!J22/Visuals!I3</f>
        <v>8.1874200234698782E-2</v>
      </c>
      <c r="J4" s="15">
        <f>'Income Statement'!K22/Visuals!J3</f>
        <v>8.2868438813050713E-2</v>
      </c>
      <c r="K4" s="15">
        <f>'Income Statement'!L22/Visuals!K3</f>
        <v>8.38573442671771E-2</v>
      </c>
      <c r="L4" s="15">
        <f>'Income Statement'!M22/Visuals!L3</f>
        <v>8.4840952587560692E-2</v>
      </c>
      <c r="M4" s="15">
        <f>'Income Statement'!N22/Visuals!M3</f>
        <v>8.5825628404273213E-2</v>
      </c>
      <c r="N4" s="15">
        <f>'Income Statement'!O22/Visuals!N3</f>
        <v>8.6802934743487131E-2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</vt:lpstr>
      <vt:lpstr>Income Statement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Alam</cp:lastModifiedBy>
  <dcterms:created xsi:type="dcterms:W3CDTF">2023-03-06T12:19:00Z</dcterms:created>
  <dcterms:modified xsi:type="dcterms:W3CDTF">2025-07-17T19:51:58Z</dcterms:modified>
</cp:coreProperties>
</file>