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.patakota\simulator\simulator_back\nbs\db\"/>
    </mc:Choice>
  </mc:AlternateContent>
  <xr:revisionPtr revIDLastSave="0" documentId="13_ncr:1_{698C88A2-49F0-451C-813B-AFB20F8B2FE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stribution_records_new" sheetId="2" r:id="rId1"/>
    <sheet name="media_records_new" sheetId="3" r:id="rId2"/>
  </sheets>
  <definedNames>
    <definedName name="_xlnm._FilterDatabase" localSheetId="0" hidden="1">distribution_records_new!$A$1:$W$51</definedName>
    <definedName name="_xlnm._FilterDatabase" localSheetId="1" hidden="1">media_records_new!$A$1:$AC$34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8" i="2"/>
  <c r="L16" i="2"/>
  <c r="Q30" i="3" l="1"/>
  <c r="P30" i="3"/>
  <c r="Z8" i="3" l="1"/>
  <c r="X31" i="3" l="1"/>
  <c r="X32" i="3"/>
  <c r="X30" i="3"/>
  <c r="T32" i="3"/>
  <c r="V32" i="3" s="1"/>
  <c r="W32" i="3" s="1"/>
  <c r="T31" i="3"/>
  <c r="X24" i="3"/>
  <c r="X25" i="3"/>
  <c r="X26" i="3"/>
  <c r="X27" i="3"/>
  <c r="X28" i="3"/>
  <c r="X29" i="3"/>
  <c r="X13" i="3"/>
  <c r="X14" i="3"/>
  <c r="X16" i="3"/>
  <c r="X17" i="3"/>
  <c r="X19" i="3"/>
  <c r="X20" i="3"/>
  <c r="X21" i="3"/>
  <c r="T25" i="3"/>
  <c r="V25" i="3" s="1"/>
  <c r="W25" i="3" s="1"/>
  <c r="T26" i="3"/>
  <c r="V26" i="3" s="1"/>
  <c r="W26" i="3" s="1"/>
  <c r="T27" i="3"/>
  <c r="V27" i="3" s="1"/>
  <c r="W27" i="3" s="1"/>
  <c r="T28" i="3"/>
  <c r="V28" i="3" s="1"/>
  <c r="W28" i="3" s="1"/>
  <c r="T29" i="3"/>
  <c r="V29" i="3" s="1"/>
  <c r="W29" i="3" s="1"/>
  <c r="T24" i="3"/>
  <c r="V24" i="3" s="1"/>
  <c r="W24" i="3" s="1"/>
  <c r="T30" i="3" l="1"/>
  <c r="V31" i="3"/>
  <c r="W31" i="3" l="1"/>
  <c r="V30" i="3"/>
  <c r="W30" i="3" s="1"/>
  <c r="Q23" i="3"/>
  <c r="P23" i="3"/>
  <c r="V23" i="3"/>
  <c r="Q18" i="3"/>
  <c r="T17" i="3"/>
  <c r="P18" i="3"/>
  <c r="X18" i="3" s="1"/>
  <c r="X23" i="3" l="1"/>
  <c r="T23" i="3"/>
  <c r="W23" i="3"/>
  <c r="V17" i="3" l="1"/>
  <c r="T21" i="3" l="1"/>
  <c r="V21" i="3" s="1"/>
  <c r="W21" i="3" s="1"/>
  <c r="T20" i="3"/>
  <c r="V20" i="3" s="1"/>
  <c r="W20" i="3" s="1"/>
  <c r="T19" i="3"/>
  <c r="T16" i="3"/>
  <c r="V16" i="3" s="1"/>
  <c r="W16" i="3" s="1"/>
  <c r="Q15" i="3"/>
  <c r="P15" i="3"/>
  <c r="T14" i="3"/>
  <c r="V14" i="3" s="1"/>
  <c r="T13" i="3"/>
  <c r="V13" i="3" s="1"/>
  <c r="Q12" i="3"/>
  <c r="P12" i="3"/>
  <c r="X12" i="3" l="1"/>
  <c r="X15" i="3"/>
  <c r="T18" i="3"/>
  <c r="W13" i="3"/>
  <c r="V12" i="3"/>
  <c r="T12" i="3"/>
  <c r="W14" i="3"/>
  <c r="V19" i="3"/>
  <c r="T15" i="3"/>
  <c r="V15" i="3" l="1"/>
  <c r="W15" i="3" s="1"/>
  <c r="W19" i="3"/>
  <c r="V18" i="3"/>
  <c r="W18" i="3" s="1"/>
  <c r="W12" i="3"/>
  <c r="W17" i="3"/>
  <c r="T7" i="3" l="1"/>
  <c r="Q8" i="3"/>
  <c r="Q5" i="3"/>
  <c r="P8" i="3"/>
  <c r="Q2" i="3" l="1"/>
  <c r="P5" i="3"/>
  <c r="X5" i="3" s="1"/>
  <c r="P2" i="3"/>
  <c r="X11" i="3"/>
  <c r="T11" i="3"/>
  <c r="V11" i="3" s="1"/>
  <c r="W11" i="3" s="1"/>
  <c r="X10" i="3"/>
  <c r="T10" i="3"/>
  <c r="X9" i="3"/>
  <c r="T9" i="3"/>
  <c r="V9" i="3" s="1"/>
  <c r="W9" i="3" s="1"/>
  <c r="X8" i="3"/>
  <c r="X7" i="3"/>
  <c r="X6" i="3"/>
  <c r="T6" i="3"/>
  <c r="X4" i="3"/>
  <c r="T4" i="3"/>
  <c r="V4" i="3" s="1"/>
  <c r="W4" i="3" s="1"/>
  <c r="X3" i="3"/>
  <c r="T3" i="3"/>
  <c r="X2" i="3" l="1"/>
  <c r="V6" i="3"/>
  <c r="W6" i="3" s="1"/>
  <c r="T5" i="3"/>
  <c r="V5" i="3" s="1"/>
  <c r="W5" i="3" s="1"/>
  <c r="T2" i="3"/>
  <c r="V10" i="3"/>
  <c r="W10" i="3" s="1"/>
  <c r="T8" i="3"/>
  <c r="V8" i="3" s="1"/>
  <c r="V3" i="3"/>
  <c r="V2" i="3" s="1"/>
  <c r="V7" i="3" l="1"/>
  <c r="W8" i="3"/>
  <c r="W3" i="3"/>
  <c r="W2" i="3" l="1"/>
  <c r="L50" i="2"/>
  <c r="L51" i="2"/>
  <c r="L49" i="2"/>
  <c r="L43" i="2"/>
  <c r="L44" i="2"/>
  <c r="L45" i="2"/>
  <c r="L46" i="2"/>
  <c r="L47" i="2"/>
  <c r="L48" i="2"/>
  <c r="L42" i="2"/>
  <c r="L35" i="2"/>
  <c r="L36" i="2"/>
  <c r="L37" i="2"/>
  <c r="L38" i="2"/>
  <c r="L39" i="2"/>
  <c r="L40" i="2"/>
  <c r="L41" i="2"/>
  <c r="L34" i="2"/>
  <c r="L33" i="2"/>
  <c r="L29" i="2"/>
  <c r="L30" i="2"/>
  <c r="L31" i="2"/>
  <c r="L32" i="2"/>
  <c r="L28" i="2"/>
  <c r="L3" i="2"/>
  <c r="L17" i="2"/>
  <c r="L18" i="2"/>
  <c r="L19" i="2"/>
  <c r="L20" i="2"/>
  <c r="L21" i="2"/>
  <c r="L22" i="2"/>
  <c r="L23" i="2"/>
  <c r="W7" i="3" l="1"/>
  <c r="L25" i="2"/>
  <c r="L26" i="2"/>
  <c r="L27" i="2"/>
  <c r="L24" i="2"/>
  <c r="L4" i="2"/>
  <c r="L5" i="2"/>
  <c r="L6" i="2"/>
  <c r="L7" i="2"/>
  <c r="L2" i="2"/>
</calcChain>
</file>

<file path=xl/sharedStrings.xml><?xml version="1.0" encoding="utf-8"?>
<sst xmlns="http://schemas.openxmlformats.org/spreadsheetml/2006/main" count="953" uniqueCount="114">
  <si>
    <t>country</t>
  </si>
  <si>
    <t>year</t>
  </si>
  <si>
    <t>timeline</t>
  </si>
  <si>
    <t>analysis_period</t>
  </si>
  <si>
    <t>category</t>
  </si>
  <si>
    <t>brand</t>
  </si>
  <si>
    <t>media_type</t>
  </si>
  <si>
    <t>genre_platform</t>
  </si>
  <si>
    <t>metric_type</t>
  </si>
  <si>
    <t>currency</t>
  </si>
  <si>
    <t>spends_divisor</t>
  </si>
  <si>
    <t>one_unit_metric_quantity</t>
  </si>
  <si>
    <t>volume_unit</t>
  </si>
  <si>
    <t>current_spends</t>
  </si>
  <si>
    <t>current_metric_value</t>
  </si>
  <si>
    <t>current_effectiveness_per_unit</t>
  </si>
  <si>
    <t>current_impressions</t>
  </si>
  <si>
    <t>current_volume</t>
  </si>
  <si>
    <t>current_price_per_volume</t>
  </si>
  <si>
    <t>current_revenue</t>
  </si>
  <si>
    <t>current_roi</t>
  </si>
  <si>
    <t>current_cost_per_unit</t>
  </si>
  <si>
    <t>ideal_operating_point</t>
  </si>
  <si>
    <t>input_cost_per_unit</t>
  </si>
  <si>
    <t>input_weekly_grp</t>
  </si>
  <si>
    <t>input_woa</t>
  </si>
  <si>
    <t>input_spends</t>
  </si>
  <si>
    <t>Jan 2018 to May 2021</t>
  </si>
  <si>
    <t>Total</t>
  </si>
  <si>
    <t>grp</t>
  </si>
  <si>
    <t>Digital</t>
  </si>
  <si>
    <t>Facebook</t>
  </si>
  <si>
    <t>channel</t>
  </si>
  <si>
    <t>current_metrics_time</t>
  </si>
  <si>
    <t>current_volume_time</t>
  </si>
  <si>
    <t>pack_name</t>
  </si>
  <si>
    <t>channel_pack_mix</t>
  </si>
  <si>
    <t>price_elasticity</t>
  </si>
  <si>
    <t>current_price_per_pack</t>
  </si>
  <si>
    <t>current_volume_per_pack</t>
  </si>
  <si>
    <t>distribution_type</t>
  </si>
  <si>
    <t>current_distribution</t>
  </si>
  <si>
    <t>distribution_elasticity</t>
  </si>
  <si>
    <t>current_trade</t>
  </si>
  <si>
    <t>trade_elasticity</t>
  </si>
  <si>
    <t>input_trade</t>
  </si>
  <si>
    <t>trade_type</t>
  </si>
  <si>
    <t>Australia</t>
  </si>
  <si>
    <t>Snacks</t>
  </si>
  <si>
    <t>FY 2021</t>
  </si>
  <si>
    <t>AUD</t>
  </si>
  <si>
    <t>Doritos Crackers</t>
  </si>
  <si>
    <t>Doritos Dips</t>
  </si>
  <si>
    <t>Doritos TC</t>
  </si>
  <si>
    <t>RRD Crackers</t>
  </si>
  <si>
    <t>RRD Nuts</t>
  </si>
  <si>
    <t>RRD PC</t>
  </si>
  <si>
    <t>Smith's Baked</t>
  </si>
  <si>
    <t>Smith's Crinkle</t>
  </si>
  <si>
    <t>Smith's Thinly Cut</t>
  </si>
  <si>
    <t>Sunbites Crackers</t>
  </si>
  <si>
    <t>Grainwaves</t>
  </si>
  <si>
    <t>160G</t>
  </si>
  <si>
    <t>300G</t>
  </si>
  <si>
    <t>114G</t>
  </si>
  <si>
    <t>135G</t>
  </si>
  <si>
    <t>130G</t>
  </si>
  <si>
    <t>100G</t>
  </si>
  <si>
    <t>90G</t>
  </si>
  <si>
    <t>120G</t>
  </si>
  <si>
    <t>165G</t>
  </si>
  <si>
    <t>40G</t>
  </si>
  <si>
    <t>175G</t>
  </si>
  <si>
    <t>170G</t>
  </si>
  <si>
    <t>380G</t>
  </si>
  <si>
    <t>140G</t>
  </si>
  <si>
    <t>150G</t>
  </si>
  <si>
    <t>290G</t>
  </si>
  <si>
    <t>110G</t>
  </si>
  <si>
    <t>50G</t>
  </si>
  <si>
    <t>60G</t>
  </si>
  <si>
    <t>Coles</t>
  </si>
  <si>
    <t>TDP ND</t>
  </si>
  <si>
    <t>TDP WD</t>
  </si>
  <si>
    <t>ND</t>
  </si>
  <si>
    <t>Discount percentage</t>
  </si>
  <si>
    <t>Smiths Poppables</t>
  </si>
  <si>
    <t>FY 2022</t>
  </si>
  <si>
    <t>KG</t>
  </si>
  <si>
    <t>WW</t>
  </si>
  <si>
    <t>Smith's Poppables</t>
  </si>
  <si>
    <t>AUS</t>
  </si>
  <si>
    <t>RRD</t>
  </si>
  <si>
    <t>30s</t>
  </si>
  <si>
    <t>TV 5CAP</t>
  </si>
  <si>
    <t>id</t>
  </si>
  <si>
    <t>buy_type</t>
  </si>
  <si>
    <t>fixed_metric</t>
  </si>
  <si>
    <t>fixed_spend</t>
  </si>
  <si>
    <t>FY 21</t>
  </si>
  <si>
    <t>TV National</t>
  </si>
  <si>
    <t>Impressions</t>
  </si>
  <si>
    <t xml:space="preserve">Display - Scrollx/High Impact </t>
  </si>
  <si>
    <t>Dv361</t>
  </si>
  <si>
    <t xml:space="preserve">15s </t>
  </si>
  <si>
    <t>Smiths</t>
  </si>
  <si>
    <t>Verizon</t>
  </si>
  <si>
    <t>Fandom</t>
  </si>
  <si>
    <t xml:space="preserve">JustEggs </t>
  </si>
  <si>
    <t>Snapchat</t>
  </si>
  <si>
    <t>TikTok</t>
  </si>
  <si>
    <t>Doritos</t>
  </si>
  <si>
    <t>Sunbites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</si>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</sst>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_ * #,##0_ ;_ * \-#,##0_ ;_ * &quot;-&quot;??_ ;_ @_ "/>
    <numFmt numFmtId="165" formatCode="_ * #,##0.0_ ;_ * \-#,##0.0_ ;_ * &quot;-&quot;??_ ;_ @_ "/>
    <numFmt numFmtId="166" formatCode="0.0"/>
    <numFmt numFmtId="167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164" fontId="0" fillId="0" borderId="0" xfId="42" applyNumberFormat="1" applyFont="1"/>
    <xf numFmtId="43" fontId="0" fillId="0" borderId="0" xfId="42" applyFont="1" applyBorder="1"/>
    <xf numFmtId="165" fontId="0" fillId="0" borderId="0" xfId="42" applyNumberFormat="1" applyFont="1" applyBorder="1"/>
    <xf numFmtId="164" fontId="0" fillId="0" borderId="0" xfId="42" applyNumberFormat="1" applyFont="1" applyBorder="1"/>
    <xf numFmtId="165" fontId="0" fillId="0" borderId="0" xfId="42" applyNumberFormat="1" applyFont="1"/>
    <xf numFmtId="167" fontId="0" fillId="0" borderId="0" xfId="43" applyNumberFormat="1" applyFont="1" applyBorder="1"/>
    <xf numFmtId="0" fontId="0" fillId="0" borderId="0" xfId="0" applyFont="1" applyBorder="1"/>
    <xf numFmtId="0" fontId="0" fillId="0" borderId="0" xfId="0" applyFont="1"/>
    <xf numFmtId="16" fontId="0" fillId="0" borderId="0" xfId="0" applyNumberFormat="1" applyFont="1" applyBorder="1"/>
    <xf numFmtId="0" fontId="0" fillId="0" borderId="0" xfId="0" applyFont="1" applyFill="1" applyBorder="1"/>
    <xf numFmtId="164" fontId="0" fillId="0" borderId="0" xfId="0" applyNumberFormat="1" applyFont="1" applyBorder="1"/>
    <xf numFmtId="9" fontId="0" fillId="0" borderId="0" xfId="43" applyNumberFormat="1" applyFont="1" applyBorder="1"/>
    <xf numFmtId="43" fontId="0" fillId="0" borderId="0" xfId="42" applyFont="1" applyFill="1" applyBorder="1"/>
    <xf numFmtId="167" fontId="0" fillId="0" borderId="0" xfId="43" applyNumberFormat="1" applyFont="1" applyFill="1" applyBorder="1"/>
    <xf numFmtId="164" fontId="0" fillId="0" borderId="0" xfId="0" applyNumberFormat="1" applyFont="1" applyFill="1" applyBorder="1"/>
    <xf numFmtId="164" fontId="18" fillId="0" borderId="0" xfId="42" applyNumberFormat="1" applyFont="1" applyFill="1" applyBorder="1"/>
    <xf numFmtId="14" fontId="0" fillId="0" borderId="0" xfId="0" applyNumberFormat="1" applyFont="1"/>
    <xf numFmtId="2" fontId="0" fillId="0" borderId="0" xfId="0" applyNumberFormat="1" applyFont="1"/>
    <xf numFmtId="166" fontId="0" fillId="0" borderId="0" xfId="0" applyNumberFormat="1" applyFont="1"/>
    <xf numFmtId="166" fontId="0" fillId="0" borderId="0" xfId="0" applyNumberFormat="1" applyFont="1" applyBorder="1"/>
    <xf numFmtId="2" fontId="0" fillId="0" borderId="0" xfId="0" applyNumberFormat="1" applyFont="1" applyBorder="1"/>
    <xf numFmtId="1" fontId="0" fillId="0" borderId="0" xfId="0" applyNumberFormat="1" applyFont="1"/>
    <xf numFmtId="167" fontId="0" fillId="0" borderId="0" xfId="0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49"/>
  <sheetViews>
    <sheetView zoomScaleNormal="100"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16" sqref="K16:K47"/>
    </sheetView>
  </sheetViews>
  <sheetFormatPr defaultColWidth="8.85546875" defaultRowHeight="15" x14ac:dyDescent="0.25"/>
  <cols>
    <col min="1" max="2" width="8.85546875" style="8"/>
    <col min="3" max="3" width="18.85546875" style="8" bestFit="1" customWidth="1"/>
    <col min="4" max="4" width="10.140625" style="8" customWidth="1"/>
    <col min="5" max="5" width="19.85546875" style="8" customWidth="1"/>
    <col min="6" max="6" width="8.85546875" style="8"/>
    <col min="7" max="7" width="17.42578125" style="8" bestFit="1" customWidth="1"/>
    <col min="8" max="10" width="8.85546875" style="8"/>
    <col min="11" max="11" width="9.7109375" style="8" bestFit="1" customWidth="1"/>
    <col min="12" max="12" width="9" style="8" bestFit="1" customWidth="1"/>
    <col min="13" max="17" width="8.85546875" style="8"/>
    <col min="18" max="22" width="9" style="8" bestFit="1" customWidth="1"/>
    <col min="23" max="16384" width="8.85546875" style="8"/>
  </cols>
  <sheetData>
    <row r="1" spans="1:23" x14ac:dyDescent="0.25">
      <c r="A1" s="7" t="s">
        <v>0</v>
      </c>
      <c r="B1" s="7" t="s">
        <v>32</v>
      </c>
      <c r="C1" s="7" t="s">
        <v>33</v>
      </c>
      <c r="D1" s="7" t="s">
        <v>34</v>
      </c>
      <c r="E1" s="7" t="s">
        <v>3</v>
      </c>
      <c r="F1" s="7" t="s">
        <v>4</v>
      </c>
      <c r="G1" s="7" t="s">
        <v>5</v>
      </c>
      <c r="H1" s="7" t="s">
        <v>9</v>
      </c>
      <c r="I1" s="7" t="s">
        <v>12</v>
      </c>
      <c r="J1" s="7" t="s">
        <v>35</v>
      </c>
      <c r="K1" s="7" t="s">
        <v>17</v>
      </c>
      <c r="L1" s="7" t="s">
        <v>36</v>
      </c>
      <c r="M1" s="7" t="s">
        <v>37</v>
      </c>
      <c r="N1" s="7" t="s">
        <v>18</v>
      </c>
      <c r="O1" s="7" t="s">
        <v>38</v>
      </c>
      <c r="P1" s="7" t="s">
        <v>39</v>
      </c>
      <c r="Q1" s="7" t="s">
        <v>40</v>
      </c>
      <c r="R1" s="7" t="s">
        <v>41</v>
      </c>
      <c r="S1" s="7" t="s">
        <v>42</v>
      </c>
      <c r="T1" s="7" t="s">
        <v>43</v>
      </c>
      <c r="U1" s="7" t="s">
        <v>44</v>
      </c>
      <c r="V1" s="7" t="s">
        <v>45</v>
      </c>
      <c r="W1" s="7" t="s">
        <v>46</v>
      </c>
    </row>
    <row r="2" spans="1:23" hidden="1" x14ac:dyDescent="0.25">
      <c r="A2" s="7" t="s">
        <v>47</v>
      </c>
      <c r="B2" s="7" t="s">
        <v>81</v>
      </c>
      <c r="C2" s="9"/>
      <c r="D2" s="7" t="s">
        <v>49</v>
      </c>
      <c r="E2" s="7" t="s">
        <v>27</v>
      </c>
      <c r="F2" s="7" t="s">
        <v>48</v>
      </c>
      <c r="G2" s="10" t="s">
        <v>51</v>
      </c>
      <c r="H2" s="10" t="s">
        <v>50</v>
      </c>
      <c r="I2" s="10" t="s">
        <v>88</v>
      </c>
      <c r="J2" s="10" t="s">
        <v>62</v>
      </c>
      <c r="K2" s="11">
        <v>46294.638997650371</v>
      </c>
      <c r="L2" s="12">
        <f>K2/SUM($K$2:$K$7)</f>
        <v>1.1530420671892992E-2</v>
      </c>
      <c r="M2" s="7"/>
      <c r="N2" s="7"/>
      <c r="O2" s="7"/>
      <c r="P2" s="7"/>
      <c r="Q2" s="7" t="s">
        <v>82</v>
      </c>
      <c r="R2" s="4">
        <v>194.45</v>
      </c>
      <c r="S2" s="2">
        <v>0.47799999999999998</v>
      </c>
      <c r="T2" s="14"/>
      <c r="U2" s="13">
        <v>0.31429927035499061</v>
      </c>
      <c r="V2" s="7"/>
      <c r="W2" s="7" t="s">
        <v>85</v>
      </c>
    </row>
    <row r="3" spans="1:23" hidden="1" x14ac:dyDescent="0.25">
      <c r="A3" s="7" t="s">
        <v>47</v>
      </c>
      <c r="B3" s="7" t="s">
        <v>81</v>
      </c>
      <c r="C3" s="9"/>
      <c r="D3" s="7" t="s">
        <v>49</v>
      </c>
      <c r="E3" s="7" t="s">
        <v>27</v>
      </c>
      <c r="F3" s="7" t="s">
        <v>48</v>
      </c>
      <c r="G3" s="10" t="s">
        <v>52</v>
      </c>
      <c r="H3" s="10" t="s">
        <v>50</v>
      </c>
      <c r="I3" s="10" t="s">
        <v>88</v>
      </c>
      <c r="J3" s="10" t="s">
        <v>63</v>
      </c>
      <c r="K3" s="11">
        <v>939719.12721745449</v>
      </c>
      <c r="L3" s="12">
        <f>K3/SUM($K$2:$K$7)</f>
        <v>0.23405208648006337</v>
      </c>
      <c r="M3" s="7"/>
      <c r="N3" s="7"/>
      <c r="O3" s="7"/>
      <c r="P3" s="7"/>
      <c r="Q3" s="7" t="s">
        <v>83</v>
      </c>
      <c r="R3" s="4">
        <v>457.5861668586731</v>
      </c>
      <c r="S3" s="2">
        <v>1.1299999999999999</v>
      </c>
      <c r="T3" s="14">
        <v>6.1479711409134774E-3</v>
      </c>
      <c r="U3" s="2"/>
      <c r="V3" s="7"/>
      <c r="W3" s="7" t="s">
        <v>85</v>
      </c>
    </row>
    <row r="4" spans="1:23" hidden="1" x14ac:dyDescent="0.25">
      <c r="A4" s="7" t="s">
        <v>47</v>
      </c>
      <c r="B4" s="7" t="s">
        <v>81</v>
      </c>
      <c r="C4" s="9"/>
      <c r="D4" s="7" t="s">
        <v>49</v>
      </c>
      <c r="E4" s="7" t="s">
        <v>27</v>
      </c>
      <c r="F4" s="7" t="s">
        <v>48</v>
      </c>
      <c r="G4" s="10" t="s">
        <v>53</v>
      </c>
      <c r="H4" s="10" t="s">
        <v>50</v>
      </c>
      <c r="I4" s="10" t="s">
        <v>88</v>
      </c>
      <c r="J4" s="10" t="s">
        <v>73</v>
      </c>
      <c r="K4" s="11">
        <v>2499824.1039049062</v>
      </c>
      <c r="L4" s="12">
        <f t="shared" ref="L4:L7" si="0">K4/SUM($K$2:$K$7)</f>
        <v>0.62262119648939129</v>
      </c>
      <c r="M4" s="7"/>
      <c r="N4" s="7"/>
      <c r="O4" s="7"/>
      <c r="P4" s="7"/>
      <c r="Q4" s="7" t="s">
        <v>82</v>
      </c>
      <c r="R4" s="4">
        <v>795.70435430109501</v>
      </c>
      <c r="S4" s="2">
        <v>0.33858498648212465</v>
      </c>
      <c r="T4" s="14">
        <v>0.34997927466714829</v>
      </c>
      <c r="U4" s="13">
        <v>0.64310080462540686</v>
      </c>
      <c r="V4" s="6">
        <v>0.34695582792060109</v>
      </c>
      <c r="W4" s="7" t="s">
        <v>85</v>
      </c>
    </row>
    <row r="5" spans="1:23" hidden="1" x14ac:dyDescent="0.25">
      <c r="A5" s="7" t="s">
        <v>47</v>
      </c>
      <c r="B5" s="7" t="s">
        <v>81</v>
      </c>
      <c r="C5" s="9"/>
      <c r="D5" s="7" t="s">
        <v>49</v>
      </c>
      <c r="E5" s="7" t="s">
        <v>27</v>
      </c>
      <c r="F5" s="7" t="s">
        <v>48</v>
      </c>
      <c r="G5" s="10" t="s">
        <v>53</v>
      </c>
      <c r="H5" s="10" t="s">
        <v>50</v>
      </c>
      <c r="I5" s="10" t="s">
        <v>88</v>
      </c>
      <c r="J5" s="10" t="s">
        <v>74</v>
      </c>
      <c r="K5" s="11">
        <v>341894.64976334001</v>
      </c>
      <c r="L5" s="12">
        <f t="shared" si="0"/>
        <v>8.5154333689499373E-2</v>
      </c>
      <c r="M5" s="7"/>
      <c r="N5" s="7"/>
      <c r="O5" s="7"/>
      <c r="P5" s="7"/>
      <c r="Q5" s="7" t="s">
        <v>82</v>
      </c>
      <c r="R5" s="4">
        <v>98.901466369628906</v>
      </c>
      <c r="S5" s="2">
        <v>0.36399524671413491</v>
      </c>
      <c r="T5" s="14">
        <v>0.45361749076369773</v>
      </c>
      <c r="U5" s="13">
        <v>0.56555232210403028</v>
      </c>
      <c r="V5" s="6">
        <v>0.45202559734051417</v>
      </c>
      <c r="W5" s="7" t="s">
        <v>85</v>
      </c>
    </row>
    <row r="6" spans="1:23" hidden="1" x14ac:dyDescent="0.25">
      <c r="A6" s="7" t="s">
        <v>47</v>
      </c>
      <c r="B6" s="7" t="s">
        <v>81</v>
      </c>
      <c r="C6" s="9"/>
      <c r="D6" s="7" t="s">
        <v>49</v>
      </c>
      <c r="E6" s="7" t="s">
        <v>27</v>
      </c>
      <c r="F6" s="7" t="s">
        <v>48</v>
      </c>
      <c r="G6" s="10" t="s">
        <v>53</v>
      </c>
      <c r="H6" s="10" t="s">
        <v>50</v>
      </c>
      <c r="I6" s="10" t="s">
        <v>88</v>
      </c>
      <c r="J6" s="10" t="s">
        <v>64</v>
      </c>
      <c r="K6" s="11">
        <v>165912.66123375477</v>
      </c>
      <c r="L6" s="12">
        <f t="shared" si="0"/>
        <v>4.1323203296078394E-2</v>
      </c>
      <c r="M6" s="7"/>
      <c r="N6" s="7"/>
      <c r="O6" s="7"/>
      <c r="P6" s="7"/>
      <c r="Q6" s="7" t="s">
        <v>82</v>
      </c>
      <c r="R6" s="4">
        <v>96.634475708007813</v>
      </c>
      <c r="S6" s="2">
        <v>0.76757824763880778</v>
      </c>
      <c r="T6" s="14"/>
      <c r="U6" s="2"/>
      <c r="V6" s="6"/>
      <c r="W6" s="7" t="s">
        <v>85</v>
      </c>
    </row>
    <row r="7" spans="1:23" hidden="1" x14ac:dyDescent="0.25">
      <c r="A7" s="7" t="s">
        <v>47</v>
      </c>
      <c r="B7" s="7" t="s">
        <v>81</v>
      </c>
      <c r="C7" s="9"/>
      <c r="D7" s="7" t="s">
        <v>49</v>
      </c>
      <c r="E7" s="7" t="s">
        <v>27</v>
      </c>
      <c r="F7" s="7" t="s">
        <v>48</v>
      </c>
      <c r="G7" s="10" t="s">
        <v>53</v>
      </c>
      <c r="H7" s="10" t="s">
        <v>50</v>
      </c>
      <c r="I7" s="10" t="s">
        <v>88</v>
      </c>
      <c r="J7" s="10" t="s">
        <v>68</v>
      </c>
      <c r="K7" s="11">
        <v>21354.818882894146</v>
      </c>
      <c r="L7" s="12">
        <f t="shared" si="0"/>
        <v>5.3187593730745063E-3</v>
      </c>
      <c r="M7" s="7"/>
      <c r="N7" s="7"/>
      <c r="O7" s="7"/>
      <c r="P7" s="7"/>
      <c r="Q7" s="7"/>
      <c r="R7" s="4"/>
      <c r="S7" s="2"/>
      <c r="T7" s="14"/>
      <c r="U7" s="2"/>
      <c r="V7" s="6"/>
      <c r="W7" s="7" t="s">
        <v>85</v>
      </c>
    </row>
    <row r="8" spans="1:23" hidden="1" x14ac:dyDescent="0.25">
      <c r="A8" s="7" t="s">
        <v>47</v>
      </c>
      <c r="B8" s="7" t="s">
        <v>81</v>
      </c>
      <c r="C8" s="9"/>
      <c r="D8" s="7" t="s">
        <v>49</v>
      </c>
      <c r="E8" s="7" t="s">
        <v>27</v>
      </c>
      <c r="F8" s="7" t="s">
        <v>48</v>
      </c>
      <c r="G8" s="10" t="s">
        <v>54</v>
      </c>
      <c r="H8" s="10" t="s">
        <v>50</v>
      </c>
      <c r="I8" s="10" t="s">
        <v>88</v>
      </c>
      <c r="J8" s="10" t="s">
        <v>65</v>
      </c>
      <c r="K8" s="11">
        <v>58687.793469552205</v>
      </c>
      <c r="L8" s="12">
        <f>K8/SUM($K$8:$K$15)</f>
        <v>1.4398771186401305E-2</v>
      </c>
      <c r="M8" s="7"/>
      <c r="N8" s="7"/>
      <c r="O8" s="7"/>
      <c r="P8" s="7"/>
      <c r="Q8" s="7" t="s">
        <v>83</v>
      </c>
      <c r="R8" s="4">
        <v>217.70515441894531</v>
      </c>
      <c r="S8" s="2">
        <v>2.1765663940800763</v>
      </c>
      <c r="T8" s="14">
        <v>0.36907803475359413</v>
      </c>
      <c r="U8" s="13">
        <v>0.54984845730829801</v>
      </c>
      <c r="V8" s="6">
        <v>0.41934099332654706</v>
      </c>
      <c r="W8" s="7" t="s">
        <v>85</v>
      </c>
    </row>
    <row r="9" spans="1:23" hidden="1" x14ac:dyDescent="0.25">
      <c r="A9" s="7" t="s">
        <v>47</v>
      </c>
      <c r="B9" s="7" t="s">
        <v>81</v>
      </c>
      <c r="C9" s="9"/>
      <c r="D9" s="7" t="s">
        <v>49</v>
      </c>
      <c r="E9" s="7" t="s">
        <v>27</v>
      </c>
      <c r="F9" s="7" t="s">
        <v>48</v>
      </c>
      <c r="G9" s="10" t="s">
        <v>54</v>
      </c>
      <c r="H9" s="10" t="s">
        <v>50</v>
      </c>
      <c r="I9" s="10" t="s">
        <v>88</v>
      </c>
      <c r="J9" s="10" t="s">
        <v>66</v>
      </c>
      <c r="K9" s="11">
        <v>55019.046551782405</v>
      </c>
      <c r="L9" s="12">
        <f t="shared" ref="L9:L15" si="1">K9/SUM($K$8:$K$15)</f>
        <v>1.3498661567572498E-2</v>
      </c>
      <c r="M9" s="7"/>
      <c r="N9" s="7"/>
      <c r="O9" s="7"/>
      <c r="P9" s="7"/>
      <c r="Q9" s="7" t="s">
        <v>83</v>
      </c>
      <c r="R9" s="4">
        <v>281.76739501953119</v>
      </c>
      <c r="S9" s="2">
        <v>2.4359947950376251</v>
      </c>
      <c r="T9" s="14">
        <v>0.38627571068734201</v>
      </c>
      <c r="U9" s="13">
        <v>0.44507872727155245</v>
      </c>
      <c r="V9" s="6">
        <v>0.44636310081946462</v>
      </c>
      <c r="W9" s="7" t="s">
        <v>85</v>
      </c>
    </row>
    <row r="10" spans="1:23" hidden="1" x14ac:dyDescent="0.25">
      <c r="A10" s="7" t="s">
        <v>47</v>
      </c>
      <c r="B10" s="7" t="s">
        <v>81</v>
      </c>
      <c r="C10" s="9"/>
      <c r="D10" s="7" t="s">
        <v>49</v>
      </c>
      <c r="E10" s="7" t="s">
        <v>27</v>
      </c>
      <c r="F10" s="7" t="s">
        <v>48</v>
      </c>
      <c r="G10" s="10" t="s">
        <v>55</v>
      </c>
      <c r="H10" s="10" t="s">
        <v>50</v>
      </c>
      <c r="I10" s="10" t="s">
        <v>88</v>
      </c>
      <c r="J10" s="10" t="s">
        <v>76</v>
      </c>
      <c r="K10" s="11">
        <v>64024.013029962349</v>
      </c>
      <c r="L10" s="12">
        <f t="shared" si="1"/>
        <v>1.5707987292653578E-2</v>
      </c>
      <c r="M10" s="7"/>
      <c r="N10" s="7"/>
      <c r="O10" s="7"/>
      <c r="P10" s="7"/>
      <c r="Q10" s="7" t="s">
        <v>83</v>
      </c>
      <c r="R10" s="4">
        <v>99.803855895996094</v>
      </c>
      <c r="S10" s="2">
        <v>0.26287860762727761</v>
      </c>
      <c r="T10" s="14">
        <v>0.33971370731502359</v>
      </c>
      <c r="U10" s="13">
        <v>0.70229886931885233</v>
      </c>
      <c r="V10" s="6">
        <v>0.3568891705977682</v>
      </c>
      <c r="W10" s="7" t="s">
        <v>85</v>
      </c>
    </row>
    <row r="11" spans="1:23" hidden="1" x14ac:dyDescent="0.25">
      <c r="A11" s="7" t="s">
        <v>47</v>
      </c>
      <c r="B11" s="7" t="s">
        <v>81</v>
      </c>
      <c r="C11" s="9"/>
      <c r="D11" s="7" t="s">
        <v>49</v>
      </c>
      <c r="E11" s="7" t="s">
        <v>27</v>
      </c>
      <c r="F11" s="7" t="s">
        <v>48</v>
      </c>
      <c r="G11" s="10" t="s">
        <v>55</v>
      </c>
      <c r="H11" s="10" t="s">
        <v>50</v>
      </c>
      <c r="I11" s="10" t="s">
        <v>88</v>
      </c>
      <c r="J11" s="10" t="s">
        <v>67</v>
      </c>
      <c r="K11" s="15">
        <v>50846.714203497795</v>
      </c>
      <c r="L11" s="12">
        <f t="shared" si="1"/>
        <v>1.2474999656893597E-2</v>
      </c>
      <c r="M11" s="7"/>
      <c r="N11" s="7"/>
      <c r="O11" s="7"/>
      <c r="P11" s="7"/>
      <c r="Q11" s="7" t="s">
        <v>83</v>
      </c>
      <c r="R11" s="4">
        <v>181.78830718994141</v>
      </c>
      <c r="S11" s="2">
        <v>0.794015847415107</v>
      </c>
      <c r="T11" s="14">
        <v>0.43609012070204267</v>
      </c>
      <c r="U11" s="13">
        <v>0.25580122229351571</v>
      </c>
      <c r="V11" s="6">
        <v>0.69533404372708196</v>
      </c>
      <c r="W11" s="7" t="s">
        <v>85</v>
      </c>
    </row>
    <row r="12" spans="1:23" hidden="1" x14ac:dyDescent="0.25">
      <c r="A12" s="7" t="s">
        <v>47</v>
      </c>
      <c r="B12" s="7" t="s">
        <v>81</v>
      </c>
      <c r="C12" s="9"/>
      <c r="D12" s="7" t="s">
        <v>49</v>
      </c>
      <c r="E12" s="7" t="s">
        <v>27</v>
      </c>
      <c r="F12" s="7" t="s">
        <v>48</v>
      </c>
      <c r="G12" s="10" t="s">
        <v>56</v>
      </c>
      <c r="H12" s="10" t="s">
        <v>50</v>
      </c>
      <c r="I12" s="10" t="s">
        <v>88</v>
      </c>
      <c r="J12" s="10" t="s">
        <v>70</v>
      </c>
      <c r="K12" s="11">
        <v>3163574.4296393711</v>
      </c>
      <c r="L12" s="12">
        <f t="shared" si="1"/>
        <v>0.77616794993595939</v>
      </c>
      <c r="M12" s="7"/>
      <c r="N12" s="7"/>
      <c r="O12" s="7"/>
      <c r="P12" s="7"/>
      <c r="Q12" s="7"/>
      <c r="R12" s="7"/>
      <c r="S12" s="7"/>
      <c r="T12" s="14">
        <v>0.37062086281087481</v>
      </c>
      <c r="U12" s="13">
        <v>0.9698606926500748</v>
      </c>
      <c r="V12" s="6">
        <v>0.36934515696989678</v>
      </c>
      <c r="W12" s="7" t="s">
        <v>85</v>
      </c>
    </row>
    <row r="13" spans="1:23" hidden="1" x14ac:dyDescent="0.25">
      <c r="A13" s="7" t="s">
        <v>47</v>
      </c>
      <c r="B13" s="7" t="s">
        <v>81</v>
      </c>
      <c r="C13" s="9"/>
      <c r="D13" s="7" t="s">
        <v>49</v>
      </c>
      <c r="E13" s="7" t="s">
        <v>27</v>
      </c>
      <c r="F13" s="7" t="s">
        <v>48</v>
      </c>
      <c r="G13" s="10" t="s">
        <v>56</v>
      </c>
      <c r="H13" s="10" t="s">
        <v>50</v>
      </c>
      <c r="I13" s="10" t="s">
        <v>88</v>
      </c>
      <c r="J13" s="10" t="s">
        <v>77</v>
      </c>
      <c r="K13" s="11">
        <v>305280.53568932653</v>
      </c>
      <c r="L13" s="12">
        <f t="shared" si="1"/>
        <v>7.4899128441984167E-2</v>
      </c>
      <c r="M13" s="7"/>
      <c r="N13" s="7"/>
      <c r="O13" s="7"/>
      <c r="P13" s="7"/>
      <c r="Q13" s="7"/>
      <c r="R13" s="7"/>
      <c r="S13" s="7"/>
      <c r="T13" s="14">
        <v>0.46162775330676187</v>
      </c>
      <c r="U13" s="13">
        <v>0.6508354064984605</v>
      </c>
      <c r="V13" s="6">
        <v>0.45899296074553619</v>
      </c>
      <c r="W13" s="7" t="s">
        <v>85</v>
      </c>
    </row>
    <row r="14" spans="1:23" hidden="1" x14ac:dyDescent="0.25">
      <c r="A14" s="7" t="s">
        <v>47</v>
      </c>
      <c r="B14" s="7" t="s">
        <v>81</v>
      </c>
      <c r="C14" s="9"/>
      <c r="D14" s="7" t="s">
        <v>49</v>
      </c>
      <c r="E14" s="7" t="s">
        <v>27</v>
      </c>
      <c r="F14" s="7" t="s">
        <v>48</v>
      </c>
      <c r="G14" s="10" t="s">
        <v>56</v>
      </c>
      <c r="H14" s="10" t="s">
        <v>50</v>
      </c>
      <c r="I14" s="10" t="s">
        <v>88</v>
      </c>
      <c r="J14" s="10" t="s">
        <v>75</v>
      </c>
      <c r="K14" s="11">
        <v>266329.07336389908</v>
      </c>
      <c r="L14" s="12">
        <f t="shared" si="1"/>
        <v>6.5342572295593399E-2</v>
      </c>
      <c r="M14" s="7"/>
      <c r="N14" s="7"/>
      <c r="O14" s="7"/>
      <c r="P14" s="7"/>
      <c r="Q14" s="7"/>
      <c r="R14" s="7"/>
      <c r="S14" s="7"/>
      <c r="T14" s="14">
        <v>4.8653100733466403E-2</v>
      </c>
      <c r="U14" s="13">
        <v>0.72540326935563204</v>
      </c>
      <c r="V14" s="6">
        <v>8.9344616523506629E-2</v>
      </c>
      <c r="W14" s="7" t="s">
        <v>85</v>
      </c>
    </row>
    <row r="15" spans="1:23" hidden="1" x14ac:dyDescent="0.25">
      <c r="A15" s="7" t="s">
        <v>47</v>
      </c>
      <c r="B15" s="7" t="s">
        <v>81</v>
      </c>
      <c r="C15" s="9"/>
      <c r="D15" s="7" t="s">
        <v>49</v>
      </c>
      <c r="E15" s="7" t="s">
        <v>27</v>
      </c>
      <c r="F15" s="7" t="s">
        <v>48</v>
      </c>
      <c r="G15" s="10" t="s">
        <v>56</v>
      </c>
      <c r="H15" s="10" t="s">
        <v>50</v>
      </c>
      <c r="I15" s="10" t="s">
        <v>88</v>
      </c>
      <c r="J15" s="10" t="s">
        <v>79</v>
      </c>
      <c r="K15" s="11">
        <v>112127.42026194039</v>
      </c>
      <c r="L15" s="12">
        <f t="shared" si="1"/>
        <v>2.7509929622942016E-2</v>
      </c>
      <c r="M15" s="7"/>
      <c r="N15" s="7"/>
      <c r="O15" s="7"/>
      <c r="P15" s="7"/>
      <c r="Q15" s="7"/>
      <c r="R15" s="7"/>
      <c r="S15" s="7"/>
      <c r="T15" s="14">
        <v>0.32975891247587641</v>
      </c>
      <c r="U15" s="2"/>
      <c r="V15" s="6">
        <v>0.33524259537431345</v>
      </c>
      <c r="W15" s="7" t="s">
        <v>85</v>
      </c>
    </row>
    <row r="16" spans="1:23" x14ac:dyDescent="0.25">
      <c r="A16" s="7" t="s">
        <v>47</v>
      </c>
      <c r="B16" s="7" t="s">
        <v>81</v>
      </c>
      <c r="C16" s="9"/>
      <c r="D16" s="7" t="s">
        <v>49</v>
      </c>
      <c r="E16" s="7" t="s">
        <v>27</v>
      </c>
      <c r="F16" s="7" t="s">
        <v>48</v>
      </c>
      <c r="G16" s="10" t="s">
        <v>57</v>
      </c>
      <c r="H16" s="10" t="s">
        <v>50</v>
      </c>
      <c r="I16" s="10" t="s">
        <v>88</v>
      </c>
      <c r="J16" s="10" t="s">
        <v>66</v>
      </c>
      <c r="K16" s="11">
        <v>239923.06879113804</v>
      </c>
      <c r="L16" s="12">
        <f>K16/SUM($K$16:$K$23)</f>
        <v>3.4721273358329037E-2</v>
      </c>
      <c r="M16" s="7"/>
      <c r="N16" s="7"/>
      <c r="O16" s="7"/>
      <c r="P16" s="7"/>
      <c r="Q16" s="7" t="s">
        <v>82</v>
      </c>
      <c r="R16" s="4">
        <v>556.94862365722656</v>
      </c>
      <c r="S16" s="2">
        <v>5.0999999999999997E-2</v>
      </c>
      <c r="T16" s="14">
        <v>0.39814060148156538</v>
      </c>
      <c r="U16" s="13">
        <v>0.58780223925523767</v>
      </c>
      <c r="V16" s="6">
        <v>0.3625957138016711</v>
      </c>
      <c r="W16" s="7" t="s">
        <v>85</v>
      </c>
    </row>
    <row r="17" spans="1:23" x14ac:dyDescent="0.25">
      <c r="A17" s="7" t="s">
        <v>47</v>
      </c>
      <c r="B17" s="7" t="s">
        <v>81</v>
      </c>
      <c r="C17" s="9"/>
      <c r="D17" s="7" t="s">
        <v>49</v>
      </c>
      <c r="E17" s="7" t="s">
        <v>27</v>
      </c>
      <c r="F17" s="7" t="s">
        <v>48</v>
      </c>
      <c r="G17" s="10" t="s">
        <v>57</v>
      </c>
      <c r="H17" s="10" t="s">
        <v>50</v>
      </c>
      <c r="I17" s="10" t="s">
        <v>88</v>
      </c>
      <c r="J17" s="10" t="s">
        <v>71</v>
      </c>
      <c r="K17" s="11">
        <v>10299.004651960524</v>
      </c>
      <c r="L17" s="12">
        <f t="shared" ref="L17:L23" si="2">K17/SUM($K$16:$K$23)</f>
        <v>1.4904550764592093E-3</v>
      </c>
      <c r="M17" s="7"/>
      <c r="N17" s="7"/>
      <c r="O17" s="7"/>
      <c r="P17" s="7"/>
      <c r="Q17" s="7" t="s">
        <v>82</v>
      </c>
      <c r="R17" s="4">
        <v>84.222724914550781</v>
      </c>
      <c r="S17" s="2">
        <v>5.0999999999999997E-2</v>
      </c>
      <c r="T17" s="23"/>
      <c r="U17" s="2"/>
      <c r="V17" s="6"/>
      <c r="W17" s="7" t="s">
        <v>85</v>
      </c>
    </row>
    <row r="18" spans="1:23" x14ac:dyDescent="0.25">
      <c r="A18" s="7" t="s">
        <v>47</v>
      </c>
      <c r="B18" s="7" t="s">
        <v>81</v>
      </c>
      <c r="C18" s="9"/>
      <c r="D18" s="7" t="s">
        <v>49</v>
      </c>
      <c r="E18" s="7" t="s">
        <v>27</v>
      </c>
      <c r="F18" s="7" t="s">
        <v>48</v>
      </c>
      <c r="G18" s="10" t="s">
        <v>58</v>
      </c>
      <c r="H18" s="10" t="s">
        <v>50</v>
      </c>
      <c r="I18" s="10" t="s">
        <v>88</v>
      </c>
      <c r="J18" s="10" t="s">
        <v>73</v>
      </c>
      <c r="K18" s="11">
        <v>3899097.6577169611</v>
      </c>
      <c r="L18" s="12">
        <f t="shared" si="2"/>
        <v>0.56427102365160986</v>
      </c>
      <c r="M18" s="7"/>
      <c r="N18" s="7"/>
      <c r="O18" s="7"/>
      <c r="P18" s="7"/>
      <c r="Q18" s="7" t="s">
        <v>83</v>
      </c>
      <c r="R18" s="4">
        <v>771.18070282042027</v>
      </c>
      <c r="S18" s="2">
        <v>0.24242123174505253</v>
      </c>
      <c r="T18" s="14">
        <v>0.34542412845328041</v>
      </c>
      <c r="U18" s="13">
        <v>0.42733076414038784</v>
      </c>
      <c r="V18" s="6">
        <v>0.33487674523323335</v>
      </c>
      <c r="W18" s="7" t="s">
        <v>85</v>
      </c>
    </row>
    <row r="19" spans="1:23" x14ac:dyDescent="0.25">
      <c r="A19" s="7" t="s">
        <v>47</v>
      </c>
      <c r="B19" s="7" t="s">
        <v>81</v>
      </c>
      <c r="C19" s="9"/>
      <c r="D19" s="7" t="s">
        <v>49</v>
      </c>
      <c r="E19" s="7" t="s">
        <v>27</v>
      </c>
      <c r="F19" s="7" t="s">
        <v>48</v>
      </c>
      <c r="G19" s="10" t="s">
        <v>58</v>
      </c>
      <c r="H19" s="10" t="s">
        <v>50</v>
      </c>
      <c r="I19" s="10" t="s">
        <v>88</v>
      </c>
      <c r="J19" s="10" t="s">
        <v>74</v>
      </c>
      <c r="K19" s="11">
        <v>923654.818446605</v>
      </c>
      <c r="L19" s="12">
        <f t="shared" si="2"/>
        <v>0.13366981175095294</v>
      </c>
      <c r="M19" s="7"/>
      <c r="N19" s="7"/>
      <c r="O19" s="7"/>
      <c r="P19" s="7"/>
      <c r="Q19" s="7" t="s">
        <v>83</v>
      </c>
      <c r="R19" s="4">
        <v>295.61857604980469</v>
      </c>
      <c r="S19" s="2">
        <v>1.6006344230433507</v>
      </c>
      <c r="T19" s="14">
        <v>0.45165049598269491</v>
      </c>
      <c r="U19" s="13">
        <v>0.13865880287925675</v>
      </c>
      <c r="V19" s="6">
        <v>0.45205843962743841</v>
      </c>
      <c r="W19" s="7" t="s">
        <v>85</v>
      </c>
    </row>
    <row r="20" spans="1:23" x14ac:dyDescent="0.25">
      <c r="A20" s="7" t="s">
        <v>47</v>
      </c>
      <c r="B20" s="7" t="s">
        <v>81</v>
      </c>
      <c r="C20" s="9"/>
      <c r="D20" s="7" t="s">
        <v>49</v>
      </c>
      <c r="E20" s="7" t="s">
        <v>27</v>
      </c>
      <c r="F20" s="7" t="s">
        <v>48</v>
      </c>
      <c r="G20" s="10" t="s">
        <v>58</v>
      </c>
      <c r="H20" s="10" t="s">
        <v>50</v>
      </c>
      <c r="I20" s="10" t="s">
        <v>88</v>
      </c>
      <c r="J20" s="10" t="s">
        <v>64</v>
      </c>
      <c r="K20" s="11">
        <v>418486.17043487198</v>
      </c>
      <c r="L20" s="12">
        <f t="shared" si="2"/>
        <v>6.0562632820434184E-2</v>
      </c>
      <c r="M20" s="7"/>
      <c r="N20" s="7"/>
      <c r="O20" s="7"/>
      <c r="P20" s="7"/>
      <c r="Q20" s="7" t="s">
        <v>83</v>
      </c>
      <c r="R20" s="4">
        <v>199.88285827636719</v>
      </c>
      <c r="S20" s="2">
        <v>2.1023915411952485</v>
      </c>
      <c r="T20" s="14">
        <v>0.19400477655491122</v>
      </c>
      <c r="U20" s="2"/>
      <c r="V20" s="6">
        <v>0.20493298332769305</v>
      </c>
      <c r="W20" s="7" t="s">
        <v>85</v>
      </c>
    </row>
    <row r="21" spans="1:23" x14ac:dyDescent="0.25">
      <c r="A21" s="7" t="s">
        <v>47</v>
      </c>
      <c r="B21" s="7" t="s">
        <v>81</v>
      </c>
      <c r="C21" s="9"/>
      <c r="D21" s="7" t="s">
        <v>49</v>
      </c>
      <c r="E21" s="7" t="s">
        <v>27</v>
      </c>
      <c r="F21" s="7" t="s">
        <v>48</v>
      </c>
      <c r="G21" s="10" t="s">
        <v>58</v>
      </c>
      <c r="H21" s="10" t="s">
        <v>50</v>
      </c>
      <c r="I21" s="10" t="s">
        <v>88</v>
      </c>
      <c r="J21" s="10" t="s">
        <v>80</v>
      </c>
      <c r="K21" s="11">
        <v>118363.68209667891</v>
      </c>
      <c r="L21" s="12">
        <f t="shared" si="2"/>
        <v>1.7129398112837681E-2</v>
      </c>
      <c r="M21" s="7"/>
      <c r="N21" s="7"/>
      <c r="O21" s="7"/>
      <c r="P21" s="7"/>
      <c r="Q21" s="7" t="s">
        <v>83</v>
      </c>
      <c r="R21" s="4">
        <v>365.90557098388672</v>
      </c>
      <c r="S21" s="2">
        <v>2.172587290534147</v>
      </c>
      <c r="T21" s="14">
        <v>0.31487550211338444</v>
      </c>
      <c r="U21" s="2"/>
      <c r="V21" s="6">
        <v>0.33915363166915247</v>
      </c>
      <c r="W21" s="7" t="s">
        <v>85</v>
      </c>
    </row>
    <row r="22" spans="1:23" x14ac:dyDescent="0.25">
      <c r="A22" s="7" t="s">
        <v>47</v>
      </c>
      <c r="B22" s="7" t="s">
        <v>81</v>
      </c>
      <c r="C22" s="9"/>
      <c r="D22" s="7" t="s">
        <v>49</v>
      </c>
      <c r="E22" s="7" t="s">
        <v>27</v>
      </c>
      <c r="F22" s="7" t="s">
        <v>48</v>
      </c>
      <c r="G22" s="10" t="s">
        <v>59</v>
      </c>
      <c r="H22" s="10" t="s">
        <v>50</v>
      </c>
      <c r="I22" s="10" t="s">
        <v>88</v>
      </c>
      <c r="J22" s="10" t="s">
        <v>72</v>
      </c>
      <c r="K22" s="11">
        <v>1171536.844867303</v>
      </c>
      <c r="L22" s="12">
        <f t="shared" si="2"/>
        <v>0.16954289241524753</v>
      </c>
      <c r="M22" s="7"/>
      <c r="N22" s="7"/>
      <c r="O22" s="7"/>
      <c r="P22" s="7"/>
      <c r="Q22" s="7" t="s">
        <v>84</v>
      </c>
      <c r="R22" s="4">
        <v>95.819610595703125</v>
      </c>
      <c r="S22" s="2">
        <v>0.60699999999999998</v>
      </c>
      <c r="T22" s="14">
        <v>3.0674074493765136E-2</v>
      </c>
      <c r="U22" s="13">
        <v>0.21418263864503237</v>
      </c>
      <c r="V22" s="6">
        <v>-0.05</v>
      </c>
      <c r="W22" s="7" t="s">
        <v>85</v>
      </c>
    </row>
    <row r="23" spans="1:23" hidden="1" x14ac:dyDescent="0.25">
      <c r="A23" s="7" t="s">
        <v>47</v>
      </c>
      <c r="B23" s="7" t="s">
        <v>81</v>
      </c>
      <c r="C23" s="9"/>
      <c r="D23" s="7" t="s">
        <v>87</v>
      </c>
      <c r="E23" s="7" t="s">
        <v>27</v>
      </c>
      <c r="F23" s="7" t="s">
        <v>48</v>
      </c>
      <c r="G23" s="10" t="s">
        <v>86</v>
      </c>
      <c r="H23" s="10" t="s">
        <v>50</v>
      </c>
      <c r="I23" s="10" t="s">
        <v>88</v>
      </c>
      <c r="J23" s="10" t="s">
        <v>68</v>
      </c>
      <c r="K23" s="11">
        <v>128611.96495286872</v>
      </c>
      <c r="L23" s="12">
        <f t="shared" si="2"/>
        <v>1.8612512814129744E-2</v>
      </c>
      <c r="M23" s="7"/>
      <c r="N23" s="7"/>
      <c r="O23" s="7"/>
      <c r="P23" s="7"/>
      <c r="Q23" s="7" t="s">
        <v>82</v>
      </c>
      <c r="R23" s="4">
        <v>577.31342620849591</v>
      </c>
      <c r="S23" s="2">
        <v>0.15835346782201809</v>
      </c>
      <c r="T23" s="14">
        <v>0.37</v>
      </c>
      <c r="U23" s="13">
        <v>0.41938779419830713</v>
      </c>
      <c r="V23" s="6">
        <v>0.37371847711716943</v>
      </c>
      <c r="W23" s="7" t="s">
        <v>85</v>
      </c>
    </row>
    <row r="24" spans="1:23" hidden="1" x14ac:dyDescent="0.25">
      <c r="A24" s="7" t="s">
        <v>47</v>
      </c>
      <c r="B24" s="7" t="s">
        <v>81</v>
      </c>
      <c r="C24" s="9"/>
      <c r="D24" s="7" t="s">
        <v>49</v>
      </c>
      <c r="E24" s="7" t="s">
        <v>27</v>
      </c>
      <c r="F24" s="7" t="s">
        <v>48</v>
      </c>
      <c r="G24" s="10" t="s">
        <v>60</v>
      </c>
      <c r="H24" s="10" t="s">
        <v>50</v>
      </c>
      <c r="I24" s="10" t="s">
        <v>88</v>
      </c>
      <c r="J24" s="10" t="s">
        <v>78</v>
      </c>
      <c r="K24" s="4">
        <v>137820.50851671354</v>
      </c>
      <c r="L24" s="12">
        <f>K24/SUM($K$24:$K$27)</f>
        <v>0.13239278298709767</v>
      </c>
      <c r="M24" s="7"/>
      <c r="N24" s="7"/>
      <c r="O24" s="7"/>
      <c r="P24" s="7"/>
      <c r="Q24" s="7"/>
      <c r="R24" s="7"/>
      <c r="S24" s="7"/>
      <c r="T24" s="14">
        <v>0.38290993864421619</v>
      </c>
      <c r="U24" s="13">
        <v>0.14016764123194664</v>
      </c>
      <c r="V24" s="6">
        <v>0.39690119935739693</v>
      </c>
      <c r="W24" s="7" t="s">
        <v>85</v>
      </c>
    </row>
    <row r="25" spans="1:23" hidden="1" x14ac:dyDescent="0.25">
      <c r="A25" s="7" t="s">
        <v>47</v>
      </c>
      <c r="B25" s="7" t="s">
        <v>81</v>
      </c>
      <c r="C25" s="9"/>
      <c r="D25" s="7" t="s">
        <v>49</v>
      </c>
      <c r="E25" s="7" t="s">
        <v>27</v>
      </c>
      <c r="F25" s="7" t="s">
        <v>48</v>
      </c>
      <c r="G25" s="10" t="s">
        <v>60</v>
      </c>
      <c r="H25" s="10" t="s">
        <v>50</v>
      </c>
      <c r="I25" s="10" t="s">
        <v>88</v>
      </c>
      <c r="J25" s="10" t="s">
        <v>69</v>
      </c>
      <c r="K25" s="16">
        <v>41640.50795872946</v>
      </c>
      <c r="L25" s="12">
        <f t="shared" ref="L25:L27" si="3">K25/SUM($K$24:$K$27)</f>
        <v>4.0000597828181945E-2</v>
      </c>
      <c r="M25" s="7"/>
      <c r="N25" s="7"/>
      <c r="O25" s="7"/>
      <c r="P25" s="7"/>
      <c r="Q25" s="7"/>
      <c r="R25" s="7"/>
      <c r="S25" s="7"/>
      <c r="T25" s="14"/>
      <c r="U25" s="2"/>
      <c r="V25" s="6"/>
      <c r="W25" s="7" t="s">
        <v>85</v>
      </c>
    </row>
    <row r="26" spans="1:23" hidden="1" x14ac:dyDescent="0.25">
      <c r="A26" s="7" t="s">
        <v>47</v>
      </c>
      <c r="B26" s="7" t="s">
        <v>81</v>
      </c>
      <c r="C26" s="9"/>
      <c r="D26" s="7" t="s">
        <v>49</v>
      </c>
      <c r="E26" s="7" t="s">
        <v>27</v>
      </c>
      <c r="F26" s="7" t="s">
        <v>48</v>
      </c>
      <c r="G26" s="10" t="s">
        <v>61</v>
      </c>
      <c r="H26" s="10" t="s">
        <v>50</v>
      </c>
      <c r="I26" s="10" t="s">
        <v>88</v>
      </c>
      <c r="J26" s="10" t="s">
        <v>73</v>
      </c>
      <c r="K26" s="11">
        <v>639886.73292615497</v>
      </c>
      <c r="L26" s="12">
        <f t="shared" si="3"/>
        <v>0.61468635024185658</v>
      </c>
      <c r="M26" s="7"/>
      <c r="N26" s="7"/>
      <c r="O26" s="7"/>
      <c r="P26" s="7"/>
      <c r="Q26" s="7" t="s">
        <v>83</v>
      </c>
      <c r="R26" s="4">
        <v>299.09769439697271</v>
      </c>
      <c r="S26" s="2">
        <v>0.15756317756535657</v>
      </c>
      <c r="T26" s="14">
        <v>0.43823628439198015</v>
      </c>
      <c r="U26" s="13">
        <v>0.62906162135080856</v>
      </c>
      <c r="V26" s="6">
        <v>0.41832865815336367</v>
      </c>
      <c r="W26" s="7" t="s">
        <v>85</v>
      </c>
    </row>
    <row r="27" spans="1:23" hidden="1" x14ac:dyDescent="0.25">
      <c r="A27" s="7" t="s">
        <v>47</v>
      </c>
      <c r="B27" s="7" t="s">
        <v>81</v>
      </c>
      <c r="C27" s="9"/>
      <c r="D27" s="7" t="s">
        <v>49</v>
      </c>
      <c r="E27" s="7" t="s">
        <v>27</v>
      </c>
      <c r="F27" s="7" t="s">
        <v>48</v>
      </c>
      <c r="G27" s="10" t="s">
        <v>61</v>
      </c>
      <c r="H27" s="10" t="s">
        <v>50</v>
      </c>
      <c r="I27" s="10" t="s">
        <v>88</v>
      </c>
      <c r="J27" s="10" t="s">
        <v>75</v>
      </c>
      <c r="K27" s="11">
        <v>221649.39113094014</v>
      </c>
      <c r="L27" s="12">
        <f t="shared" si="3"/>
        <v>0.21292026894286373</v>
      </c>
      <c r="M27" s="7"/>
      <c r="N27" s="7"/>
      <c r="O27" s="7"/>
      <c r="P27" s="7"/>
      <c r="Q27" s="7" t="s">
        <v>83</v>
      </c>
      <c r="R27" s="4">
        <v>99.941429138183594</v>
      </c>
      <c r="S27" s="2">
        <v>0.39717523365008861</v>
      </c>
      <c r="T27" s="14"/>
      <c r="U27" s="13">
        <v>5.0437335957345647E-2</v>
      </c>
      <c r="V27" s="6"/>
      <c r="W27" s="7" t="s">
        <v>85</v>
      </c>
    </row>
    <row r="28" spans="1:23" hidden="1" x14ac:dyDescent="0.25">
      <c r="A28" s="7" t="s">
        <v>47</v>
      </c>
      <c r="B28" s="7" t="s">
        <v>89</v>
      </c>
      <c r="C28" s="9"/>
      <c r="D28" s="7" t="s">
        <v>49</v>
      </c>
      <c r="E28" s="7" t="s">
        <v>27</v>
      </c>
      <c r="F28" s="7" t="s">
        <v>48</v>
      </c>
      <c r="G28" s="10" t="s">
        <v>51</v>
      </c>
      <c r="H28" s="10" t="s">
        <v>50</v>
      </c>
      <c r="I28" s="10" t="s">
        <v>88</v>
      </c>
      <c r="J28" s="10" t="s">
        <v>62</v>
      </c>
      <c r="K28" s="11">
        <v>300217.90008205228</v>
      </c>
      <c r="L28" s="12">
        <f>K28/SUM($K$28:$K$33)</f>
        <v>5.6136480942792125E-2</v>
      </c>
      <c r="M28" s="7"/>
      <c r="N28" s="7"/>
      <c r="O28" s="7"/>
      <c r="P28" s="7"/>
      <c r="Q28" s="7" t="s">
        <v>83</v>
      </c>
      <c r="R28" s="3">
        <v>384.04846405982971</v>
      </c>
      <c r="S28" s="2">
        <v>0.505</v>
      </c>
      <c r="T28" s="14"/>
      <c r="U28" s="13">
        <v>0.58336469848939942</v>
      </c>
      <c r="V28" s="6"/>
      <c r="W28" s="7" t="s">
        <v>85</v>
      </c>
    </row>
    <row r="29" spans="1:23" hidden="1" x14ac:dyDescent="0.25">
      <c r="A29" s="7" t="s">
        <v>47</v>
      </c>
      <c r="B29" s="7" t="s">
        <v>89</v>
      </c>
      <c r="C29" s="9"/>
      <c r="D29" s="7" t="s">
        <v>49</v>
      </c>
      <c r="E29" s="7" t="s">
        <v>27</v>
      </c>
      <c r="F29" s="7" t="s">
        <v>48</v>
      </c>
      <c r="G29" s="10" t="s">
        <v>52</v>
      </c>
      <c r="H29" s="10" t="s">
        <v>50</v>
      </c>
      <c r="I29" s="10" t="s">
        <v>88</v>
      </c>
      <c r="J29" s="10" t="s">
        <v>63</v>
      </c>
      <c r="K29" s="11">
        <v>914411.33463292418</v>
      </c>
      <c r="L29" s="12">
        <f t="shared" ref="L29:L32" si="4">K29/SUM($K$28:$K$33)</f>
        <v>0.17098192495006062</v>
      </c>
      <c r="M29" s="7"/>
      <c r="N29" s="7"/>
      <c r="O29" s="7"/>
      <c r="P29" s="7"/>
      <c r="Q29" s="7" t="s">
        <v>83</v>
      </c>
      <c r="R29" s="3">
        <v>395.25176239013672</v>
      </c>
      <c r="S29" s="2">
        <v>0.72</v>
      </c>
      <c r="T29" s="14">
        <v>5.0278104286688441E-3</v>
      </c>
      <c r="U29" s="2"/>
      <c r="V29" s="6"/>
      <c r="W29" s="7" t="s">
        <v>85</v>
      </c>
    </row>
    <row r="30" spans="1:23" hidden="1" x14ac:dyDescent="0.25">
      <c r="A30" s="7" t="s">
        <v>47</v>
      </c>
      <c r="B30" s="7" t="s">
        <v>89</v>
      </c>
      <c r="C30" s="9"/>
      <c r="D30" s="7" t="s">
        <v>49</v>
      </c>
      <c r="E30" s="7" t="s">
        <v>27</v>
      </c>
      <c r="F30" s="7" t="s">
        <v>48</v>
      </c>
      <c r="G30" s="10" t="s">
        <v>53</v>
      </c>
      <c r="H30" s="10" t="s">
        <v>50</v>
      </c>
      <c r="I30" s="10" t="s">
        <v>88</v>
      </c>
      <c r="J30" s="10" t="s">
        <v>73</v>
      </c>
      <c r="K30" s="11">
        <v>3283034.0997472205</v>
      </c>
      <c r="L30" s="12">
        <f t="shared" si="4"/>
        <v>0.61388072171787966</v>
      </c>
      <c r="M30" s="7"/>
      <c r="N30" s="7"/>
      <c r="O30" s="7"/>
      <c r="P30" s="7"/>
      <c r="Q30" s="7" t="s">
        <v>84</v>
      </c>
      <c r="R30" s="3">
        <v>99.600303649902344</v>
      </c>
      <c r="S30" s="2">
        <v>0.21474468881321832</v>
      </c>
      <c r="T30" s="14">
        <v>0.41486688686526807</v>
      </c>
      <c r="U30" s="13">
        <v>0.5880897618499652</v>
      </c>
      <c r="V30" s="6">
        <v>0.38326918503014062</v>
      </c>
      <c r="W30" s="7" t="s">
        <v>85</v>
      </c>
    </row>
    <row r="31" spans="1:23" hidden="1" x14ac:dyDescent="0.25">
      <c r="A31" s="7" t="s">
        <v>47</v>
      </c>
      <c r="B31" s="7" t="s">
        <v>89</v>
      </c>
      <c r="C31" s="9"/>
      <c r="D31" s="7" t="s">
        <v>49</v>
      </c>
      <c r="E31" s="7" t="s">
        <v>27</v>
      </c>
      <c r="F31" s="7" t="s">
        <v>48</v>
      </c>
      <c r="G31" s="10" t="s">
        <v>53</v>
      </c>
      <c r="H31" s="10" t="s">
        <v>50</v>
      </c>
      <c r="I31" s="10" t="s">
        <v>88</v>
      </c>
      <c r="J31" s="10" t="s">
        <v>74</v>
      </c>
      <c r="K31" s="11">
        <v>541425.83621200046</v>
      </c>
      <c r="L31" s="12">
        <f t="shared" si="4"/>
        <v>0.10123893721241595</v>
      </c>
      <c r="M31" s="7"/>
      <c r="N31" s="7"/>
      <c r="O31" s="7"/>
      <c r="P31" s="7"/>
      <c r="Q31" s="7" t="s">
        <v>84</v>
      </c>
      <c r="R31" s="3">
        <v>93.928443908691406</v>
      </c>
      <c r="S31" s="2">
        <v>0.3698380751783204</v>
      </c>
      <c r="T31" s="14">
        <v>0.43890000000000001</v>
      </c>
      <c r="U31" s="13">
        <v>0.43176210363668321</v>
      </c>
      <c r="V31" s="6">
        <v>0.43837389763259704</v>
      </c>
      <c r="W31" s="7" t="s">
        <v>85</v>
      </c>
    </row>
    <row r="32" spans="1:23" hidden="1" x14ac:dyDescent="0.25">
      <c r="A32" s="7" t="s">
        <v>47</v>
      </c>
      <c r="B32" s="7" t="s">
        <v>89</v>
      </c>
      <c r="C32" s="9"/>
      <c r="D32" s="7" t="s">
        <v>49</v>
      </c>
      <c r="E32" s="7" t="s">
        <v>27</v>
      </c>
      <c r="F32" s="7" t="s">
        <v>48</v>
      </c>
      <c r="G32" s="10" t="s">
        <v>53</v>
      </c>
      <c r="H32" s="10" t="s">
        <v>50</v>
      </c>
      <c r="I32" s="10" t="s">
        <v>88</v>
      </c>
      <c r="J32" s="10" t="s">
        <v>64</v>
      </c>
      <c r="K32" s="11">
        <v>255331.94856310365</v>
      </c>
      <c r="L32" s="12">
        <f t="shared" si="4"/>
        <v>4.7743445879413544E-2</v>
      </c>
      <c r="M32" s="7"/>
      <c r="N32" s="7"/>
      <c r="O32" s="7"/>
      <c r="P32" s="7"/>
      <c r="Q32" s="7" t="s">
        <v>84</v>
      </c>
      <c r="R32" s="3">
        <v>99.208290100097656</v>
      </c>
      <c r="S32" s="2">
        <v>0.69195510839814789</v>
      </c>
      <c r="T32" s="14">
        <v>0</v>
      </c>
      <c r="U32" s="2"/>
      <c r="V32" s="6"/>
      <c r="W32" s="7" t="s">
        <v>85</v>
      </c>
    </row>
    <row r="33" spans="1:23" hidden="1" x14ac:dyDescent="0.25">
      <c r="A33" s="7" t="s">
        <v>47</v>
      </c>
      <c r="B33" s="7" t="s">
        <v>89</v>
      </c>
      <c r="C33" s="9"/>
      <c r="D33" s="7" t="s">
        <v>49</v>
      </c>
      <c r="E33" s="7" t="s">
        <v>27</v>
      </c>
      <c r="F33" s="7" t="s">
        <v>48</v>
      </c>
      <c r="G33" s="10" t="s">
        <v>53</v>
      </c>
      <c r="H33" s="10" t="s">
        <v>50</v>
      </c>
      <c r="I33" s="10" t="s">
        <v>88</v>
      </c>
      <c r="J33" s="10" t="s">
        <v>68</v>
      </c>
      <c r="K33" s="11">
        <v>53578.880762698289</v>
      </c>
      <c r="L33" s="12">
        <f>K33/SUM($K$28:$K$33)</f>
        <v>1.0018489297437976E-2</v>
      </c>
      <c r="M33" s="7"/>
      <c r="N33" s="7"/>
      <c r="O33" s="7"/>
      <c r="P33" s="7"/>
      <c r="Q33" s="7" t="s">
        <v>84</v>
      </c>
      <c r="R33" s="3">
        <v>99.402069091796875</v>
      </c>
      <c r="S33" s="7"/>
      <c r="T33" s="14">
        <v>0</v>
      </c>
      <c r="U33" s="2"/>
      <c r="V33" s="6"/>
      <c r="W33" s="7" t="s">
        <v>85</v>
      </c>
    </row>
    <row r="34" spans="1:23" hidden="1" x14ac:dyDescent="0.25">
      <c r="A34" s="7" t="s">
        <v>47</v>
      </c>
      <c r="B34" s="7" t="s">
        <v>89</v>
      </c>
      <c r="C34" s="9"/>
      <c r="D34" s="7" t="s">
        <v>49</v>
      </c>
      <c r="E34" s="7" t="s">
        <v>27</v>
      </c>
      <c r="F34" s="7" t="s">
        <v>48</v>
      </c>
      <c r="G34" s="10" t="s">
        <v>54</v>
      </c>
      <c r="H34" s="10" t="s">
        <v>50</v>
      </c>
      <c r="I34" s="10" t="s">
        <v>88</v>
      </c>
      <c r="J34" s="10" t="s">
        <v>65</v>
      </c>
      <c r="K34" s="11">
        <v>123974.01701017169</v>
      </c>
      <c r="L34" s="12">
        <f>K34/SUM($K$34:$K$41)</f>
        <v>2.3873867308635933E-2</v>
      </c>
      <c r="M34" s="7"/>
      <c r="N34" s="7"/>
      <c r="O34" s="7"/>
      <c r="P34" s="7"/>
      <c r="Q34" s="7" t="s">
        <v>83</v>
      </c>
      <c r="R34" s="4">
        <v>296.82559967041021</v>
      </c>
      <c r="S34" s="2">
        <v>1.2605014001946269</v>
      </c>
      <c r="T34" s="14">
        <v>0.38884729885200786</v>
      </c>
      <c r="U34" s="13">
        <v>0.34602104209833467</v>
      </c>
      <c r="V34" s="6">
        <v>0.37074699354756752</v>
      </c>
      <c r="W34" s="7" t="s">
        <v>85</v>
      </c>
    </row>
    <row r="35" spans="1:23" hidden="1" x14ac:dyDescent="0.25">
      <c r="A35" s="7" t="s">
        <v>47</v>
      </c>
      <c r="B35" s="7" t="s">
        <v>89</v>
      </c>
      <c r="C35" s="9"/>
      <c r="D35" s="7" t="s">
        <v>49</v>
      </c>
      <c r="E35" s="7" t="s">
        <v>27</v>
      </c>
      <c r="F35" s="7" t="s">
        <v>48</v>
      </c>
      <c r="G35" s="10" t="s">
        <v>54</v>
      </c>
      <c r="H35" s="10" t="s">
        <v>50</v>
      </c>
      <c r="I35" s="10" t="s">
        <v>88</v>
      </c>
      <c r="J35" s="10" t="s">
        <v>66</v>
      </c>
      <c r="K35" s="11">
        <v>84806.433876243827</v>
      </c>
      <c r="L35" s="12">
        <f t="shared" ref="L35:L41" si="5">K35/SUM($K$34:$K$41)</f>
        <v>1.6331305527624674E-2</v>
      </c>
      <c r="M35" s="7"/>
      <c r="N35" s="7"/>
      <c r="O35" s="7"/>
      <c r="P35" s="7"/>
      <c r="Q35" s="7" t="s">
        <v>83</v>
      </c>
      <c r="R35" s="4">
        <v>298.59819793701172</v>
      </c>
      <c r="S35" s="2">
        <v>1.5865078054899457</v>
      </c>
      <c r="T35" s="14">
        <v>0.34687247184700765</v>
      </c>
      <c r="U35" s="13">
        <v>0.47216916151789223</v>
      </c>
      <c r="V35" s="6">
        <v>0.33440517842355022</v>
      </c>
      <c r="W35" s="7" t="s">
        <v>85</v>
      </c>
    </row>
    <row r="36" spans="1:23" hidden="1" x14ac:dyDescent="0.25">
      <c r="A36" s="7" t="s">
        <v>47</v>
      </c>
      <c r="B36" s="7" t="s">
        <v>89</v>
      </c>
      <c r="C36" s="9"/>
      <c r="D36" s="7" t="s">
        <v>49</v>
      </c>
      <c r="E36" s="7" t="s">
        <v>27</v>
      </c>
      <c r="F36" s="7" t="s">
        <v>48</v>
      </c>
      <c r="G36" s="10" t="s">
        <v>55</v>
      </c>
      <c r="H36" s="10" t="s">
        <v>50</v>
      </c>
      <c r="I36" s="10" t="s">
        <v>88</v>
      </c>
      <c r="J36" s="10" t="s">
        <v>76</v>
      </c>
      <c r="K36" s="11">
        <v>100405.08917970792</v>
      </c>
      <c r="L36" s="12">
        <f t="shared" si="5"/>
        <v>1.9335162592911972E-2</v>
      </c>
      <c r="M36" s="7"/>
      <c r="N36" s="7"/>
      <c r="O36" s="7"/>
      <c r="P36" s="7"/>
      <c r="Q36" s="7" t="s">
        <v>83</v>
      </c>
      <c r="R36" s="4">
        <v>99.914527893066406</v>
      </c>
      <c r="S36" s="2">
        <v>0.41489853506255531</v>
      </c>
      <c r="T36" s="14">
        <v>0.33971370731502359</v>
      </c>
      <c r="U36" s="13">
        <v>0.49257759567054754</v>
      </c>
      <c r="V36" s="6">
        <v>0.69533404372708196</v>
      </c>
      <c r="W36" s="7" t="s">
        <v>85</v>
      </c>
    </row>
    <row r="37" spans="1:23" hidden="1" x14ac:dyDescent="0.25">
      <c r="A37" s="7" t="s">
        <v>47</v>
      </c>
      <c r="B37" s="7" t="s">
        <v>89</v>
      </c>
      <c r="C37" s="9"/>
      <c r="D37" s="7" t="s">
        <v>49</v>
      </c>
      <c r="E37" s="7" t="s">
        <v>27</v>
      </c>
      <c r="F37" s="7" t="s">
        <v>48</v>
      </c>
      <c r="G37" s="10" t="s">
        <v>55</v>
      </c>
      <c r="H37" s="10" t="s">
        <v>50</v>
      </c>
      <c r="I37" s="10" t="s">
        <v>88</v>
      </c>
      <c r="J37" s="10" t="s">
        <v>67</v>
      </c>
      <c r="K37" s="15">
        <v>79165.042650121235</v>
      </c>
      <c r="L37" s="12">
        <f t="shared" si="5"/>
        <v>1.5244934134516525E-2</v>
      </c>
      <c r="M37" s="7"/>
      <c r="N37" s="7"/>
      <c r="O37" s="7"/>
      <c r="P37" s="7"/>
      <c r="Q37" s="7" t="s">
        <v>83</v>
      </c>
      <c r="R37" s="4">
        <v>83.852659642696381</v>
      </c>
      <c r="S37" s="2">
        <v>0.50857610030500744</v>
      </c>
      <c r="T37" s="14">
        <v>0.43609012070204267</v>
      </c>
      <c r="U37" s="13">
        <v>0.50584218467270436</v>
      </c>
      <c r="V37" s="6">
        <v>0.35688917059776815</v>
      </c>
      <c r="W37" s="7" t="s">
        <v>85</v>
      </c>
    </row>
    <row r="38" spans="1:23" hidden="1" x14ac:dyDescent="0.25">
      <c r="A38" s="7" t="s">
        <v>47</v>
      </c>
      <c r="B38" s="7" t="s">
        <v>89</v>
      </c>
      <c r="C38" s="9"/>
      <c r="D38" s="7" t="s">
        <v>49</v>
      </c>
      <c r="E38" s="7" t="s">
        <v>27</v>
      </c>
      <c r="F38" s="7" t="s">
        <v>48</v>
      </c>
      <c r="G38" s="10" t="s">
        <v>56</v>
      </c>
      <c r="H38" s="10" t="s">
        <v>50</v>
      </c>
      <c r="I38" s="10" t="s">
        <v>88</v>
      </c>
      <c r="J38" s="10" t="s">
        <v>70</v>
      </c>
      <c r="K38" s="11">
        <v>3867765.1412881762</v>
      </c>
      <c r="L38" s="12">
        <f t="shared" si="5"/>
        <v>0.74482148752593313</v>
      </c>
      <c r="M38" s="7"/>
      <c r="N38" s="7"/>
      <c r="O38" s="7"/>
      <c r="P38" s="7"/>
      <c r="Q38" s="7"/>
      <c r="R38" s="7"/>
      <c r="S38" s="7"/>
      <c r="T38" s="14">
        <v>0.39013694439630286</v>
      </c>
      <c r="U38" s="13">
        <v>0.87203328741312536</v>
      </c>
      <c r="V38" s="6">
        <v>0.36312856728027765</v>
      </c>
      <c r="W38" s="7" t="s">
        <v>85</v>
      </c>
    </row>
    <row r="39" spans="1:23" hidden="1" x14ac:dyDescent="0.25">
      <c r="A39" s="7" t="s">
        <v>47</v>
      </c>
      <c r="B39" s="7" t="s">
        <v>89</v>
      </c>
      <c r="C39" s="9"/>
      <c r="D39" s="7" t="s">
        <v>49</v>
      </c>
      <c r="E39" s="7" t="s">
        <v>27</v>
      </c>
      <c r="F39" s="7" t="s">
        <v>48</v>
      </c>
      <c r="G39" s="10" t="s">
        <v>56</v>
      </c>
      <c r="H39" s="10" t="s">
        <v>50</v>
      </c>
      <c r="I39" s="10" t="s">
        <v>88</v>
      </c>
      <c r="J39" s="10" t="s">
        <v>77</v>
      </c>
      <c r="K39" s="11">
        <v>510370.75218226982</v>
      </c>
      <c r="L39" s="12">
        <f t="shared" si="5"/>
        <v>9.828288144287943E-2</v>
      </c>
      <c r="M39" s="7"/>
      <c r="N39" s="7"/>
      <c r="O39" s="7"/>
      <c r="P39" s="7"/>
      <c r="Q39" s="7"/>
      <c r="R39" s="7"/>
      <c r="S39" s="7"/>
      <c r="T39" s="14">
        <v>0.43768366071848264</v>
      </c>
      <c r="U39" s="13">
        <v>0.40314153998181923</v>
      </c>
      <c r="V39" s="6">
        <v>0.4465777795362893</v>
      </c>
      <c r="W39" s="7" t="s">
        <v>85</v>
      </c>
    </row>
    <row r="40" spans="1:23" hidden="1" x14ac:dyDescent="0.25">
      <c r="A40" s="7" t="s">
        <v>47</v>
      </c>
      <c r="B40" s="7" t="s">
        <v>89</v>
      </c>
      <c r="C40" s="9"/>
      <c r="D40" s="7" t="s">
        <v>49</v>
      </c>
      <c r="E40" s="7" t="s">
        <v>27</v>
      </c>
      <c r="F40" s="7" t="s">
        <v>48</v>
      </c>
      <c r="G40" s="10" t="s">
        <v>56</v>
      </c>
      <c r="H40" s="10" t="s">
        <v>50</v>
      </c>
      <c r="I40" s="10" t="s">
        <v>88</v>
      </c>
      <c r="J40" s="10" t="s">
        <v>75</v>
      </c>
      <c r="K40" s="11">
        <v>369728.18934755516</v>
      </c>
      <c r="L40" s="12">
        <f t="shared" si="5"/>
        <v>7.1199126604258839E-2</v>
      </c>
      <c r="M40" s="7"/>
      <c r="N40" s="7"/>
      <c r="O40" s="7"/>
      <c r="P40" s="7"/>
      <c r="Q40" s="7"/>
      <c r="R40" s="7"/>
      <c r="S40" s="7"/>
      <c r="T40" s="14">
        <v>4.8653100733466403E-2</v>
      </c>
      <c r="U40" s="13">
        <v>0.57539039150374283</v>
      </c>
      <c r="V40" s="6">
        <v>8.9344616523506684E-2</v>
      </c>
      <c r="W40" s="7" t="s">
        <v>85</v>
      </c>
    </row>
    <row r="41" spans="1:23" hidden="1" x14ac:dyDescent="0.25">
      <c r="A41" s="7" t="s">
        <v>47</v>
      </c>
      <c r="B41" s="7" t="s">
        <v>89</v>
      </c>
      <c r="C41" s="9"/>
      <c r="D41" s="7" t="s">
        <v>49</v>
      </c>
      <c r="E41" s="7" t="s">
        <v>27</v>
      </c>
      <c r="F41" s="7" t="s">
        <v>48</v>
      </c>
      <c r="G41" s="10" t="s">
        <v>56</v>
      </c>
      <c r="H41" s="10" t="s">
        <v>50</v>
      </c>
      <c r="I41" s="10" t="s">
        <v>88</v>
      </c>
      <c r="J41" s="10" t="s">
        <v>79</v>
      </c>
      <c r="K41" s="11">
        <v>56660.68253834622</v>
      </c>
      <c r="L41" s="12">
        <f t="shared" si="5"/>
        <v>1.0911234863239423E-2</v>
      </c>
      <c r="M41" s="7"/>
      <c r="N41" s="7"/>
      <c r="O41" s="7"/>
      <c r="P41" s="7"/>
      <c r="Q41" s="7"/>
      <c r="R41" s="7"/>
      <c r="S41" s="7"/>
      <c r="T41" s="23">
        <v>0.41330787064017771</v>
      </c>
      <c r="U41" s="13"/>
      <c r="V41" s="6">
        <v>0.36653302311220393</v>
      </c>
      <c r="W41" s="7" t="s">
        <v>85</v>
      </c>
    </row>
    <row r="42" spans="1:23" x14ac:dyDescent="0.25">
      <c r="A42" s="7" t="s">
        <v>47</v>
      </c>
      <c r="B42" s="7" t="s">
        <v>89</v>
      </c>
      <c r="C42" s="9"/>
      <c r="D42" s="7" t="s">
        <v>49</v>
      </c>
      <c r="E42" s="7" t="s">
        <v>27</v>
      </c>
      <c r="F42" s="7" t="s">
        <v>48</v>
      </c>
      <c r="G42" s="10" t="s">
        <v>57</v>
      </c>
      <c r="H42" s="10" t="s">
        <v>50</v>
      </c>
      <c r="I42" s="10" t="s">
        <v>88</v>
      </c>
      <c r="J42" s="10" t="s">
        <v>66</v>
      </c>
      <c r="K42" s="11">
        <v>453418.81228082313</v>
      </c>
      <c r="L42" s="12">
        <f>K42/SUM($K$42:$K$48)</f>
        <v>4.8453710841370526E-2</v>
      </c>
      <c r="M42" s="7"/>
      <c r="N42" s="7"/>
      <c r="O42" s="7"/>
      <c r="P42" s="7"/>
      <c r="Q42" s="7"/>
      <c r="R42" s="7"/>
      <c r="S42" s="7"/>
      <c r="T42" s="14">
        <v>0.39814060148156538</v>
      </c>
      <c r="U42" s="13">
        <v>0.80928957516331268</v>
      </c>
      <c r="V42" s="6">
        <v>0.3625957138016711</v>
      </c>
      <c r="W42" s="7" t="s">
        <v>85</v>
      </c>
    </row>
    <row r="43" spans="1:23" x14ac:dyDescent="0.25">
      <c r="A43" s="7" t="s">
        <v>47</v>
      </c>
      <c r="B43" s="7" t="s">
        <v>89</v>
      </c>
      <c r="C43" s="9"/>
      <c r="D43" s="7" t="s">
        <v>49</v>
      </c>
      <c r="E43" s="7" t="s">
        <v>27</v>
      </c>
      <c r="F43" s="7" t="s">
        <v>48</v>
      </c>
      <c r="G43" s="10" t="s">
        <v>58</v>
      </c>
      <c r="H43" s="10" t="s">
        <v>50</v>
      </c>
      <c r="I43" s="10" t="s">
        <v>88</v>
      </c>
      <c r="J43" s="10" t="s">
        <v>73</v>
      </c>
      <c r="K43" s="11">
        <v>4568014.1908524381</v>
      </c>
      <c r="L43" s="12">
        <f t="shared" ref="L43:L48" si="6">K43/SUM($K$42:$K$48)</f>
        <v>0.48815186473947375</v>
      </c>
      <c r="M43" s="7"/>
      <c r="N43" s="7"/>
      <c r="O43" s="7"/>
      <c r="P43" s="7"/>
      <c r="Q43" s="7" t="s">
        <v>82</v>
      </c>
      <c r="R43" s="4">
        <v>814.95695450901985</v>
      </c>
      <c r="S43" s="2">
        <v>0.15288600692430268</v>
      </c>
      <c r="T43" s="14">
        <v>0.3848539874113156</v>
      </c>
      <c r="U43" s="13">
        <v>0.66772030180428632</v>
      </c>
      <c r="V43" s="6">
        <v>0.35802655473291195</v>
      </c>
      <c r="W43" s="7" t="s">
        <v>85</v>
      </c>
    </row>
    <row r="44" spans="1:23" x14ac:dyDescent="0.25">
      <c r="A44" s="7" t="s">
        <v>47</v>
      </c>
      <c r="B44" s="7" t="s">
        <v>89</v>
      </c>
      <c r="C44" s="9"/>
      <c r="D44" s="7" t="s">
        <v>49</v>
      </c>
      <c r="E44" s="7" t="s">
        <v>27</v>
      </c>
      <c r="F44" s="7" t="s">
        <v>48</v>
      </c>
      <c r="G44" s="10" t="s">
        <v>58</v>
      </c>
      <c r="H44" s="10" t="s">
        <v>50</v>
      </c>
      <c r="I44" s="10" t="s">
        <v>88</v>
      </c>
      <c r="J44" s="10" t="s">
        <v>74</v>
      </c>
      <c r="K44" s="11">
        <v>1524542.2438414104</v>
      </c>
      <c r="L44" s="12">
        <f t="shared" si="6"/>
        <v>0.16291721262503545</v>
      </c>
      <c r="M44" s="7"/>
      <c r="N44" s="7"/>
      <c r="O44" s="7"/>
      <c r="P44" s="7"/>
      <c r="Q44" s="7" t="s">
        <v>82</v>
      </c>
      <c r="R44" s="4">
        <v>265.67010498046881</v>
      </c>
      <c r="S44" s="2">
        <v>1.0727267946827603</v>
      </c>
      <c r="T44" s="14">
        <v>0.44041545712395502</v>
      </c>
      <c r="U44" s="13">
        <v>0.22247175949921819</v>
      </c>
      <c r="V44" s="6">
        <v>0.43911886855873755</v>
      </c>
      <c r="W44" s="7" t="s">
        <v>85</v>
      </c>
    </row>
    <row r="45" spans="1:23" x14ac:dyDescent="0.25">
      <c r="A45" s="7" t="s">
        <v>47</v>
      </c>
      <c r="B45" s="7" t="s">
        <v>89</v>
      </c>
      <c r="C45" s="9"/>
      <c r="D45" s="7" t="s">
        <v>49</v>
      </c>
      <c r="E45" s="7" t="s">
        <v>27</v>
      </c>
      <c r="F45" s="7" t="s">
        <v>48</v>
      </c>
      <c r="G45" s="10" t="s">
        <v>58</v>
      </c>
      <c r="H45" s="10" t="s">
        <v>50</v>
      </c>
      <c r="I45" s="10" t="s">
        <v>88</v>
      </c>
      <c r="J45" s="10" t="s">
        <v>64</v>
      </c>
      <c r="K45" s="11">
        <v>544020.30149295228</v>
      </c>
      <c r="L45" s="12">
        <f t="shared" si="6"/>
        <v>5.8135661041008785E-2</v>
      </c>
      <c r="M45" s="7"/>
      <c r="N45" s="7"/>
      <c r="O45" s="7"/>
      <c r="P45" s="7"/>
      <c r="Q45" s="7" t="s">
        <v>82</v>
      </c>
      <c r="R45" s="4">
        <v>199.10539245605469</v>
      </c>
      <c r="S45" s="2">
        <v>1.4350730927406299</v>
      </c>
      <c r="T45" s="14">
        <v>0.19400477655491122</v>
      </c>
      <c r="U45" s="2"/>
      <c r="V45" s="6"/>
      <c r="W45" s="7" t="s">
        <v>85</v>
      </c>
    </row>
    <row r="46" spans="1:23" x14ac:dyDescent="0.25">
      <c r="A46" s="7" t="s">
        <v>47</v>
      </c>
      <c r="B46" s="7" t="s">
        <v>89</v>
      </c>
      <c r="C46" s="9"/>
      <c r="D46" s="7" t="s">
        <v>49</v>
      </c>
      <c r="E46" s="7" t="s">
        <v>27</v>
      </c>
      <c r="F46" s="7" t="s">
        <v>48</v>
      </c>
      <c r="G46" s="10" t="s">
        <v>58</v>
      </c>
      <c r="H46" s="10" t="s">
        <v>50</v>
      </c>
      <c r="I46" s="10" t="s">
        <v>88</v>
      </c>
      <c r="J46" s="10" t="s">
        <v>80</v>
      </c>
      <c r="K46" s="11">
        <v>263642.37749079772</v>
      </c>
      <c r="L46" s="12">
        <f t="shared" si="6"/>
        <v>2.8173624866183897E-2</v>
      </c>
      <c r="M46" s="7"/>
      <c r="N46" s="7"/>
      <c r="O46" s="7"/>
      <c r="P46" s="7"/>
      <c r="Q46" s="7" t="s">
        <v>82</v>
      </c>
      <c r="R46" s="4">
        <v>395.38326627016068</v>
      </c>
      <c r="S46" s="2">
        <v>1.5384923744588912</v>
      </c>
      <c r="T46" s="14">
        <v>0.40723475807934484</v>
      </c>
      <c r="U46" s="2"/>
      <c r="V46" s="6"/>
      <c r="W46" s="7" t="s">
        <v>85</v>
      </c>
    </row>
    <row r="47" spans="1:23" x14ac:dyDescent="0.25">
      <c r="A47" s="7" t="s">
        <v>47</v>
      </c>
      <c r="B47" s="7" t="s">
        <v>89</v>
      </c>
      <c r="C47" s="9"/>
      <c r="D47" s="7" t="s">
        <v>49</v>
      </c>
      <c r="E47" s="7" t="s">
        <v>27</v>
      </c>
      <c r="F47" s="7" t="s">
        <v>48</v>
      </c>
      <c r="G47" s="10" t="s">
        <v>59</v>
      </c>
      <c r="H47" s="10" t="s">
        <v>50</v>
      </c>
      <c r="I47" s="10" t="s">
        <v>88</v>
      </c>
      <c r="J47" s="10" t="s">
        <v>72</v>
      </c>
      <c r="K47" s="11">
        <v>1836017.785880964</v>
      </c>
      <c r="L47" s="12">
        <f t="shared" si="6"/>
        <v>0.19620243467443826</v>
      </c>
      <c r="M47" s="7"/>
      <c r="N47" s="7"/>
      <c r="O47" s="7"/>
      <c r="P47" s="7"/>
      <c r="Q47" s="7" t="s">
        <v>82</v>
      </c>
      <c r="R47" s="4">
        <v>490.92050933837891</v>
      </c>
      <c r="S47" s="2">
        <v>0.873</v>
      </c>
      <c r="T47" s="14">
        <v>1.4657592326671409E-2</v>
      </c>
      <c r="U47" s="13">
        <v>0.11830747533705299</v>
      </c>
      <c r="V47" s="6">
        <v>-0.08</v>
      </c>
      <c r="W47" s="7" t="s">
        <v>85</v>
      </c>
    </row>
    <row r="48" spans="1:23" hidden="1" x14ac:dyDescent="0.25">
      <c r="A48" s="7" t="s">
        <v>47</v>
      </c>
      <c r="B48" s="7" t="s">
        <v>89</v>
      </c>
      <c r="C48" s="9"/>
      <c r="D48" s="7" t="s">
        <v>87</v>
      </c>
      <c r="E48" s="7" t="s">
        <v>27</v>
      </c>
      <c r="F48" s="7" t="s">
        <v>48</v>
      </c>
      <c r="G48" s="10" t="s">
        <v>90</v>
      </c>
      <c r="H48" s="10" t="s">
        <v>50</v>
      </c>
      <c r="I48" s="10" t="s">
        <v>88</v>
      </c>
      <c r="J48" s="10" t="s">
        <v>68</v>
      </c>
      <c r="K48" s="11">
        <v>168116.98311975924</v>
      </c>
      <c r="L48" s="12">
        <f t="shared" si="6"/>
        <v>1.7965491212489127E-2</v>
      </c>
      <c r="M48" s="7"/>
      <c r="N48" s="7"/>
      <c r="O48" s="7"/>
      <c r="P48" s="7"/>
      <c r="Q48" s="7" t="s">
        <v>82</v>
      </c>
      <c r="R48" s="4">
        <v>380.77511291503998</v>
      </c>
      <c r="S48" s="2">
        <v>4.0179825684487823E-2</v>
      </c>
      <c r="T48" s="14">
        <v>0.41075344439205996</v>
      </c>
      <c r="U48" s="13">
        <v>0.48718377668394397</v>
      </c>
      <c r="V48" s="6">
        <v>0.3737184771171696</v>
      </c>
      <c r="W48" s="7" t="s">
        <v>85</v>
      </c>
    </row>
    <row r="49" spans="1:23" hidden="1" x14ac:dyDescent="0.25">
      <c r="A49" s="7" t="s">
        <v>47</v>
      </c>
      <c r="B49" s="7" t="s">
        <v>89</v>
      </c>
      <c r="C49" s="9"/>
      <c r="D49" s="7" t="s">
        <v>49</v>
      </c>
      <c r="E49" s="7" t="s">
        <v>27</v>
      </c>
      <c r="F49" s="7" t="s">
        <v>48</v>
      </c>
      <c r="G49" s="10" t="s">
        <v>60</v>
      </c>
      <c r="H49" s="10" t="s">
        <v>50</v>
      </c>
      <c r="I49" s="10" t="s">
        <v>88</v>
      </c>
      <c r="J49" s="10" t="s">
        <v>78</v>
      </c>
      <c r="K49" s="4">
        <v>271413.03106073051</v>
      </c>
      <c r="L49" s="12">
        <f>K49/SUM($K$49:$K$51)</f>
        <v>0.21039870505222666</v>
      </c>
      <c r="M49" s="7"/>
      <c r="N49" s="7"/>
      <c r="O49" s="7"/>
      <c r="P49" s="7"/>
      <c r="Q49" s="7" t="s">
        <v>82</v>
      </c>
      <c r="R49" s="4">
        <v>292.43187212944031</v>
      </c>
      <c r="S49" s="2">
        <v>0.13011983124562568</v>
      </c>
      <c r="T49" s="14">
        <v>0.44386383608194391</v>
      </c>
      <c r="U49" s="13">
        <v>0.5759788389343623</v>
      </c>
      <c r="V49" s="6">
        <v>0.43981252853325586</v>
      </c>
      <c r="W49" s="7" t="s">
        <v>85</v>
      </c>
    </row>
    <row r="50" spans="1:23" hidden="1" x14ac:dyDescent="0.25">
      <c r="A50" s="7" t="s">
        <v>47</v>
      </c>
      <c r="B50" s="7" t="s">
        <v>89</v>
      </c>
      <c r="C50" s="9"/>
      <c r="D50" s="7" t="s">
        <v>49</v>
      </c>
      <c r="E50" s="7" t="s">
        <v>27</v>
      </c>
      <c r="F50" s="7" t="s">
        <v>48</v>
      </c>
      <c r="G50" s="10" t="s">
        <v>61</v>
      </c>
      <c r="H50" s="10" t="s">
        <v>50</v>
      </c>
      <c r="I50" s="10" t="s">
        <v>88</v>
      </c>
      <c r="J50" s="10" t="s">
        <v>73</v>
      </c>
      <c r="K50" s="4">
        <v>765097.70717999828</v>
      </c>
      <c r="L50" s="12">
        <f t="shared" ref="L50:L51" si="7">K50/SUM($K$49:$K$51)</f>
        <v>0.59310183523605375</v>
      </c>
      <c r="M50" s="7"/>
      <c r="N50" s="7"/>
      <c r="O50" s="7"/>
      <c r="P50" s="7"/>
      <c r="Q50" s="7" t="s">
        <v>83</v>
      </c>
      <c r="R50" s="4">
        <v>292.85073089599609</v>
      </c>
      <c r="S50" s="2">
        <v>0.3843196152380296</v>
      </c>
      <c r="T50" s="14">
        <v>0.42756956431875104</v>
      </c>
      <c r="U50" s="13">
        <v>0.71357701787767491</v>
      </c>
      <c r="V50" s="6">
        <v>0.39721501495450823</v>
      </c>
      <c r="W50" s="7" t="s">
        <v>85</v>
      </c>
    </row>
    <row r="51" spans="1:23" hidden="1" x14ac:dyDescent="0.25">
      <c r="A51" s="7" t="s">
        <v>47</v>
      </c>
      <c r="B51" s="7" t="s">
        <v>89</v>
      </c>
      <c r="C51" s="9"/>
      <c r="D51" s="7" t="s">
        <v>49</v>
      </c>
      <c r="E51" s="7" t="s">
        <v>27</v>
      </c>
      <c r="F51" s="7" t="s">
        <v>48</v>
      </c>
      <c r="G51" s="10" t="s">
        <v>61</v>
      </c>
      <c r="H51" s="10" t="s">
        <v>50</v>
      </c>
      <c r="I51" s="10" t="s">
        <v>88</v>
      </c>
      <c r="J51" s="10" t="s">
        <v>75</v>
      </c>
      <c r="K51" s="4">
        <v>253483.09034941607</v>
      </c>
      <c r="L51" s="12">
        <f t="shared" si="7"/>
        <v>0.19649945971171959</v>
      </c>
      <c r="M51" s="7"/>
      <c r="N51" s="7"/>
      <c r="O51" s="7"/>
      <c r="P51" s="7"/>
      <c r="Q51" s="7" t="s">
        <v>83</v>
      </c>
      <c r="R51" s="4">
        <v>99.999061584472656</v>
      </c>
      <c r="S51" s="2">
        <v>0.20326432065366778</v>
      </c>
      <c r="T51" s="14"/>
      <c r="U51" s="13">
        <v>9.3298623252315666E-2</v>
      </c>
      <c r="V51" s="6"/>
      <c r="W51" s="7" t="s">
        <v>85</v>
      </c>
    </row>
    <row r="52" spans="1:23" x14ac:dyDescent="0.25">
      <c r="C52" s="17"/>
      <c r="R52" s="7"/>
      <c r="T52" s="7"/>
      <c r="U52" s="7"/>
    </row>
    <row r="53" spans="1:23" x14ac:dyDescent="0.25">
      <c r="C53" s="17"/>
      <c r="R53" s="7"/>
      <c r="T53" s="7"/>
      <c r="U53" s="7"/>
    </row>
    <row r="54" spans="1:23" x14ac:dyDescent="0.25">
      <c r="C54" s="17"/>
    </row>
    <row r="55" spans="1:23" x14ac:dyDescent="0.25">
      <c r="C55" s="17"/>
    </row>
    <row r="56" spans="1:23" x14ac:dyDescent="0.25">
      <c r="C56" s="17"/>
    </row>
    <row r="57" spans="1:23" x14ac:dyDescent="0.25">
      <c r="C57" s="17"/>
    </row>
    <row r="58" spans="1:23" x14ac:dyDescent="0.25">
      <c r="C58" s="17"/>
    </row>
    <row r="59" spans="1:23" x14ac:dyDescent="0.25">
      <c r="C59" s="17"/>
    </row>
    <row r="60" spans="1:23" x14ac:dyDescent="0.25">
      <c r="C60" s="17"/>
    </row>
    <row r="61" spans="1:23" x14ac:dyDescent="0.25">
      <c r="C61" s="17"/>
    </row>
    <row r="62" spans="1:23" x14ac:dyDescent="0.25">
      <c r="C62" s="17"/>
    </row>
    <row r="63" spans="1:23" x14ac:dyDescent="0.25">
      <c r="C63" s="17"/>
    </row>
    <row r="64" spans="1:23" x14ac:dyDescent="0.25">
      <c r="C64" s="17"/>
    </row>
    <row r="65" spans="3:3" x14ac:dyDescent="0.25">
      <c r="C65" s="17"/>
    </row>
    <row r="66" spans="3:3" x14ac:dyDescent="0.25">
      <c r="C66" s="17"/>
    </row>
    <row r="67" spans="3:3" x14ac:dyDescent="0.25">
      <c r="C67" s="17"/>
    </row>
    <row r="68" spans="3:3" x14ac:dyDescent="0.25">
      <c r="C68" s="17"/>
    </row>
    <row r="69" spans="3:3" x14ac:dyDescent="0.25">
      <c r="C69" s="17"/>
    </row>
    <row r="70" spans="3:3" x14ac:dyDescent="0.25">
      <c r="C70" s="17"/>
    </row>
    <row r="71" spans="3:3" x14ac:dyDescent="0.25">
      <c r="C71" s="17"/>
    </row>
    <row r="72" spans="3:3" x14ac:dyDescent="0.25">
      <c r="C72" s="17"/>
    </row>
    <row r="73" spans="3:3" x14ac:dyDescent="0.25">
      <c r="C73" s="17"/>
    </row>
    <row r="74" spans="3:3" x14ac:dyDescent="0.25">
      <c r="C74" s="17"/>
    </row>
    <row r="75" spans="3:3" x14ac:dyDescent="0.25">
      <c r="C75" s="17"/>
    </row>
    <row r="76" spans="3:3" x14ac:dyDescent="0.25">
      <c r="C76" s="17"/>
    </row>
    <row r="77" spans="3:3" x14ac:dyDescent="0.25">
      <c r="C77" s="17"/>
    </row>
    <row r="78" spans="3:3" x14ac:dyDescent="0.25">
      <c r="C78" s="17"/>
    </row>
    <row r="79" spans="3:3" x14ac:dyDescent="0.25">
      <c r="C79" s="17"/>
    </row>
    <row r="80" spans="3:3" x14ac:dyDescent="0.25">
      <c r="C80" s="17"/>
    </row>
    <row r="81" spans="3:3" x14ac:dyDescent="0.25">
      <c r="C81" s="17"/>
    </row>
    <row r="82" spans="3:3" x14ac:dyDescent="0.25">
      <c r="C82" s="17"/>
    </row>
    <row r="83" spans="3:3" x14ac:dyDescent="0.25">
      <c r="C83" s="17"/>
    </row>
    <row r="84" spans="3:3" x14ac:dyDescent="0.25">
      <c r="C84" s="17"/>
    </row>
    <row r="85" spans="3:3" x14ac:dyDescent="0.25">
      <c r="C85" s="17"/>
    </row>
    <row r="86" spans="3:3" x14ac:dyDescent="0.25">
      <c r="C86" s="17"/>
    </row>
    <row r="87" spans="3:3" x14ac:dyDescent="0.25">
      <c r="C87" s="17"/>
    </row>
    <row r="88" spans="3:3" x14ac:dyDescent="0.25">
      <c r="C88" s="17"/>
    </row>
    <row r="89" spans="3:3" x14ac:dyDescent="0.25">
      <c r="C89" s="17"/>
    </row>
    <row r="90" spans="3:3" x14ac:dyDescent="0.25">
      <c r="C90" s="17"/>
    </row>
    <row r="91" spans="3:3" x14ac:dyDescent="0.25">
      <c r="C91" s="17"/>
    </row>
    <row r="92" spans="3:3" x14ac:dyDescent="0.25">
      <c r="C92" s="17"/>
    </row>
    <row r="93" spans="3:3" x14ac:dyDescent="0.25">
      <c r="C93" s="17"/>
    </row>
    <row r="94" spans="3:3" x14ac:dyDescent="0.25">
      <c r="C94" s="17"/>
    </row>
    <row r="95" spans="3:3" x14ac:dyDescent="0.25">
      <c r="C95" s="17"/>
    </row>
    <row r="96" spans="3:3" x14ac:dyDescent="0.25">
      <c r="C96" s="17"/>
    </row>
    <row r="97" spans="3:3" x14ac:dyDescent="0.25">
      <c r="C97" s="17"/>
    </row>
    <row r="98" spans="3:3" x14ac:dyDescent="0.25">
      <c r="C98" s="17"/>
    </row>
    <row r="99" spans="3:3" x14ac:dyDescent="0.25">
      <c r="C99" s="17"/>
    </row>
    <row r="100" spans="3:3" x14ac:dyDescent="0.25">
      <c r="C100" s="17"/>
    </row>
    <row r="101" spans="3:3" x14ac:dyDescent="0.25">
      <c r="C101" s="17"/>
    </row>
    <row r="102" spans="3:3" x14ac:dyDescent="0.25">
      <c r="C102" s="17"/>
    </row>
    <row r="103" spans="3:3" x14ac:dyDescent="0.25">
      <c r="C103" s="17"/>
    </row>
    <row r="104" spans="3:3" x14ac:dyDescent="0.25">
      <c r="C104" s="17"/>
    </row>
    <row r="105" spans="3:3" x14ac:dyDescent="0.25">
      <c r="C105" s="17"/>
    </row>
    <row r="106" spans="3:3" x14ac:dyDescent="0.25">
      <c r="C106" s="17"/>
    </row>
    <row r="107" spans="3:3" x14ac:dyDescent="0.25">
      <c r="C107" s="17"/>
    </row>
    <row r="108" spans="3:3" x14ac:dyDescent="0.25">
      <c r="C108" s="17"/>
    </row>
    <row r="109" spans="3:3" x14ac:dyDescent="0.25">
      <c r="C109" s="17"/>
    </row>
    <row r="110" spans="3:3" x14ac:dyDescent="0.25">
      <c r="C110" s="17"/>
    </row>
    <row r="111" spans="3:3" x14ac:dyDescent="0.25">
      <c r="C111" s="17"/>
    </row>
    <row r="112" spans="3: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</sheetData>
  <autoFilter ref="A1:W51" xr:uid="{00000000-0001-0000-0000-000000000000}">
    <filterColumn colId="3">
      <filters>
        <filter val="FY 2021"/>
      </filters>
    </filterColumn>
    <filterColumn colId="6">
      <filters>
        <filter val="Smith's Baked"/>
        <filter val="Smith's Crinkle"/>
        <filter val="Smith's Thinly Cut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C36"/>
  <sheetViews>
    <sheetView tabSelected="1" topLeftCell="Z1" zoomScaleNormal="100" workbookViewId="0">
      <selection activeCell="Z18" sqref="Z18"/>
    </sheetView>
  </sheetViews>
  <sheetFormatPr defaultColWidth="8.85546875" defaultRowHeight="15" x14ac:dyDescent="0.25"/>
  <cols>
    <col min="1" max="1" width="5" style="8" bestFit="1" customWidth="1"/>
    <col min="2" max="2" width="10" style="8" bestFit="1" customWidth="1"/>
    <col min="3" max="3" width="7.140625" style="8" bestFit="1" customWidth="1"/>
    <col min="4" max="4" width="10.85546875" style="8" bestFit="1" customWidth="1"/>
    <col min="5" max="5" width="19.42578125" style="8" bestFit="1" customWidth="1"/>
    <col min="6" max="6" width="10.85546875" style="8" bestFit="1" customWidth="1"/>
    <col min="7" max="7" width="8.7109375" style="8" bestFit="1" customWidth="1"/>
    <col min="8" max="8" width="13.85546875" style="8" bestFit="1" customWidth="1"/>
    <col min="9" max="9" width="27.140625" style="8" bestFit="1" customWidth="1"/>
    <col min="10" max="10" width="14" style="8" bestFit="1" customWidth="1"/>
    <col min="11" max="11" width="12.28515625" style="8" bestFit="1" customWidth="1"/>
    <col min="12" max="12" width="10.85546875" style="8" bestFit="1" customWidth="1"/>
    <col min="13" max="13" width="16.7109375" style="8" bestFit="1" customWidth="1"/>
    <col min="14" max="14" width="26.85546875" style="8" bestFit="1" customWidth="1"/>
    <col min="15" max="15" width="14.5703125" style="8" bestFit="1" customWidth="1"/>
    <col min="16" max="16" width="17.140625" style="8" bestFit="1" customWidth="1"/>
    <col min="17" max="17" width="22.5703125" style="8" bestFit="1" customWidth="1"/>
    <col min="18" max="18" width="32" style="8" bestFit="1" customWidth="1"/>
    <col min="19" max="19" width="21.7109375" style="8" bestFit="1" customWidth="1"/>
    <col min="20" max="20" width="17.5703125" style="8" bestFit="1" customWidth="1"/>
    <col min="21" max="21" width="27.28515625" style="8" bestFit="1" customWidth="1"/>
    <col min="22" max="22" width="18.28515625" style="8" bestFit="1" customWidth="1"/>
    <col min="23" max="23" width="13.140625" style="8" bestFit="1" customWidth="1"/>
    <col min="24" max="24" width="23.140625" style="8" bestFit="1" customWidth="1"/>
    <col min="25" max="25" width="23.28515625" style="8" bestFit="1" customWidth="1"/>
    <col min="26" max="26" width="21.42578125" style="8" bestFit="1" customWidth="1"/>
    <col min="27" max="27" width="19.5703125" style="8" bestFit="1" customWidth="1"/>
    <col min="28" max="28" width="12.7109375" style="8" bestFit="1" customWidth="1"/>
    <col min="29" max="29" width="15.42578125" style="8" bestFit="1" customWidth="1"/>
    <col min="30" max="16384" width="8.85546875" style="8"/>
  </cols>
  <sheetData>
    <row r="1" spans="1:29" x14ac:dyDescent="0.25">
      <c r="A1" s="8" t="s">
        <v>95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96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</row>
    <row r="2" spans="1:29" hidden="1" x14ac:dyDescent="0.25">
      <c r="A2" s="8">
        <v>1</v>
      </c>
      <c r="B2" s="8" t="s">
        <v>91</v>
      </c>
      <c r="C2" s="8">
        <v>2021</v>
      </c>
      <c r="D2" s="8" t="s">
        <v>99</v>
      </c>
      <c r="E2" s="8" t="s">
        <v>27</v>
      </c>
      <c r="F2" s="8" t="s">
        <v>48</v>
      </c>
      <c r="G2" s="8" t="s">
        <v>92</v>
      </c>
      <c r="H2" s="8" t="s">
        <v>94</v>
      </c>
      <c r="I2" s="8" t="s">
        <v>28</v>
      </c>
      <c r="J2" s="8" t="s">
        <v>29</v>
      </c>
      <c r="K2" s="8" t="s">
        <v>97</v>
      </c>
      <c r="L2" s="8" t="s">
        <v>50</v>
      </c>
      <c r="M2" s="8">
        <v>1000</v>
      </c>
      <c r="N2" s="8">
        <v>1</v>
      </c>
      <c r="O2" s="8" t="s">
        <v>88</v>
      </c>
      <c r="P2" s="8">
        <f>SUM(P3:P4)</f>
        <v>3430000</v>
      </c>
      <c r="Q2" s="4">
        <f>SUM(Q3:Q4)</f>
        <v>2006.7760110249906</v>
      </c>
      <c r="R2" s="7"/>
      <c r="T2" s="1">
        <f>SUM(T3:T4)</f>
        <v>716845.84378312528</v>
      </c>
      <c r="U2" s="18">
        <v>31.683267000000001</v>
      </c>
      <c r="V2" s="1">
        <f>SUM(V3:V4)</f>
        <v>22712018.26642105</v>
      </c>
      <c r="W2" s="19">
        <f>IFERROR(V2/P2,0)</f>
        <v>6.6215796695105098</v>
      </c>
      <c r="X2" s="5">
        <f>IFERROR(P2/(Q2/N2),0)</f>
        <v>1709.209189842805</v>
      </c>
      <c r="Y2" s="8">
        <v>90</v>
      </c>
      <c r="Z2" s="5">
        <v>1794.6696493349457</v>
      </c>
      <c r="AA2" s="8">
        <v>90</v>
      </c>
      <c r="AB2" s="8">
        <v>22</v>
      </c>
      <c r="AC2" s="1">
        <v>3553445.9056831924</v>
      </c>
    </row>
    <row r="3" spans="1:29" hidden="1" x14ac:dyDescent="0.25">
      <c r="A3" s="8">
        <v>2</v>
      </c>
      <c r="B3" s="8" t="s">
        <v>91</v>
      </c>
      <c r="C3" s="8">
        <v>2021</v>
      </c>
      <c r="D3" s="8" t="s">
        <v>99</v>
      </c>
      <c r="E3" s="8" t="s">
        <v>27</v>
      </c>
      <c r="F3" s="8" t="s">
        <v>48</v>
      </c>
      <c r="G3" s="8" t="s">
        <v>92</v>
      </c>
      <c r="H3" s="8" t="s">
        <v>94</v>
      </c>
      <c r="I3" s="8" t="s">
        <v>104</v>
      </c>
      <c r="J3" s="8" t="s">
        <v>29</v>
      </c>
      <c r="K3" s="8" t="s">
        <v>97</v>
      </c>
      <c r="L3" s="8" t="s">
        <v>50</v>
      </c>
      <c r="M3" s="8">
        <v>1000</v>
      </c>
      <c r="N3" s="8">
        <v>1</v>
      </c>
      <c r="O3" s="8" t="s">
        <v>88</v>
      </c>
      <c r="P3" s="8">
        <v>2446636.2941929395</v>
      </c>
      <c r="Q3" s="4">
        <v>1551.6767742369241</v>
      </c>
      <c r="R3" s="20">
        <v>257.53882796727203</v>
      </c>
      <c r="T3" s="1">
        <f>R3*Q3/N3</f>
        <v>399617.0178210148</v>
      </c>
      <c r="U3" s="18">
        <v>31.683267000000001</v>
      </c>
      <c r="V3" s="1">
        <f t="shared" ref="V3:V11" si="0">T3*U3</f>
        <v>12661172.673366971</v>
      </c>
      <c r="W3" s="19">
        <f t="shared" ref="W3:W11" si="1">IFERROR(V3/P3,0)</f>
        <v>5.1749304559153746</v>
      </c>
      <c r="X3" s="5">
        <f t="shared" ref="X3:X21" si="2">IFERROR(P3/(Q3/N3),0)</f>
        <v>1576.7692955229895</v>
      </c>
      <c r="Z3" s="5"/>
      <c r="AC3" s="1"/>
    </row>
    <row r="4" spans="1:29" hidden="1" x14ac:dyDescent="0.25">
      <c r="A4" s="8">
        <v>3</v>
      </c>
      <c r="B4" s="8" t="s">
        <v>91</v>
      </c>
      <c r="C4" s="8">
        <v>2021</v>
      </c>
      <c r="D4" s="8" t="s">
        <v>99</v>
      </c>
      <c r="E4" s="8" t="s">
        <v>27</v>
      </c>
      <c r="F4" s="8" t="s">
        <v>48</v>
      </c>
      <c r="G4" s="8" t="s">
        <v>92</v>
      </c>
      <c r="H4" s="8" t="s">
        <v>94</v>
      </c>
      <c r="I4" s="8" t="s">
        <v>93</v>
      </c>
      <c r="J4" s="8" t="s">
        <v>29</v>
      </c>
      <c r="K4" s="8" t="s">
        <v>97</v>
      </c>
      <c r="L4" s="8" t="s">
        <v>50</v>
      </c>
      <c r="M4" s="8">
        <v>1000</v>
      </c>
      <c r="N4" s="8">
        <v>1</v>
      </c>
      <c r="O4" s="8" t="s">
        <v>88</v>
      </c>
      <c r="P4" s="8">
        <v>983363.70580706059</v>
      </c>
      <c r="Q4" s="4">
        <v>455.09923678806638</v>
      </c>
      <c r="R4" s="20">
        <v>697.05418141546954</v>
      </c>
      <c r="T4" s="1">
        <f t="shared" ref="T4:T7" si="3">R4*Q4/N4</f>
        <v>317228.82596211054</v>
      </c>
      <c r="U4" s="18">
        <v>31.683267000000001</v>
      </c>
      <c r="V4" s="1">
        <f t="shared" si="0"/>
        <v>10050845.59305408</v>
      </c>
      <c r="W4" s="19">
        <f t="shared" si="1"/>
        <v>10.220883213098869</v>
      </c>
      <c r="X4" s="5">
        <f t="shared" si="2"/>
        <v>2160.7676443214955</v>
      </c>
      <c r="Z4" s="5"/>
      <c r="AC4" s="1"/>
    </row>
    <row r="5" spans="1:29" hidden="1" x14ac:dyDescent="0.25">
      <c r="A5" s="8">
        <v>4</v>
      </c>
      <c r="B5" s="8" t="s">
        <v>91</v>
      </c>
      <c r="C5" s="8">
        <v>2021</v>
      </c>
      <c r="D5" s="8" t="s">
        <v>99</v>
      </c>
      <c r="E5" s="8" t="s">
        <v>27</v>
      </c>
      <c r="F5" s="8" t="s">
        <v>48</v>
      </c>
      <c r="G5" s="8" t="s">
        <v>92</v>
      </c>
      <c r="H5" s="8" t="s">
        <v>100</v>
      </c>
      <c r="I5" s="8" t="s">
        <v>28</v>
      </c>
      <c r="J5" s="8" t="s">
        <v>29</v>
      </c>
      <c r="K5" s="8" t="s">
        <v>97</v>
      </c>
      <c r="L5" s="8" t="s">
        <v>50</v>
      </c>
      <c r="M5" s="8">
        <v>1000</v>
      </c>
      <c r="N5" s="8">
        <v>1</v>
      </c>
      <c r="O5" s="8" t="s">
        <v>88</v>
      </c>
      <c r="P5" s="8">
        <f>SUM(P6:P7)</f>
        <v>1620000</v>
      </c>
      <c r="Q5" s="4">
        <f>SUM(Q6:Q7)</f>
        <v>5885.3555908118924</v>
      </c>
      <c r="R5" s="7"/>
      <c r="T5" s="1">
        <f>SUM(T6:T7)</f>
        <v>100505.58345654307</v>
      </c>
      <c r="U5" s="18">
        <v>31.683267000000001</v>
      </c>
      <c r="V5" s="1">
        <f t="shared" si="0"/>
        <v>3184345.2356444369</v>
      </c>
      <c r="W5" s="19">
        <f t="shared" si="1"/>
        <v>1.965645207187924</v>
      </c>
      <c r="X5" s="5">
        <f t="shared" si="2"/>
        <v>275.25949367088606</v>
      </c>
      <c r="Y5" s="8">
        <v>100</v>
      </c>
      <c r="Z5" s="5">
        <v>289.02246835443037</v>
      </c>
      <c r="AA5" s="8">
        <v>100</v>
      </c>
      <c r="AB5" s="8">
        <v>0</v>
      </c>
      <c r="AC5" s="1">
        <v>0</v>
      </c>
    </row>
    <row r="6" spans="1:29" hidden="1" x14ac:dyDescent="0.25">
      <c r="A6" s="8">
        <v>5</v>
      </c>
      <c r="B6" s="8" t="s">
        <v>91</v>
      </c>
      <c r="C6" s="8">
        <v>2021</v>
      </c>
      <c r="D6" s="8" t="s">
        <v>99</v>
      </c>
      <c r="E6" s="8" t="s">
        <v>27</v>
      </c>
      <c r="F6" s="8" t="s">
        <v>48</v>
      </c>
      <c r="G6" s="8" t="s">
        <v>92</v>
      </c>
      <c r="H6" s="8" t="s">
        <v>100</v>
      </c>
      <c r="I6" s="8" t="s">
        <v>104</v>
      </c>
      <c r="J6" s="8" t="s">
        <v>29</v>
      </c>
      <c r="K6" s="8" t="s">
        <v>97</v>
      </c>
      <c r="L6" s="8" t="s">
        <v>50</v>
      </c>
      <c r="M6" s="8">
        <v>1000</v>
      </c>
      <c r="N6" s="8">
        <v>1</v>
      </c>
      <c r="O6" s="8" t="s">
        <v>88</v>
      </c>
      <c r="P6" s="8">
        <v>769776.02707982715</v>
      </c>
      <c r="Q6" s="4">
        <v>4272.2215434707769</v>
      </c>
      <c r="R6" s="20">
        <v>20.099699359755139</v>
      </c>
      <c r="T6" s="1">
        <f t="shared" si="3"/>
        <v>85870.368622031689</v>
      </c>
      <c r="U6" s="18">
        <v>31.683267000000001</v>
      </c>
      <c r="V6" s="1">
        <f t="shared" si="0"/>
        <v>2720653.8164402521</v>
      </c>
      <c r="W6" s="19">
        <f t="shared" si="1"/>
        <v>3.5343446934313474</v>
      </c>
      <c r="X6" s="5">
        <f t="shared" si="2"/>
        <v>180.18167345658222</v>
      </c>
      <c r="Z6" s="5"/>
      <c r="AC6" s="1"/>
    </row>
    <row r="7" spans="1:29" hidden="1" x14ac:dyDescent="0.25">
      <c r="A7" s="8">
        <v>6</v>
      </c>
      <c r="B7" s="8" t="s">
        <v>91</v>
      </c>
      <c r="C7" s="8">
        <v>2021</v>
      </c>
      <c r="D7" s="8" t="s">
        <v>99</v>
      </c>
      <c r="E7" s="8" t="s">
        <v>27</v>
      </c>
      <c r="F7" s="8" t="s">
        <v>48</v>
      </c>
      <c r="G7" s="8" t="s">
        <v>92</v>
      </c>
      <c r="H7" s="8" t="s">
        <v>100</v>
      </c>
      <c r="I7" s="8" t="s">
        <v>93</v>
      </c>
      <c r="J7" s="8" t="s">
        <v>29</v>
      </c>
      <c r="K7" s="8" t="s">
        <v>98</v>
      </c>
      <c r="L7" s="8" t="s">
        <v>50</v>
      </c>
      <c r="M7" s="8">
        <v>1000</v>
      </c>
      <c r="N7" s="8">
        <v>1</v>
      </c>
      <c r="O7" s="8" t="s">
        <v>88</v>
      </c>
      <c r="P7" s="8">
        <v>850223.97292017296</v>
      </c>
      <c r="Q7" s="4">
        <v>1613.1340473411151</v>
      </c>
      <c r="R7" s="20">
        <v>9.0725348328207449</v>
      </c>
      <c r="T7" s="1">
        <f t="shared" si="3"/>
        <v>14635.214834511375</v>
      </c>
      <c r="U7" s="18">
        <v>31.683267000000001</v>
      </c>
      <c r="V7" s="1">
        <f>SUM(V8:V11)</f>
        <v>20398940.824179038</v>
      </c>
      <c r="W7" s="19">
        <f t="shared" si="1"/>
        <v>23.992431963682449</v>
      </c>
      <c r="X7" s="5">
        <f t="shared" si="2"/>
        <v>527.06343550405745</v>
      </c>
      <c r="Z7" s="5"/>
      <c r="AC7" s="1"/>
    </row>
    <row r="8" spans="1:29" hidden="1" x14ac:dyDescent="0.25">
      <c r="A8" s="8">
        <v>7</v>
      </c>
      <c r="B8" s="8" t="s">
        <v>91</v>
      </c>
      <c r="C8" s="8">
        <v>2021</v>
      </c>
      <c r="D8" s="8" t="s">
        <v>99</v>
      </c>
      <c r="E8" s="8" t="s">
        <v>27</v>
      </c>
      <c r="F8" s="8" t="s">
        <v>48</v>
      </c>
      <c r="G8" s="8" t="s">
        <v>92</v>
      </c>
      <c r="H8" s="8" t="s">
        <v>30</v>
      </c>
      <c r="I8" s="8" t="s">
        <v>28</v>
      </c>
      <c r="J8" s="8" t="s">
        <v>101</v>
      </c>
      <c r="K8" s="8" t="s">
        <v>98</v>
      </c>
      <c r="L8" s="8" t="s">
        <v>50</v>
      </c>
      <c r="M8" s="8">
        <v>1000</v>
      </c>
      <c r="N8" s="8">
        <v>1000</v>
      </c>
      <c r="O8" s="8" t="s">
        <v>88</v>
      </c>
      <c r="P8" s="8">
        <f>SUM(P9:P11)</f>
        <v>2559451.3896720726</v>
      </c>
      <c r="Q8" s="4">
        <f>SUM(Q9:Q11)</f>
        <v>175703500.34317088</v>
      </c>
      <c r="R8" s="7"/>
      <c r="T8" s="1">
        <f>SUM(T9:T11)</f>
        <v>321919.78220205382</v>
      </c>
      <c r="U8" s="18">
        <v>31.683267000000001</v>
      </c>
      <c r="V8" s="1">
        <f t="shared" si="0"/>
        <v>10199470.412089519</v>
      </c>
      <c r="W8" s="19">
        <f t="shared" si="1"/>
        <v>3.9850221235873198</v>
      </c>
      <c r="X8" s="5">
        <f t="shared" si="2"/>
        <v>14.566877635750821</v>
      </c>
      <c r="Z8" s="5">
        <f>0.0148297293284459*1000</f>
        <v>14.8297293284459</v>
      </c>
      <c r="AC8" s="1">
        <v>3846554.0943168076</v>
      </c>
    </row>
    <row r="9" spans="1:29" hidden="1" x14ac:dyDescent="0.25">
      <c r="A9" s="8">
        <v>8</v>
      </c>
      <c r="B9" s="8" t="s">
        <v>91</v>
      </c>
      <c r="C9" s="8">
        <v>2021</v>
      </c>
      <c r="D9" s="8" t="s">
        <v>99</v>
      </c>
      <c r="E9" s="8" t="s">
        <v>27</v>
      </c>
      <c r="F9" s="8" t="s">
        <v>48</v>
      </c>
      <c r="G9" s="8" t="s">
        <v>92</v>
      </c>
      <c r="H9" s="8" t="s">
        <v>30</v>
      </c>
      <c r="I9" s="8" t="s">
        <v>102</v>
      </c>
      <c r="J9" s="8" t="s">
        <v>101</v>
      </c>
      <c r="K9" s="8" t="s">
        <v>98</v>
      </c>
      <c r="L9" s="8" t="s">
        <v>50</v>
      </c>
      <c r="M9" s="8">
        <v>1000</v>
      </c>
      <c r="N9" s="8">
        <v>1000</v>
      </c>
      <c r="O9" s="8" t="s">
        <v>88</v>
      </c>
      <c r="P9" s="8">
        <v>70599.950546798456</v>
      </c>
      <c r="Q9" s="4">
        <v>2606586.7783831661</v>
      </c>
      <c r="R9" s="7"/>
      <c r="T9" s="1">
        <f t="shared" ref="T9:T11" si="4">R9*Q9/N9</f>
        <v>0</v>
      </c>
      <c r="U9" s="18">
        <v>31.683267000000001</v>
      </c>
      <c r="V9" s="1">
        <f t="shared" si="0"/>
        <v>0</v>
      </c>
      <c r="W9" s="19">
        <f t="shared" si="1"/>
        <v>0</v>
      </c>
      <c r="X9" s="5">
        <f t="shared" si="2"/>
        <v>27.085210103993063</v>
      </c>
      <c r="Z9" s="5"/>
      <c r="AC9" s="1"/>
    </row>
    <row r="10" spans="1:29" hidden="1" x14ac:dyDescent="0.25">
      <c r="A10" s="8">
        <v>9</v>
      </c>
      <c r="B10" s="8" t="s">
        <v>91</v>
      </c>
      <c r="C10" s="8">
        <v>2021</v>
      </c>
      <c r="D10" s="8" t="s">
        <v>99</v>
      </c>
      <c r="E10" s="8" t="s">
        <v>27</v>
      </c>
      <c r="F10" s="8" t="s">
        <v>48</v>
      </c>
      <c r="G10" s="8" t="s">
        <v>92</v>
      </c>
      <c r="H10" s="8" t="s">
        <v>30</v>
      </c>
      <c r="I10" s="8" t="s">
        <v>103</v>
      </c>
      <c r="J10" s="8" t="s">
        <v>101</v>
      </c>
      <c r="K10" s="8" t="s">
        <v>98</v>
      </c>
      <c r="L10" s="8" t="s">
        <v>50</v>
      </c>
      <c r="M10" s="8">
        <v>1000</v>
      </c>
      <c r="N10" s="8">
        <v>1000</v>
      </c>
      <c r="O10" s="8" t="s">
        <v>88</v>
      </c>
      <c r="P10" s="8">
        <v>1868932.2966700939</v>
      </c>
      <c r="Q10" s="4">
        <v>74410346.44241108</v>
      </c>
      <c r="R10" s="21">
        <v>2.9565253144107477</v>
      </c>
      <c r="T10" s="1">
        <f t="shared" si="4"/>
        <v>219996.0729110621</v>
      </c>
      <c r="U10" s="18">
        <v>31.683267000000001</v>
      </c>
      <c r="V10" s="1">
        <f t="shared" si="0"/>
        <v>6970194.3169926479</v>
      </c>
      <c r="W10" s="19">
        <f t="shared" si="1"/>
        <v>3.7295060550944261</v>
      </c>
      <c r="X10" s="5">
        <f t="shared" si="2"/>
        <v>25.116564913678094</v>
      </c>
      <c r="Z10" s="5"/>
      <c r="AC10" s="1"/>
    </row>
    <row r="11" spans="1:29" hidden="1" x14ac:dyDescent="0.25">
      <c r="A11" s="8">
        <v>10</v>
      </c>
      <c r="B11" s="8" t="s">
        <v>91</v>
      </c>
      <c r="C11" s="8">
        <v>2021</v>
      </c>
      <c r="D11" s="8" t="s">
        <v>99</v>
      </c>
      <c r="E11" s="8" t="s">
        <v>27</v>
      </c>
      <c r="F11" s="8" t="s">
        <v>48</v>
      </c>
      <c r="G11" s="8" t="s">
        <v>92</v>
      </c>
      <c r="H11" s="8" t="s">
        <v>30</v>
      </c>
      <c r="I11" s="8" t="s">
        <v>31</v>
      </c>
      <c r="J11" s="8" t="s">
        <v>101</v>
      </c>
      <c r="K11" s="8" t="s">
        <v>98</v>
      </c>
      <c r="L11" s="8" t="s">
        <v>50</v>
      </c>
      <c r="M11" s="8">
        <v>1000</v>
      </c>
      <c r="N11" s="8">
        <v>1000</v>
      </c>
      <c r="O11" s="8" t="s">
        <v>88</v>
      </c>
      <c r="P11" s="8">
        <v>619919.14245518029</v>
      </c>
      <c r="Q11" s="4">
        <v>98686567.122376621</v>
      </c>
      <c r="R11" s="21">
        <v>1.0328022573183731</v>
      </c>
      <c r="T11" s="1">
        <f t="shared" si="4"/>
        <v>101923.70929099171</v>
      </c>
      <c r="U11" s="18">
        <v>31.683267000000001</v>
      </c>
      <c r="V11" s="1">
        <f t="shared" si="0"/>
        <v>3229276.0950968713</v>
      </c>
      <c r="W11" s="19">
        <f t="shared" si="1"/>
        <v>5.2091891892664783</v>
      </c>
      <c r="X11" s="5">
        <f t="shared" si="2"/>
        <v>6.2816973021915672</v>
      </c>
      <c r="Z11" s="5"/>
      <c r="AC11" s="1"/>
    </row>
    <row r="12" spans="1:29" x14ac:dyDescent="0.25">
      <c r="A12" s="8">
        <v>11</v>
      </c>
      <c r="B12" s="8" t="s">
        <v>91</v>
      </c>
      <c r="C12" s="8">
        <v>2021</v>
      </c>
      <c r="D12" s="8" t="s">
        <v>99</v>
      </c>
      <c r="E12" s="8" t="s">
        <v>27</v>
      </c>
      <c r="F12" s="8" t="s">
        <v>48</v>
      </c>
      <c r="G12" s="8" t="s">
        <v>105</v>
      </c>
      <c r="H12" s="8" t="s">
        <v>94</v>
      </c>
      <c r="I12" s="8" t="s">
        <v>28</v>
      </c>
      <c r="J12" s="8" t="s">
        <v>29</v>
      </c>
      <c r="K12" s="8" t="s">
        <v>97</v>
      </c>
      <c r="L12" s="8" t="s">
        <v>50</v>
      </c>
      <c r="M12" s="8">
        <v>1000</v>
      </c>
      <c r="N12" s="8">
        <v>1</v>
      </c>
      <c r="O12" s="8" t="s">
        <v>88</v>
      </c>
      <c r="P12" s="1">
        <f>SUM(P13:P14)</f>
        <v>4755647</v>
      </c>
      <c r="Q12" s="4">
        <f>SUM(Q13:Q14)</f>
        <v>2894.4899573950092</v>
      </c>
      <c r="R12" s="3"/>
      <c r="T12" s="1">
        <f>SUM(T13:T14)</f>
        <v>813132.87796758395</v>
      </c>
      <c r="U12" s="18">
        <v>14.917321016175404</v>
      </c>
      <c r="V12" s="1">
        <f>SUM(V13:V14)</f>
        <v>12129764.169449029</v>
      </c>
      <c r="W12" s="19">
        <f>IFERROR(V12/P12,0)</f>
        <v>2.5506022985829331</v>
      </c>
      <c r="X12" s="5">
        <f t="shared" si="2"/>
        <v>1643</v>
      </c>
      <c r="Y12" s="8">
        <v>115</v>
      </c>
      <c r="Z12" s="5">
        <v>1725.15</v>
      </c>
      <c r="AA12" s="22">
        <v>89.185602218164604</v>
      </c>
      <c r="AB12" s="8">
        <v>24</v>
      </c>
      <c r="AC12" s="1">
        <v>3692605</v>
      </c>
    </row>
    <row r="13" spans="1:29" x14ac:dyDescent="0.25">
      <c r="A13" s="8">
        <v>12</v>
      </c>
      <c r="B13" s="8" t="s">
        <v>91</v>
      </c>
      <c r="C13" s="8">
        <v>2021</v>
      </c>
      <c r="D13" s="8" t="s">
        <v>99</v>
      </c>
      <c r="E13" s="8" t="s">
        <v>27</v>
      </c>
      <c r="F13" s="8" t="s">
        <v>48</v>
      </c>
      <c r="G13" s="8" t="s">
        <v>105</v>
      </c>
      <c r="H13" s="8" t="s">
        <v>94</v>
      </c>
      <c r="I13" s="8" t="s">
        <v>104</v>
      </c>
      <c r="J13" s="8" t="s">
        <v>29</v>
      </c>
      <c r="K13" s="8" t="s">
        <v>97</v>
      </c>
      <c r="L13" s="8" t="s">
        <v>50</v>
      </c>
      <c r="M13" s="8">
        <v>1000</v>
      </c>
      <c r="N13" s="8">
        <v>1</v>
      </c>
      <c r="O13" s="8" t="s">
        <v>88</v>
      </c>
      <c r="P13" s="1">
        <v>3027306.7533644321</v>
      </c>
      <c r="Q13" s="4">
        <v>2177.0379138788376</v>
      </c>
      <c r="R13" s="3">
        <v>316.03280878498708</v>
      </c>
      <c r="T13" s="1">
        <f>R13*Q13/N13</f>
        <v>688015.40675453783</v>
      </c>
      <c r="U13" s="18">
        <v>14.917321016175404</v>
      </c>
      <c r="V13" s="1">
        <f t="shared" ref="V13:V17" si="5">T13*U13</f>
        <v>10263346.686631937</v>
      </c>
      <c r="W13" s="19">
        <f t="shared" ref="W13:W21" si="6">IFERROR(V13/P13,0)</f>
        <v>3.3902565953138537</v>
      </c>
      <c r="X13" s="5">
        <f t="shared" si="2"/>
        <v>1390.5622562037365</v>
      </c>
      <c r="Z13" s="5"/>
      <c r="AC13" s="1"/>
    </row>
    <row r="14" spans="1:29" x14ac:dyDescent="0.25">
      <c r="A14" s="8">
        <v>13</v>
      </c>
      <c r="B14" s="8" t="s">
        <v>91</v>
      </c>
      <c r="C14" s="8">
        <v>2021</v>
      </c>
      <c r="D14" s="8" t="s">
        <v>99</v>
      </c>
      <c r="E14" s="8" t="s">
        <v>27</v>
      </c>
      <c r="F14" s="8" t="s">
        <v>48</v>
      </c>
      <c r="G14" s="8" t="s">
        <v>105</v>
      </c>
      <c r="H14" s="8" t="s">
        <v>94</v>
      </c>
      <c r="I14" s="8" t="s">
        <v>93</v>
      </c>
      <c r="J14" s="8" t="s">
        <v>29</v>
      </c>
      <c r="K14" s="8" t="s">
        <v>97</v>
      </c>
      <c r="L14" s="8" t="s">
        <v>50</v>
      </c>
      <c r="M14" s="8">
        <v>1000</v>
      </c>
      <c r="N14" s="8">
        <v>1</v>
      </c>
      <c r="O14" s="8" t="s">
        <v>88</v>
      </c>
      <c r="P14" s="1">
        <v>1728340.2466355674</v>
      </c>
      <c r="Q14" s="4">
        <v>717.45204351617167</v>
      </c>
      <c r="R14" s="3">
        <v>174.39140684561431</v>
      </c>
      <c r="T14" s="1">
        <f t="shared" ref="T14" si="7">R14*Q14/N14</f>
        <v>125117.47121304608</v>
      </c>
      <c r="U14" s="18">
        <v>14.917321016175404</v>
      </c>
      <c r="V14" s="1">
        <f t="shared" si="5"/>
        <v>1866417.4828170934</v>
      </c>
      <c r="W14" s="19">
        <f t="shared" si="6"/>
        <v>1.0798900774603326</v>
      </c>
      <c r="X14" s="5">
        <f t="shared" si="2"/>
        <v>2408.9975939926499</v>
      </c>
      <c r="Z14" s="5"/>
      <c r="AC14" s="1"/>
    </row>
    <row r="15" spans="1:29" x14ac:dyDescent="0.25">
      <c r="A15" s="8">
        <v>14</v>
      </c>
      <c r="B15" s="8" t="s">
        <v>91</v>
      </c>
      <c r="C15" s="8">
        <v>2021</v>
      </c>
      <c r="D15" s="8" t="s">
        <v>99</v>
      </c>
      <c r="E15" s="8" t="s">
        <v>27</v>
      </c>
      <c r="F15" s="8" t="s">
        <v>48</v>
      </c>
      <c r="G15" s="8" t="s">
        <v>105</v>
      </c>
      <c r="H15" s="8" t="s">
        <v>100</v>
      </c>
      <c r="I15" s="8" t="s">
        <v>28</v>
      </c>
      <c r="J15" s="8" t="s">
        <v>29</v>
      </c>
      <c r="K15" s="8" t="s">
        <v>97</v>
      </c>
      <c r="L15" s="8" t="s">
        <v>50</v>
      </c>
      <c r="M15" s="8">
        <v>1000</v>
      </c>
      <c r="N15" s="8">
        <v>1</v>
      </c>
      <c r="O15" s="8" t="s">
        <v>88</v>
      </c>
      <c r="P15" s="1">
        <f>SUM(P16:P17)</f>
        <v>1077897</v>
      </c>
      <c r="Q15" s="4">
        <f>SUM(Q16:Q17)</f>
        <v>4208.7330940588827</v>
      </c>
      <c r="R15" s="3"/>
      <c r="T15" s="1">
        <f>SUM(T16:T17)</f>
        <v>142335.85971241258</v>
      </c>
      <c r="U15" s="18">
        <v>14.917321016175404</v>
      </c>
      <c r="V15" s="1">
        <f t="shared" si="5"/>
        <v>2123269.711443366</v>
      </c>
      <c r="W15" s="19">
        <f t="shared" si="6"/>
        <v>1.969826162836863</v>
      </c>
      <c r="X15" s="5">
        <f t="shared" si="2"/>
        <v>256.10961206391949</v>
      </c>
      <c r="Y15" s="8">
        <v>130</v>
      </c>
      <c r="Z15" s="5">
        <v>268.91509266711546</v>
      </c>
      <c r="AA15" s="8">
        <v>124</v>
      </c>
      <c r="AB15" s="8">
        <v>0</v>
      </c>
      <c r="AC15" s="1">
        <v>0</v>
      </c>
    </row>
    <row r="16" spans="1:29" x14ac:dyDescent="0.25">
      <c r="A16" s="8">
        <v>15</v>
      </c>
      <c r="B16" s="8" t="s">
        <v>91</v>
      </c>
      <c r="C16" s="8">
        <v>2021</v>
      </c>
      <c r="D16" s="8" t="s">
        <v>99</v>
      </c>
      <c r="E16" s="8" t="s">
        <v>27</v>
      </c>
      <c r="F16" s="8" t="s">
        <v>48</v>
      </c>
      <c r="G16" s="8" t="s">
        <v>105</v>
      </c>
      <c r="H16" s="8" t="s">
        <v>100</v>
      </c>
      <c r="I16" s="8" t="s">
        <v>104</v>
      </c>
      <c r="J16" s="8" t="s">
        <v>29</v>
      </c>
      <c r="K16" s="8" t="s">
        <v>97</v>
      </c>
      <c r="L16" s="8" t="s">
        <v>50</v>
      </c>
      <c r="M16" s="8">
        <v>1000</v>
      </c>
      <c r="N16" s="8">
        <v>1</v>
      </c>
      <c r="O16" s="8" t="s">
        <v>88</v>
      </c>
      <c r="P16" s="1">
        <v>808406.96898568945</v>
      </c>
      <c r="Q16" s="4">
        <v>3338.1583301456621</v>
      </c>
      <c r="R16" s="3">
        <v>28.074729821101212</v>
      </c>
      <c r="T16" s="1">
        <f t="shared" ref="T16:T17" si="8">R16*Q16/N16</f>
        <v>93717.893218897851</v>
      </c>
      <c r="U16" s="18">
        <v>14.917321016175404</v>
      </c>
      <c r="V16" s="1">
        <f t="shared" si="5"/>
        <v>1398019.8981059473</v>
      </c>
      <c r="W16" s="19">
        <f t="shared" si="6"/>
        <v>1.7293516158823405</v>
      </c>
      <c r="X16" s="5">
        <f t="shared" si="2"/>
        <v>242.17154761212726</v>
      </c>
      <c r="Z16" s="5"/>
      <c r="AC16" s="1"/>
    </row>
    <row r="17" spans="1:29" x14ac:dyDescent="0.25">
      <c r="A17" s="8">
        <v>16</v>
      </c>
      <c r="B17" s="8" t="s">
        <v>91</v>
      </c>
      <c r="C17" s="8">
        <v>2021</v>
      </c>
      <c r="D17" s="8" t="s">
        <v>99</v>
      </c>
      <c r="E17" s="8" t="s">
        <v>27</v>
      </c>
      <c r="F17" s="8" t="s">
        <v>48</v>
      </c>
      <c r="G17" s="8" t="s">
        <v>105</v>
      </c>
      <c r="H17" s="8" t="s">
        <v>100</v>
      </c>
      <c r="I17" s="8" t="s">
        <v>93</v>
      </c>
      <c r="J17" s="8" t="s">
        <v>29</v>
      </c>
      <c r="K17" s="8" t="s">
        <v>98</v>
      </c>
      <c r="L17" s="8" t="s">
        <v>50</v>
      </c>
      <c r="M17" s="8">
        <v>1000</v>
      </c>
      <c r="N17" s="8">
        <v>1</v>
      </c>
      <c r="O17" s="8" t="s">
        <v>88</v>
      </c>
      <c r="P17" s="1">
        <v>269490.03101431066</v>
      </c>
      <c r="Q17" s="4">
        <v>870.57476391322064</v>
      </c>
      <c r="R17" s="3">
        <v>55.845825664619198</v>
      </c>
      <c r="T17" s="1">
        <f t="shared" si="8"/>
        <v>48617.966493514738</v>
      </c>
      <c r="U17" s="18">
        <v>14.917321016175404</v>
      </c>
      <c r="V17" s="1">
        <f t="shared" si="5"/>
        <v>725249.81333741895</v>
      </c>
      <c r="W17" s="19">
        <f t="shared" si="6"/>
        <v>2.6911934760915375</v>
      </c>
      <c r="X17" s="5">
        <f t="shared" si="2"/>
        <v>309.55414995371217</v>
      </c>
      <c r="Z17" s="5"/>
      <c r="AC17" s="1"/>
    </row>
    <row r="18" spans="1:29" x14ac:dyDescent="0.25">
      <c r="A18" s="8">
        <v>17</v>
      </c>
      <c r="B18" s="8" t="s">
        <v>91</v>
      </c>
      <c r="C18" s="8">
        <v>2021</v>
      </c>
      <c r="D18" s="8" t="s">
        <v>99</v>
      </c>
      <c r="E18" s="8" t="s">
        <v>27</v>
      </c>
      <c r="F18" s="8" t="s">
        <v>48</v>
      </c>
      <c r="G18" s="8" t="s">
        <v>105</v>
      </c>
      <c r="H18" s="8" t="s">
        <v>30</v>
      </c>
      <c r="I18" s="8" t="s">
        <v>28</v>
      </c>
      <c r="J18" s="8" t="s">
        <v>101</v>
      </c>
      <c r="K18" s="8" t="s">
        <v>98</v>
      </c>
      <c r="L18" s="8" t="s">
        <v>50</v>
      </c>
      <c r="M18" s="8">
        <v>1000</v>
      </c>
      <c r="N18" s="8">
        <v>1000</v>
      </c>
      <c r="O18" s="8" t="s">
        <v>88</v>
      </c>
      <c r="P18" s="1">
        <f>SUM(P19:P22)</f>
        <v>4136458.7288047229</v>
      </c>
      <c r="Q18" s="1">
        <f>SUM(Q19:Q22)</f>
        <v>307324828.96415341</v>
      </c>
      <c r="R18" s="3"/>
      <c r="T18" s="1">
        <f>SUM(T19:T22)</f>
        <v>1257118.7352610664</v>
      </c>
      <c r="U18" s="18">
        <v>14.917321016175404</v>
      </c>
      <c r="V18" s="1">
        <f>SUM(V19:V22)</f>
        <v>18752843.729337744</v>
      </c>
      <c r="W18" s="19">
        <f t="shared" si="6"/>
        <v>4.5335503044548915</v>
      </c>
      <c r="X18" s="5">
        <f t="shared" si="2"/>
        <v>13.45956570689966</v>
      </c>
      <c r="Z18" s="5">
        <v>13.45956570689966</v>
      </c>
      <c r="AC18" s="1">
        <v>6690521</v>
      </c>
    </row>
    <row r="19" spans="1:29" x14ac:dyDescent="0.25">
      <c r="A19" s="8">
        <v>18</v>
      </c>
      <c r="B19" s="8" t="s">
        <v>91</v>
      </c>
      <c r="C19" s="8">
        <v>2021</v>
      </c>
      <c r="D19" s="8" t="s">
        <v>99</v>
      </c>
      <c r="E19" s="8" t="s">
        <v>27</v>
      </c>
      <c r="F19" s="8" t="s">
        <v>48</v>
      </c>
      <c r="G19" s="8" t="s">
        <v>105</v>
      </c>
      <c r="H19" s="8" t="s">
        <v>30</v>
      </c>
      <c r="I19" s="8" t="s">
        <v>102</v>
      </c>
      <c r="J19" s="8" t="s">
        <v>101</v>
      </c>
      <c r="K19" s="8" t="s">
        <v>98</v>
      </c>
      <c r="L19" s="8" t="s">
        <v>50</v>
      </c>
      <c r="M19" s="8">
        <v>1000</v>
      </c>
      <c r="N19" s="8">
        <v>1000</v>
      </c>
      <c r="O19" s="8" t="s">
        <v>88</v>
      </c>
      <c r="P19" s="1">
        <v>233361.49366945613</v>
      </c>
      <c r="Q19" s="4">
        <v>4917003.8084908016</v>
      </c>
      <c r="R19" s="3">
        <v>49.891691856859914</v>
      </c>
      <c r="T19" s="1">
        <f t="shared" ref="T19:T21" si="9">R19*Q19/N19</f>
        <v>245317.63887222973</v>
      </c>
      <c r="U19" s="18">
        <v>14.917321016175404</v>
      </c>
      <c r="V19" s="1">
        <f t="shared" ref="V19:V21" si="10">T19*U19</f>
        <v>3659481.9699872406</v>
      </c>
      <c r="W19" s="19">
        <f t="shared" si="6"/>
        <v>15.681601589209476</v>
      </c>
      <c r="X19" s="5">
        <f t="shared" si="2"/>
        <v>47.460100247732534</v>
      </c>
      <c r="Z19" s="5">
        <v>47.460100247732534</v>
      </c>
      <c r="AC19" s="1"/>
    </row>
    <row r="20" spans="1:29" x14ac:dyDescent="0.25">
      <c r="A20" s="8">
        <v>19</v>
      </c>
      <c r="B20" s="8" t="s">
        <v>91</v>
      </c>
      <c r="C20" s="8">
        <v>2021</v>
      </c>
      <c r="D20" s="8" t="s">
        <v>99</v>
      </c>
      <c r="E20" s="8" t="s">
        <v>27</v>
      </c>
      <c r="F20" s="8" t="s">
        <v>48</v>
      </c>
      <c r="G20" s="8" t="s">
        <v>105</v>
      </c>
      <c r="H20" s="8" t="s">
        <v>30</v>
      </c>
      <c r="I20" s="8" t="s">
        <v>103</v>
      </c>
      <c r="J20" s="8" t="s">
        <v>101</v>
      </c>
      <c r="K20" s="8" t="s">
        <v>98</v>
      </c>
      <c r="L20" s="8" t="s">
        <v>50</v>
      </c>
      <c r="M20" s="8">
        <v>1000</v>
      </c>
      <c r="N20" s="8">
        <v>1000</v>
      </c>
      <c r="O20" s="8" t="s">
        <v>88</v>
      </c>
      <c r="P20" s="1">
        <v>2239802.5624961592</v>
      </c>
      <c r="Q20" s="4">
        <v>98160330.138979241</v>
      </c>
      <c r="R20" s="3">
        <v>5.0704754855261926</v>
      </c>
      <c r="T20" s="1">
        <f t="shared" si="9"/>
        <v>497719.54762085213</v>
      </c>
      <c r="U20" s="18">
        <v>14.917321016175404</v>
      </c>
      <c r="V20" s="1">
        <f t="shared" si="10"/>
        <v>7424642.2678858517</v>
      </c>
      <c r="W20" s="19">
        <f t="shared" si="6"/>
        <v>3.314864618965085</v>
      </c>
      <c r="X20" s="5">
        <f t="shared" si="2"/>
        <v>22.817797773550261</v>
      </c>
      <c r="Z20" s="5">
        <v>22.817797773550261</v>
      </c>
      <c r="AC20" s="1"/>
    </row>
    <row r="21" spans="1:29" x14ac:dyDescent="0.25">
      <c r="A21" s="8">
        <v>20</v>
      </c>
      <c r="B21" s="8" t="s">
        <v>91</v>
      </c>
      <c r="C21" s="8">
        <v>2021</v>
      </c>
      <c r="D21" s="8" t="s">
        <v>99</v>
      </c>
      <c r="E21" s="8" t="s">
        <v>27</v>
      </c>
      <c r="F21" s="8" t="s">
        <v>48</v>
      </c>
      <c r="G21" s="8" t="s">
        <v>105</v>
      </c>
      <c r="H21" s="8" t="s">
        <v>30</v>
      </c>
      <c r="I21" s="8" t="s">
        <v>31</v>
      </c>
      <c r="J21" s="8" t="s">
        <v>101</v>
      </c>
      <c r="K21" s="8" t="s">
        <v>98</v>
      </c>
      <c r="L21" s="8" t="s">
        <v>50</v>
      </c>
      <c r="M21" s="8">
        <v>1000</v>
      </c>
      <c r="N21" s="8">
        <v>1000</v>
      </c>
      <c r="O21" s="8" t="s">
        <v>88</v>
      </c>
      <c r="P21" s="1">
        <v>1567254.4640884865</v>
      </c>
      <c r="Q21" s="4">
        <v>201713496.85604918</v>
      </c>
      <c r="R21" s="3">
        <v>2.5485728857045871</v>
      </c>
      <c r="T21" s="1">
        <f t="shared" si="9"/>
        <v>514081.54876798438</v>
      </c>
      <c r="U21" s="18">
        <v>14.917321016175404</v>
      </c>
      <c r="V21" s="1">
        <f t="shared" si="10"/>
        <v>7668719.491464654</v>
      </c>
      <c r="W21" s="19">
        <f t="shared" si="6"/>
        <v>4.8930914967434935</v>
      </c>
      <c r="X21" s="5">
        <f t="shared" si="2"/>
        <v>7.7697054907879668</v>
      </c>
      <c r="Z21" s="5">
        <v>7.7697054907879668</v>
      </c>
      <c r="AC21" s="1"/>
    </row>
    <row r="22" spans="1:29" x14ac:dyDescent="0.25">
      <c r="A22" s="8">
        <v>21</v>
      </c>
      <c r="B22" s="8" t="s">
        <v>91</v>
      </c>
      <c r="C22" s="8">
        <v>2021</v>
      </c>
      <c r="D22" s="8" t="s">
        <v>99</v>
      </c>
      <c r="E22" s="8" t="s">
        <v>27</v>
      </c>
      <c r="F22" s="8" t="s">
        <v>48</v>
      </c>
      <c r="G22" s="8" t="s">
        <v>105</v>
      </c>
      <c r="H22" s="8" t="s">
        <v>30</v>
      </c>
      <c r="I22" s="8" t="s">
        <v>106</v>
      </c>
      <c r="J22" s="8" t="s">
        <v>101</v>
      </c>
      <c r="K22" s="8" t="s">
        <v>98</v>
      </c>
      <c r="L22" s="8" t="s">
        <v>50</v>
      </c>
      <c r="M22" s="8">
        <v>1000</v>
      </c>
      <c r="N22" s="8">
        <v>1000</v>
      </c>
      <c r="O22" s="8" t="s">
        <v>88</v>
      </c>
      <c r="P22" s="1">
        <v>96040.208550621028</v>
      </c>
      <c r="Q22" s="4">
        <v>2533998.1606341549</v>
      </c>
      <c r="R22" s="5"/>
      <c r="X22" s="5"/>
      <c r="Z22" s="5"/>
      <c r="AC22" s="1"/>
    </row>
    <row r="23" spans="1:29" hidden="1" x14ac:dyDescent="0.25">
      <c r="A23" s="8">
        <v>22</v>
      </c>
      <c r="B23" s="8" t="s">
        <v>91</v>
      </c>
      <c r="C23" s="8">
        <v>2021</v>
      </c>
      <c r="D23" s="8" t="s">
        <v>99</v>
      </c>
      <c r="E23" s="8" t="s">
        <v>27</v>
      </c>
      <c r="F23" s="8" t="s">
        <v>48</v>
      </c>
      <c r="G23" s="8" t="s">
        <v>111</v>
      </c>
      <c r="H23" s="8" t="s">
        <v>30</v>
      </c>
      <c r="I23" s="8" t="s">
        <v>28</v>
      </c>
      <c r="J23" s="8" t="s">
        <v>101</v>
      </c>
      <c r="K23" s="8" t="s">
        <v>98</v>
      </c>
      <c r="L23" s="8" t="s">
        <v>50</v>
      </c>
      <c r="M23" s="8">
        <v>1000</v>
      </c>
      <c r="N23" s="8">
        <v>1000</v>
      </c>
      <c r="O23" s="8" t="s">
        <v>88</v>
      </c>
      <c r="P23" s="1">
        <f>SUM(P24:P29)</f>
        <v>3387710.3499999996</v>
      </c>
      <c r="Q23" s="1">
        <f>SUM(Q24:Q29)</f>
        <v>455368533.7927146</v>
      </c>
      <c r="R23" s="3"/>
      <c r="T23" s="1">
        <f>SUM(T24:T29)</f>
        <v>377961.95117795304</v>
      </c>
      <c r="U23" s="18">
        <v>13.281498105002209</v>
      </c>
      <c r="V23" s="1">
        <f>SUM(V24:V29)</f>
        <v>5019900.9383329218</v>
      </c>
      <c r="W23" s="19">
        <f t="shared" ref="W23:W29" si="11">IFERROR(V23/P23,0)</f>
        <v>1.4817975622776967</v>
      </c>
      <c r="X23" s="5">
        <f t="shared" ref="X23:X29" si="12">IFERROR(P23/(Q23/N23),0)</f>
        <v>7.4394915296059914</v>
      </c>
      <c r="Z23" s="5">
        <v>11.736528651022695</v>
      </c>
      <c r="AC23" s="1">
        <v>3868000</v>
      </c>
    </row>
    <row r="24" spans="1:29" hidden="1" x14ac:dyDescent="0.25">
      <c r="A24" s="8">
        <v>23</v>
      </c>
      <c r="B24" s="8" t="s">
        <v>91</v>
      </c>
      <c r="C24" s="8">
        <v>2021</v>
      </c>
      <c r="D24" s="8" t="s">
        <v>99</v>
      </c>
      <c r="E24" s="8" t="s">
        <v>27</v>
      </c>
      <c r="F24" s="8" t="s">
        <v>48</v>
      </c>
      <c r="G24" s="8" t="s">
        <v>111</v>
      </c>
      <c r="H24" s="8" t="s">
        <v>30</v>
      </c>
      <c r="I24" s="8" t="s">
        <v>103</v>
      </c>
      <c r="J24" s="8" t="s">
        <v>101</v>
      </c>
      <c r="K24" s="8" t="s">
        <v>98</v>
      </c>
      <c r="L24" s="8" t="s">
        <v>50</v>
      </c>
      <c r="M24" s="8">
        <v>1000</v>
      </c>
      <c r="N24" s="8">
        <v>1000</v>
      </c>
      <c r="O24" s="8" t="s">
        <v>88</v>
      </c>
      <c r="P24" s="1">
        <v>1384046.41</v>
      </c>
      <c r="Q24" s="4">
        <v>92942842.180165693</v>
      </c>
      <c r="R24" s="3">
        <v>1.3070164282505481</v>
      </c>
      <c r="T24" s="1">
        <f t="shared" ref="T24:T29" si="13">R24*Q24/N24</f>
        <v>121477.82161777455</v>
      </c>
      <c r="U24" s="18">
        <v>13.281498105002209</v>
      </c>
      <c r="V24" s="1">
        <f t="shared" ref="V24:V29" si="14">T24*U24</f>
        <v>1613407.4576162691</v>
      </c>
      <c r="W24" s="19">
        <f t="shared" si="11"/>
        <v>1.165717743248414</v>
      </c>
      <c r="X24" s="5">
        <f t="shared" si="12"/>
        <v>14.891371702589916</v>
      </c>
      <c r="Z24" s="5">
        <v>20.984673353723899</v>
      </c>
      <c r="AC24" s="1"/>
    </row>
    <row r="25" spans="1:29" hidden="1" x14ac:dyDescent="0.25">
      <c r="A25" s="8">
        <v>24</v>
      </c>
      <c r="B25" s="8" t="s">
        <v>91</v>
      </c>
      <c r="C25" s="8">
        <v>2021</v>
      </c>
      <c r="D25" s="8" t="s">
        <v>99</v>
      </c>
      <c r="E25" s="8" t="s">
        <v>27</v>
      </c>
      <c r="F25" s="8" t="s">
        <v>48</v>
      </c>
      <c r="G25" s="8" t="s">
        <v>111</v>
      </c>
      <c r="H25" s="8" t="s">
        <v>30</v>
      </c>
      <c r="I25" s="8" t="s">
        <v>31</v>
      </c>
      <c r="J25" s="8" t="s">
        <v>101</v>
      </c>
      <c r="K25" s="8" t="s">
        <v>98</v>
      </c>
      <c r="L25" s="8" t="s">
        <v>50</v>
      </c>
      <c r="M25" s="8">
        <v>1000</v>
      </c>
      <c r="N25" s="8">
        <v>1000</v>
      </c>
      <c r="O25" s="8" t="s">
        <v>88</v>
      </c>
      <c r="P25" s="1">
        <v>1174328.1400000001</v>
      </c>
      <c r="Q25" s="4">
        <v>223674188.42601246</v>
      </c>
      <c r="R25" s="3">
        <v>0.95711922524747683</v>
      </c>
      <c r="T25" s="1">
        <f t="shared" si="13"/>
        <v>214082.86593416319</v>
      </c>
      <c r="U25" s="18">
        <v>13.281498105002209</v>
      </c>
      <c r="V25" s="1">
        <f t="shared" si="14"/>
        <v>2843341.1782180304</v>
      </c>
      <c r="W25" s="19">
        <f t="shared" si="11"/>
        <v>2.4212492925682851</v>
      </c>
      <c r="X25" s="5">
        <f t="shared" si="12"/>
        <v>5.2501727993905183</v>
      </c>
      <c r="Z25" s="5">
        <v>7.2503505409998823</v>
      </c>
      <c r="AC25" s="1"/>
    </row>
    <row r="26" spans="1:29" hidden="1" x14ac:dyDescent="0.25">
      <c r="A26" s="8">
        <v>25</v>
      </c>
      <c r="B26" s="8" t="s">
        <v>91</v>
      </c>
      <c r="C26" s="8">
        <v>2021</v>
      </c>
      <c r="D26" s="8" t="s">
        <v>99</v>
      </c>
      <c r="E26" s="8" t="s">
        <v>27</v>
      </c>
      <c r="F26" s="8" t="s">
        <v>48</v>
      </c>
      <c r="G26" s="8" t="s">
        <v>111</v>
      </c>
      <c r="H26" s="8" t="s">
        <v>30</v>
      </c>
      <c r="I26" s="8" t="s">
        <v>107</v>
      </c>
      <c r="J26" s="8" t="s">
        <v>101</v>
      </c>
      <c r="K26" s="8" t="s">
        <v>98</v>
      </c>
      <c r="L26" s="8" t="s">
        <v>50</v>
      </c>
      <c r="M26" s="8">
        <v>1000</v>
      </c>
      <c r="N26" s="8">
        <v>1000</v>
      </c>
      <c r="O26" s="8" t="s">
        <v>88</v>
      </c>
      <c r="P26" s="1">
        <v>153659.35</v>
      </c>
      <c r="Q26" s="4">
        <v>6700843</v>
      </c>
      <c r="R26" s="3">
        <v>0.58930115434867691</v>
      </c>
      <c r="T26" s="1">
        <f t="shared" si="13"/>
        <v>3948.8145150092514</v>
      </c>
      <c r="U26" s="18">
        <v>13.281498105002209</v>
      </c>
      <c r="V26" s="1">
        <f t="shared" si="14"/>
        <v>52446.17249810059</v>
      </c>
      <c r="W26" s="19">
        <f t="shared" si="11"/>
        <v>0.34131455390186533</v>
      </c>
      <c r="X26" s="5">
        <f t="shared" si="12"/>
        <v>22.931346100781649</v>
      </c>
      <c r="Z26" s="5">
        <v>34.397019151172472</v>
      </c>
      <c r="AC26" s="1"/>
    </row>
    <row r="27" spans="1:29" hidden="1" x14ac:dyDescent="0.25">
      <c r="A27" s="8">
        <v>26</v>
      </c>
      <c r="B27" s="8" t="s">
        <v>91</v>
      </c>
      <c r="C27" s="8">
        <v>2021</v>
      </c>
      <c r="D27" s="8" t="s">
        <v>99</v>
      </c>
      <c r="E27" s="8" t="s">
        <v>27</v>
      </c>
      <c r="F27" s="8" t="s">
        <v>48</v>
      </c>
      <c r="G27" s="8" t="s">
        <v>111</v>
      </c>
      <c r="H27" s="8" t="s">
        <v>30</v>
      </c>
      <c r="I27" s="8" t="s">
        <v>108</v>
      </c>
      <c r="J27" s="8" t="s">
        <v>101</v>
      </c>
      <c r="K27" s="8" t="s">
        <v>98</v>
      </c>
      <c r="L27" s="8" t="s">
        <v>50</v>
      </c>
      <c r="M27" s="8">
        <v>1000</v>
      </c>
      <c r="N27" s="8">
        <v>1000</v>
      </c>
      <c r="O27" s="8" t="s">
        <v>88</v>
      </c>
      <c r="P27" s="8">
        <v>118517.75999999999</v>
      </c>
      <c r="Q27" s="8">
        <v>3643860</v>
      </c>
      <c r="R27" s="5">
        <v>7.199593912628929</v>
      </c>
      <c r="T27" s="1">
        <f t="shared" si="13"/>
        <v>26234.312274472049</v>
      </c>
      <c r="U27" s="18">
        <v>13.281498105002209</v>
      </c>
      <c r="V27" s="1">
        <f t="shared" si="14"/>
        <v>348430.96875943668</v>
      </c>
      <c r="W27" s="19">
        <f t="shared" si="11"/>
        <v>2.9399051143004788</v>
      </c>
      <c r="X27" s="5">
        <f t="shared" si="12"/>
        <v>32.525333025966965</v>
      </c>
      <c r="Z27" s="5">
        <v>48.787999538950444</v>
      </c>
      <c r="AC27" s="1"/>
    </row>
    <row r="28" spans="1:29" hidden="1" x14ac:dyDescent="0.25">
      <c r="A28" s="8">
        <v>27</v>
      </c>
      <c r="B28" s="8" t="s">
        <v>91</v>
      </c>
      <c r="C28" s="8">
        <v>2021</v>
      </c>
      <c r="D28" s="8" t="s">
        <v>99</v>
      </c>
      <c r="E28" s="8" t="s">
        <v>27</v>
      </c>
      <c r="F28" s="8" t="s">
        <v>48</v>
      </c>
      <c r="G28" s="8" t="s">
        <v>111</v>
      </c>
      <c r="H28" s="8" t="s">
        <v>30</v>
      </c>
      <c r="I28" s="8" t="s">
        <v>109</v>
      </c>
      <c r="J28" s="8" t="s">
        <v>101</v>
      </c>
      <c r="K28" s="8" t="s">
        <v>98</v>
      </c>
      <c r="L28" s="8" t="s">
        <v>50</v>
      </c>
      <c r="M28" s="8">
        <v>1000</v>
      </c>
      <c r="N28" s="8">
        <v>1000</v>
      </c>
      <c r="O28" s="8" t="s">
        <v>88</v>
      </c>
      <c r="P28" s="8">
        <v>159735</v>
      </c>
      <c r="Q28" s="8">
        <v>16044191</v>
      </c>
      <c r="R28" s="5">
        <v>6.0857439704049984E-2</v>
      </c>
      <c r="T28" s="1">
        <f t="shared" si="13"/>
        <v>976.40838638276136</v>
      </c>
      <c r="U28" s="18">
        <v>13.281498105002209</v>
      </c>
      <c r="V28" s="1">
        <f t="shared" si="14"/>
        <v>12968.16613345091</v>
      </c>
      <c r="W28" s="19">
        <f t="shared" si="11"/>
        <v>8.1185501821459977E-2</v>
      </c>
      <c r="X28" s="5">
        <f t="shared" si="12"/>
        <v>9.9559398164731387</v>
      </c>
      <c r="Z28" s="5">
        <v>6.7124771309883196</v>
      </c>
      <c r="AC28" s="1"/>
    </row>
    <row r="29" spans="1:29" hidden="1" x14ac:dyDescent="0.25">
      <c r="A29" s="8">
        <v>28</v>
      </c>
      <c r="B29" s="8" t="s">
        <v>91</v>
      </c>
      <c r="C29" s="8">
        <v>2021</v>
      </c>
      <c r="D29" s="8" t="s">
        <v>99</v>
      </c>
      <c r="E29" s="8" t="s">
        <v>27</v>
      </c>
      <c r="F29" s="8" t="s">
        <v>48</v>
      </c>
      <c r="G29" s="8" t="s">
        <v>111</v>
      </c>
      <c r="H29" s="8" t="s">
        <v>30</v>
      </c>
      <c r="I29" s="8" t="s">
        <v>110</v>
      </c>
      <c r="J29" s="8" t="s">
        <v>101</v>
      </c>
      <c r="K29" s="8" t="s">
        <v>98</v>
      </c>
      <c r="L29" s="8" t="s">
        <v>50</v>
      </c>
      <c r="M29" s="8">
        <v>1000</v>
      </c>
      <c r="N29" s="8">
        <v>1000</v>
      </c>
      <c r="O29" s="8" t="s">
        <v>88</v>
      </c>
      <c r="P29" s="8">
        <v>397423.69</v>
      </c>
      <c r="Q29" s="8">
        <v>112362609.18653642</v>
      </c>
      <c r="R29" s="5">
        <v>0.10004865970572627</v>
      </c>
      <c r="T29" s="1">
        <f t="shared" si="13"/>
        <v>11241.728450151295</v>
      </c>
      <c r="U29" s="18">
        <v>13.281498105002209</v>
      </c>
      <c r="V29" s="1">
        <f t="shared" si="14"/>
        <v>149306.99510763385</v>
      </c>
      <c r="W29" s="19">
        <f t="shared" si="11"/>
        <v>0.37568720452380139</v>
      </c>
      <c r="X29" s="5">
        <f t="shared" si="12"/>
        <v>3.5369745583268313</v>
      </c>
      <c r="Z29" s="5">
        <v>8.9913891057277677</v>
      </c>
      <c r="AC29" s="1"/>
    </row>
    <row r="30" spans="1:29" hidden="1" x14ac:dyDescent="0.25">
      <c r="A30" s="8">
        <v>29</v>
      </c>
      <c r="B30" s="8" t="s">
        <v>91</v>
      </c>
      <c r="C30" s="8">
        <v>2021</v>
      </c>
      <c r="D30" s="8" t="s">
        <v>99</v>
      </c>
      <c r="E30" s="8" t="s">
        <v>27</v>
      </c>
      <c r="F30" s="8" t="s">
        <v>48</v>
      </c>
      <c r="G30" s="8" t="s">
        <v>112</v>
      </c>
      <c r="H30" s="8" t="s">
        <v>30</v>
      </c>
      <c r="I30" s="8" t="s">
        <v>28</v>
      </c>
      <c r="J30" s="8" t="s">
        <v>101</v>
      </c>
      <c r="K30" s="8" t="s">
        <v>98</v>
      </c>
      <c r="L30" s="8" t="s">
        <v>50</v>
      </c>
      <c r="M30" s="8">
        <v>1000</v>
      </c>
      <c r="N30" s="8">
        <v>1000</v>
      </c>
      <c r="O30" s="8" t="s">
        <v>88</v>
      </c>
      <c r="P30" s="1">
        <f>SUM(P31:P34)</f>
        <v>1801338.25</v>
      </c>
      <c r="Q30" s="1">
        <f>SUM(Q31:Q34)</f>
        <v>141531985</v>
      </c>
      <c r="R30" s="3"/>
      <c r="T30" s="1">
        <f>SUM(T31:T34)</f>
        <v>213750.88927951572</v>
      </c>
      <c r="U30" s="3">
        <v>16.538050786576662</v>
      </c>
      <c r="V30" s="1">
        <f>SUM(V31:V34)</f>
        <v>3535023.0625805561</v>
      </c>
      <c r="W30" s="19">
        <f t="shared" ref="W30" si="15">IFERROR(V30/P30,0)</f>
        <v>1.9624426798134977</v>
      </c>
      <c r="X30" s="5">
        <f t="shared" ref="X30" si="16">IFERROR(P30/(Q30/N30),0)</f>
        <v>12.72742871514167</v>
      </c>
      <c r="Z30" s="5">
        <v>11.366666666666667</v>
      </c>
      <c r="AC30" s="1">
        <v>931000</v>
      </c>
    </row>
    <row r="31" spans="1:29" hidden="1" x14ac:dyDescent="0.25">
      <c r="A31" s="8">
        <v>30</v>
      </c>
      <c r="B31" s="8" t="s">
        <v>91</v>
      </c>
      <c r="C31" s="8">
        <v>2021</v>
      </c>
      <c r="D31" s="8" t="s">
        <v>99</v>
      </c>
      <c r="E31" s="8" t="s">
        <v>27</v>
      </c>
      <c r="F31" s="8" t="s">
        <v>48</v>
      </c>
      <c r="G31" s="8" t="s">
        <v>112</v>
      </c>
      <c r="H31" s="8" t="s">
        <v>30</v>
      </c>
      <c r="I31" s="8" t="s">
        <v>103</v>
      </c>
      <c r="J31" s="8" t="s">
        <v>101</v>
      </c>
      <c r="K31" s="8" t="s">
        <v>98</v>
      </c>
      <c r="L31" s="8" t="s">
        <v>50</v>
      </c>
      <c r="M31" s="8">
        <v>1000</v>
      </c>
      <c r="N31" s="8">
        <v>1000</v>
      </c>
      <c r="O31" s="8" t="s">
        <v>88</v>
      </c>
      <c r="P31" s="1">
        <v>590691.74</v>
      </c>
      <c r="Q31" s="4">
        <v>30845777</v>
      </c>
      <c r="R31" s="3">
        <v>3.4614791995773131</v>
      </c>
      <c r="T31" s="1">
        <f t="shared" ref="T31:T32" si="17">R31*Q31/N31</f>
        <v>106772.0154803003</v>
      </c>
      <c r="U31" s="3">
        <v>16.538050786576662</v>
      </c>
      <c r="V31" s="1">
        <f t="shared" ref="V31:V32" si="18">T31*U31</f>
        <v>1765801.0145983559</v>
      </c>
      <c r="W31" s="19">
        <f t="shared" ref="W31:W32" si="19">IFERROR(V31/P31,0)</f>
        <v>2.9893782069787465</v>
      </c>
      <c r="X31" s="5">
        <f t="shared" ref="X31:X32" si="20">IFERROR(P31/(Q31/N31),0)</f>
        <v>19.149841483973642</v>
      </c>
      <c r="Z31" s="5">
        <v>21.064825632371008</v>
      </c>
      <c r="AC31" s="1"/>
    </row>
    <row r="32" spans="1:29" hidden="1" x14ac:dyDescent="0.25">
      <c r="A32" s="8">
        <v>31</v>
      </c>
      <c r="B32" s="8" t="s">
        <v>91</v>
      </c>
      <c r="C32" s="8">
        <v>2021</v>
      </c>
      <c r="D32" s="8" t="s">
        <v>99</v>
      </c>
      <c r="E32" s="8" t="s">
        <v>27</v>
      </c>
      <c r="F32" s="8" t="s">
        <v>48</v>
      </c>
      <c r="G32" s="8" t="s">
        <v>112</v>
      </c>
      <c r="H32" s="8" t="s">
        <v>30</v>
      </c>
      <c r="I32" s="8" t="s">
        <v>31</v>
      </c>
      <c r="J32" s="8" t="s">
        <v>101</v>
      </c>
      <c r="K32" s="8" t="s">
        <v>98</v>
      </c>
      <c r="L32" s="8" t="s">
        <v>50</v>
      </c>
      <c r="M32" s="8">
        <v>1000</v>
      </c>
      <c r="N32" s="8">
        <v>1000</v>
      </c>
      <c r="O32" s="8" t="s">
        <v>88</v>
      </c>
      <c r="P32" s="1">
        <v>502068.81</v>
      </c>
      <c r="Q32" s="4">
        <v>68122679</v>
      </c>
      <c r="R32" s="3">
        <v>1.5703855950705554</v>
      </c>
      <c r="T32" s="1">
        <f t="shared" si="17"/>
        <v>106978.87379921543</v>
      </c>
      <c r="U32" s="3">
        <v>16.538050786576662</v>
      </c>
      <c r="V32" s="1">
        <f t="shared" si="18"/>
        <v>1769222.0479822003</v>
      </c>
      <c r="W32" s="19">
        <f t="shared" si="19"/>
        <v>3.523863687095401</v>
      </c>
      <c r="X32" s="5">
        <f t="shared" si="20"/>
        <v>7.3700684907004312</v>
      </c>
      <c r="Z32" s="5">
        <v>8.1070753397704767</v>
      </c>
      <c r="AC32" s="1"/>
    </row>
    <row r="33" spans="1:29" hidden="1" x14ac:dyDescent="0.25">
      <c r="A33" s="8">
        <v>32</v>
      </c>
      <c r="B33" s="8" t="s">
        <v>91</v>
      </c>
      <c r="C33" s="8">
        <v>2021</v>
      </c>
      <c r="D33" s="8" t="s">
        <v>99</v>
      </c>
      <c r="E33" s="8" t="s">
        <v>27</v>
      </c>
      <c r="F33" s="8" t="s">
        <v>48</v>
      </c>
      <c r="G33" s="8" t="s">
        <v>112</v>
      </c>
      <c r="H33" s="8" t="s">
        <v>30</v>
      </c>
      <c r="I33" s="8" t="s">
        <v>110</v>
      </c>
      <c r="J33" s="8" t="s">
        <v>101</v>
      </c>
      <c r="K33" s="8" t="s">
        <v>98</v>
      </c>
      <c r="L33" s="8" t="s">
        <v>50</v>
      </c>
      <c r="M33" s="8">
        <v>1000</v>
      </c>
      <c r="N33" s="8">
        <v>1000</v>
      </c>
      <c r="O33" s="8" t="s">
        <v>88</v>
      </c>
      <c r="P33" s="1">
        <v>328817.83</v>
      </c>
      <c r="Q33" s="4">
        <v>34374944</v>
      </c>
      <c r="R33" s="3"/>
      <c r="T33" s="1"/>
      <c r="AC33" s="1"/>
    </row>
    <row r="34" spans="1:29" hidden="1" x14ac:dyDescent="0.25">
      <c r="A34" s="8">
        <v>33</v>
      </c>
      <c r="B34" s="8" t="s">
        <v>91</v>
      </c>
      <c r="C34" s="8">
        <v>2021</v>
      </c>
      <c r="D34" s="8" t="s">
        <v>99</v>
      </c>
      <c r="E34" s="8" t="s">
        <v>27</v>
      </c>
      <c r="F34" s="8" t="s">
        <v>48</v>
      </c>
      <c r="G34" s="8" t="s">
        <v>112</v>
      </c>
      <c r="H34" s="8" t="s">
        <v>30</v>
      </c>
      <c r="I34" s="8" t="s">
        <v>113</v>
      </c>
      <c r="J34" s="8" t="s">
        <v>101</v>
      </c>
      <c r="K34" s="8" t="s">
        <v>98</v>
      </c>
      <c r="L34" s="8" t="s">
        <v>50</v>
      </c>
      <c r="M34" s="8">
        <v>1000</v>
      </c>
      <c r="N34" s="8">
        <v>1000</v>
      </c>
      <c r="O34" s="8" t="s">
        <v>88</v>
      </c>
      <c r="P34" s="1">
        <v>379759.87</v>
      </c>
      <c r="Q34" s="4">
        <v>8188585</v>
      </c>
      <c r="T34" s="1"/>
    </row>
    <row r="35" spans="1:29" x14ac:dyDescent="0.25">
      <c r="T35" s="1"/>
    </row>
    <row r="36" spans="1:29" x14ac:dyDescent="0.25">
      <c r="T36" s="1"/>
    </row>
  </sheetData>
  <autoFilter ref="A1:AC34" xr:uid="{00000000-0001-0000-0100-000000000000}">
    <filterColumn colId="6">
      <filters>
        <filter val="Smiths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distribution_records_new</vt:lpstr>
      <vt:lpstr>media_records_new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Divyanshu {PEP}</dc:creator>
  <cp:lastModifiedBy>Guru Patakota</cp:lastModifiedBy>
  <dcterms:created xsi:type="dcterms:W3CDTF">2022-03-07T06:58:34Z</dcterms:created>
  <dcterms:modified xsi:type="dcterms:W3CDTF">2022-03-29T08:45:02Z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ackup">
    <vt:i4>0</vt:i4>
  </property>
</Properties>
</file>