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c2af53d11c0be7/Desktop/Challenge Projects/Module 1 Challenge/"/>
    </mc:Choice>
  </mc:AlternateContent>
  <xr:revisionPtr revIDLastSave="0" documentId="8_{58729F32-4571-404B-8B15-D79A52F1AC66}" xr6:coauthVersionLast="47" xr6:coauthVersionMax="47" xr10:uidLastSave="{00000000-0000-0000-0000-000000000000}"/>
  <bookViews>
    <workbookView xWindow="-120" yWindow="-120" windowWidth="29040" windowHeight="15720" firstSheet="5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Analysis of Musicals in GB" sheetId="10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756" i="1"/>
  <c r="U3905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<sst xmlns="http://schemas.openxmlformats.org/spreadsheetml/2006/main" count="33044" uniqueCount="8404">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</sst>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/>
    <xf numFmtId="9" fontId="1" fillId="0" borderId="0" xfId="1" applyFont="1" applyAlignment="1">
      <alignment horizontal="center" vertical="center" wrapText="1"/>
    </xf>
    <xf numFmtId="9" fontId="0" fillId="0" borderId="0" xfId="1" applyFont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REAL.xlsx]Category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9-4F71-BB2E-8EF1745964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9-4F71-BB2E-8EF1745964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9-4F71-BB2E-8EF1745964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9-4F71-BB2E-8EF174596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3731647"/>
        <c:axId val="1891636079"/>
      </c:barChart>
      <c:catAx>
        <c:axId val="190373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36079"/>
        <c:crosses val="autoZero"/>
        <c:auto val="1"/>
        <c:lblAlgn val="ctr"/>
        <c:lblOffset val="100"/>
        <c:noMultiLvlLbl val="0"/>
      </c:catAx>
      <c:valAx>
        <c:axId val="189163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73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REAL.xlsx]Subcategory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2-4545-9FC9-4107170738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2-4545-9FC9-4107170738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E2-4545-9FC9-41071707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929311"/>
        <c:axId val="941930143"/>
      </c:barChart>
      <c:catAx>
        <c:axId val="94192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30143"/>
        <c:crosses val="autoZero"/>
        <c:auto val="1"/>
        <c:lblAlgn val="ctr"/>
        <c:lblOffset val="100"/>
        <c:noMultiLvlLbl val="0"/>
      </c:catAx>
      <c:valAx>
        <c:axId val="94193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2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REAL.xlsx]Outcomes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990266841644795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F-47CB-AF16-CB1CC730BC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F-47CB-AF16-CB1CC730BC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F-47CB-AF16-CB1CC730BC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F-47CB-AF16-CB1CC730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725087"/>
        <c:axId val="1438725919"/>
      </c:lineChart>
      <c:catAx>
        <c:axId val="14387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25919"/>
        <c:crosses val="autoZero"/>
        <c:auto val="1"/>
        <c:lblAlgn val="ctr"/>
        <c:lblOffset val="100"/>
        <c:noMultiLvlLbl val="0"/>
      </c:catAx>
      <c:valAx>
        <c:axId val="14387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REAL.xlsx]Theater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E-437A-95B0-C4AE5B2CCC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E-437A-95B0-C4AE5B2CCC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E-437A-95B0-C4AE5B2CC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43632"/>
        <c:axId val="79944048"/>
      </c:lineChart>
      <c:catAx>
        <c:axId val="799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048"/>
        <c:crosses val="autoZero"/>
        <c:auto val="1"/>
        <c:lblAlgn val="ctr"/>
        <c:lblOffset val="100"/>
        <c:noMultiLvlLbl val="0"/>
      </c:catAx>
      <c:valAx>
        <c:axId val="7994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6-439F-BEBD-9CA027BEA95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6-439F-BEBD-9CA027BEA95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D6-439F-BEBD-9CA027BEA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2976"/>
        <c:axId val="69335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D6-439F-BEBD-9CA027BEA9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1D6-439F-BEBD-9CA027BEA9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1D6-439F-BEBD-9CA027BEA9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1D6-439F-BEBD-9CA027BEA95C}"/>
                  </c:ext>
                </c:extLst>
              </c15:ser>
            </c15:filteredLineSeries>
          </c:ext>
        </c:extLst>
      </c:lineChart>
      <c:catAx>
        <c:axId val="6934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35904"/>
        <c:crosses val="autoZero"/>
        <c:auto val="1"/>
        <c:lblAlgn val="ctr"/>
        <c:lblOffset val="100"/>
        <c:noMultiLvlLbl val="0"/>
      </c:catAx>
      <c:valAx>
        <c:axId val="693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Funding Analysis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Analysis for Musicals in Great Britain</a:t>
          </a:r>
        </a:p>
      </cx:txPr>
    </cx:title>
    <cx:plotArea>
      <cx:plotAreaRegion>
        <cx:series layoutId="boxWhisker" uniqueId="{20FC9824-9B63-481F-BEE6-45DA0E7376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0FE7F9-35F2-4034-94A7-E4A6E859EB8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728235-3C97-4F09-8A1E-EC2B43357F9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0</xdr:row>
      <xdr:rowOff>71437</xdr:rowOff>
    </xdr:from>
    <xdr:to>
      <xdr:col>17</xdr:col>
      <xdr:colOff>466725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47950-B31B-844C-37DB-009E59029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4762</xdr:rowOff>
    </xdr:from>
    <xdr:to>
      <xdr:col>19</xdr:col>
      <xdr:colOff>257174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9B5E-778E-0685-7095-6D2DA2E12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4761</xdr:rowOff>
    </xdr:from>
    <xdr:to>
      <xdr:col>15</xdr:col>
      <xdr:colOff>552450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04453-83A2-1B57-4FC5-42271BB15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D706C1-24BE-7085-86B5-4DD3CC871D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428856-AD5B-7369-CA89-25E6B11E3A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4761</xdr:rowOff>
    </xdr:from>
    <xdr:to>
      <xdr:col>14</xdr:col>
      <xdr:colOff>323850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68580-C95C-7E0B-547B-254B28754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8</xdr:col>
      <xdr:colOff>0</xdr:colOff>
      <xdr:row>34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B4237-A4C9-141E-0B5E-0BEB78ADD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alenchar" refreshedDate="44725.406844444442" createdVersion="8" refreshedVersion="8" minRefreshableVersion="3" recordCount="4114" xr:uid="{E48AA513-C232-48BB-B663-A6931F0EB6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alenchar" refreshedDate="44725.422805555558" createdVersion="8" refreshedVersion="8" minRefreshableVersion="3" recordCount="4114" xr:uid="{B96F395B-C18A-4A28-B15E-3D7D8805B7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alenchar" refreshedDate="44728.468182523146" createdVersion="8" refreshedVersion="8" minRefreshableVersion="3" recordCount="4114" xr:uid="{99433AA0-212E-4235-A8A8-D920D213596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EA25D-5C31-4FF5-B24B-DA60E4DEF3F2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306C7-0AF4-4F18-B002-CC4ECF297F7A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6718-F3E2-4EAB-8B52-B2C456196EBB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127C7-5D15-4425-97F8-54E22D98D48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7EF2AE-8224-4E93-90A1-63AB824CCC03}" name="Table2" displayName="Table2" ref="A1:H13" totalsRowShown="0" headerRowDxfId="9" dataDxfId="8" headerRowCellStyle="Percent" dataCellStyle="Percent">
  <autoFilter ref="A1:H13" xr:uid="{DE7EF2AE-8224-4E93-90A1-63AB824CCC03}"/>
  <tableColumns count="8">
    <tableColumn id="1" xr3:uid="{FECCE722-057B-4CBE-BD80-FB3B15097A62}" name="Goal" dataDxfId="7"/>
    <tableColumn id="2" xr3:uid="{C5A8DCC1-02F5-4F29-A81C-633003F7BFB4}" name="Number Successful" dataDxfId="6"/>
    <tableColumn id="3" xr3:uid="{7A608B38-BCA8-4CEA-9A06-3889E1EF3689}" name="Number Failed" dataDxfId="5"/>
    <tableColumn id="4" xr3:uid="{A62646B1-EE74-4373-BABE-AC2B57FF1057}" name="Number Canceled" dataDxfId="4"/>
    <tableColumn id="5" xr3:uid="{0D402D6D-19F2-4E95-AE94-79D6E0FD6589}" name="Total Projects" dataDxfId="3">
      <calculatedColumnFormula>SUM(B2:D2)</calculatedColumnFormula>
    </tableColumn>
    <tableColumn id="6" xr3:uid="{4A715162-0966-4932-A39B-66904E40D214}" name="Percentage Successful" dataDxfId="2" dataCellStyle="Percent">
      <calculatedColumnFormula>(B2/E2)</calculatedColumnFormula>
    </tableColumn>
    <tableColumn id="7" xr3:uid="{7E37666D-6154-40CD-9705-87C9B380DDA1}" name="Percentage Failed" dataDxfId="1" dataCellStyle="Percent">
      <calculatedColumnFormula>(C2/E2)</calculatedColumnFormula>
    </tableColumn>
    <tableColumn id="8" xr3:uid="{857454AD-3DE6-49C0-B9D4-F1F4493D9F3E}" name="Percentage Canceled" dataDxfId="0" dataCellStyle="Percent">
      <calculatedColumnFormula>(D2/E2)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122" sqref="B1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1.28515625" bestFit="1" customWidth="1"/>
    <col min="18" max="18" width="19.140625" bestFit="1" customWidth="1"/>
    <col min="19" max="19" width="29.28515625" style="16" bestFit="1" customWidth="1"/>
    <col min="20" max="20" width="11.5703125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19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693DC-59E1-4B5D-8EDF-B11028C8D4B7}">
  <dimension ref="A1:F14"/>
  <sheetViews>
    <sheetView workbookViewId="0">
      <selection activeCell="J28" sqref="J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E38E2-9ECF-4619-A4FA-1DCEFF13DB8F}">
  <dimension ref="A1:E7"/>
  <sheetViews>
    <sheetView topLeftCell="A4" workbookViewId="0">
      <selection activeCell="B33" sqref="B33: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C6EEF-A41B-4E2E-8A0B-4DA7FEEEC39A}">
  <dimension ref="A1:F18"/>
  <sheetViews>
    <sheetView workbookViewId="0">
      <selection activeCell="B25" sqref="B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6BA1-6CD1-4739-9FD9-33BF6818F60B}">
  <dimension ref="A1:F6"/>
  <sheetViews>
    <sheetView workbookViewId="0">
      <selection activeCell="I3" sqref="I3"/>
    </sheetView>
  </sheetViews>
  <sheetFormatPr defaultRowHeight="15" x14ac:dyDescent="0.25"/>
  <cols>
    <col min="1" max="1" width="21.42578125" customWidth="1"/>
    <col min="2" max="2" width="42.85546875" customWidth="1"/>
    <col min="6" max="6" width="14.28515625" customWidth="1"/>
  </cols>
  <sheetData>
    <row r="1" spans="1:6" ht="37.5" customHeight="1" x14ac:dyDescent="0.25">
      <c r="A1" s="20" t="s">
        <v>8380</v>
      </c>
      <c r="B1" s="20" t="s">
        <v>8381</v>
      </c>
      <c r="C1" s="19" t="s">
        <v>8382</v>
      </c>
      <c r="D1" s="19" t="s">
        <v>8383</v>
      </c>
      <c r="E1" s="20" t="s">
        <v>8307</v>
      </c>
      <c r="F1" s="20" t="s">
        <v>8384</v>
      </c>
    </row>
    <row r="2" spans="1:6" ht="45" x14ac:dyDescent="0.25">
      <c r="A2" s="18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 15,FALSE)</f>
        <v>51.79</v>
      </c>
      <c r="F2">
        <f>VLOOKUP(A2,Kickstarter!B:L, 11,FALSE)</f>
        <v>39</v>
      </c>
    </row>
    <row r="3" spans="1:6" ht="45" x14ac:dyDescent="0.25">
      <c r="A3" s="18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 15,FALSE)</f>
        <v>36.07</v>
      </c>
      <c r="F3">
        <f>VLOOKUP(A3,Kickstarter!B:L, 11,FALSE)</f>
        <v>56</v>
      </c>
    </row>
    <row r="4" spans="1:6" ht="60" x14ac:dyDescent="0.25">
      <c r="A4" s="18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 15,FALSE)</f>
        <v>33.03</v>
      </c>
      <c r="F4">
        <f>VLOOKUP(A4,Kickstarter!B:L, 11,FALSE)</f>
        <v>78</v>
      </c>
    </row>
    <row r="5" spans="1:6" ht="45" x14ac:dyDescent="0.25">
      <c r="A5" s="18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 15,FALSE)</f>
        <v>44.92</v>
      </c>
      <c r="F5">
        <f>VLOOKUP(A5,Kickstarter!B:L, 11,FALSE)</f>
        <v>26</v>
      </c>
    </row>
    <row r="6" spans="1:6" ht="60" x14ac:dyDescent="0.25">
      <c r="A6" s="18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 15,FALSE)</f>
        <v>36.61</v>
      </c>
      <c r="F6">
        <f>VLOOKUP(A6,Kickstarter!B:L, 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A8A6-4407-4860-A485-5D7C45856CA4}">
  <dimension ref="A1:E18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3478-3357-4B64-B3D5-F0622A6662DD}">
  <dimension ref="A1:I13"/>
  <sheetViews>
    <sheetView tabSelected="1" workbookViewId="0">
      <selection activeCell="L11" sqref="L11"/>
    </sheetView>
  </sheetViews>
  <sheetFormatPr defaultRowHeight="15" x14ac:dyDescent="0.25"/>
  <cols>
    <col min="1" max="1" width="13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style="24" customWidth="1"/>
    <col min="7" max="7" width="19" style="24" customWidth="1"/>
    <col min="8" max="8" width="21.7109375" style="24" customWidth="1"/>
  </cols>
  <sheetData>
    <row r="1" spans="1:9" s="22" customFormat="1" ht="30" x14ac:dyDescent="0.25">
      <c r="A1" s="19" t="s">
        <v>8382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3" t="s">
        <v>8389</v>
      </c>
      <c r="G1" s="23" t="s">
        <v>8390</v>
      </c>
      <c r="H1" s="23" t="s">
        <v>8391</v>
      </c>
      <c r="I1" s="19"/>
    </row>
    <row r="2" spans="1:9" x14ac:dyDescent="0.25">
      <c r="A2" s="21" t="s">
        <v>8392</v>
      </c>
      <c r="B2" s="21">
        <f>COUNTIFS(Kickstarter!$F:$F,"successful",Kickstarter!$D:$D,"&lt;1000",Kickstarter!$R:$R,"plays")</f>
        <v>141</v>
      </c>
      <c r="C2" s="21">
        <f>COUNTIFS(Kickstarter!$F:$F,"failed",Kickstarter!$D:$D,"&lt;1000",Kickstarter!$R:$R,"plays")</f>
        <v>45</v>
      </c>
      <c r="D2" s="21">
        <f>COUNTIFS(Kickstarter!$F:$F,"canceled",Kickstarter!$D:$D,"&lt;1000",Kickstarter!$R:$R,"plays")</f>
        <v>0</v>
      </c>
      <c r="E2" s="21">
        <f>SUM(B2:D2)</f>
        <v>186</v>
      </c>
      <c r="F2" s="25">
        <f>(B2/E2)</f>
        <v>0.75806451612903225</v>
      </c>
      <c r="G2" s="25">
        <f>(C2/E2)</f>
        <v>0.24193548387096775</v>
      </c>
      <c r="H2" s="25">
        <f>(D2/E2)</f>
        <v>0</v>
      </c>
    </row>
    <row r="3" spans="1:9" x14ac:dyDescent="0.25">
      <c r="A3" s="21" t="s">
        <v>8393</v>
      </c>
      <c r="B3" s="21">
        <f>COUNTIFS(Kickstarter!$F:$F,"successful",Kickstarter!$D:$D,"&gt;=1000",Kickstarter!$D:$D,"&lt;=4999",Kickstarter!$R:$R,"plays")</f>
        <v>388</v>
      </c>
      <c r="C3" s="21">
        <f>COUNTIFS(Kickstarter!$F:$F,"failed",Kickstarter!$D:$D,"&gt;=1000",Kickstarter!$D:$D,"&lt;=4999",Kickstarter!$R:$R,"plays")</f>
        <v>146</v>
      </c>
      <c r="D3" s="21">
        <f>COUNTIFS(Kickstarter!$F:$F,"canceled",Kickstarter!$D:$D,"&gt;=1000",Kickstarter!$D:$D,"&lt;=4999",Kickstarter!$R:$R,"plays")</f>
        <v>0</v>
      </c>
      <c r="E3" s="21">
        <f t="shared" ref="E3:E13" si="0">SUM(B3:D3)</f>
        <v>534</v>
      </c>
      <c r="F3" s="25">
        <f t="shared" ref="F3:F13" si="1">(B3/E3)</f>
        <v>0.72659176029962547</v>
      </c>
      <c r="G3" s="25">
        <f t="shared" ref="G3:G13" si="2">(C3/E3)</f>
        <v>0.27340823970037453</v>
      </c>
      <c r="H3" s="25">
        <f t="shared" ref="H3:H13" si="3">(D3/E3)</f>
        <v>0</v>
      </c>
    </row>
    <row r="4" spans="1:9" x14ac:dyDescent="0.25">
      <c r="A4" s="21" t="s">
        <v>8394</v>
      </c>
      <c r="B4" s="21">
        <f>COUNTIFS(Kickstarter!$F:$F,"successful",Kickstarter!$D:$D,"&gt;=5000",Kickstarter!$D:$D,"&lt;=9999",Kickstarter!$R:$R,"plays")</f>
        <v>93</v>
      </c>
      <c r="C4" s="21">
        <f>COUNTIFS(Kickstarter!$F:$F,"failed",Kickstarter!$D:$D,"&gt;=5000",Kickstarter!$D:$D,"&lt;=9999",Kickstarter!$R:$R,"plays")</f>
        <v>76</v>
      </c>
      <c r="D4" s="21">
        <f>COUNTIFS(Kickstarter!$F:$F,"canceled",Kickstarter!$D:$D,"&gt;=5000",Kickstarter!$D:$D,"&lt;=9999",Kickstarter!$R:$R,"plays")</f>
        <v>0</v>
      </c>
      <c r="E4" s="21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9" x14ac:dyDescent="0.25">
      <c r="A5" s="21" t="s">
        <v>8395</v>
      </c>
      <c r="B5" s="21">
        <f>COUNTIFS(Kickstarter!$F:$F,"successful",Kickstarter!$D:$D,"&gt;=10000",Kickstarter!$D:$D,"&lt;=14999",Kickstarter!$R:$R,"plays")</f>
        <v>39</v>
      </c>
      <c r="C5" s="21">
        <f>COUNTIFS(Kickstarter!$F:$F,"failed",Kickstarter!$D:$D,"&gt;=10000",Kickstarter!$D:$D,"&lt;=14999",Kickstarter!$R:$R,"plays")</f>
        <v>33</v>
      </c>
      <c r="D5" s="21">
        <f>COUNTIFS(Kickstarter!$F:$F,"canceled",Kickstarter!$D:$D,"&gt;=10000",Kickstarter!$D:$D,"&lt;=14999",Kickstarter!$R:$R,"plays")</f>
        <v>0</v>
      </c>
      <c r="E5" s="21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9" x14ac:dyDescent="0.25">
      <c r="A6" s="21" t="s">
        <v>8396</v>
      </c>
      <c r="B6" s="21">
        <f>COUNTIFS(Kickstarter!$F:$F,"successful",Kickstarter!$D:$D,"&gt;=15000",Kickstarter!$D:$D,"&lt;=19999",Kickstarter!$R:$R,"plays")</f>
        <v>12</v>
      </c>
      <c r="C6" s="21">
        <f>COUNTIFS(Kickstarter!$F:$F,"failed",Kickstarter!$D:$D,"&gt;=15000",Kickstarter!$D:$D,"&lt;=19999",Kickstarter!$R:$R,"plays")</f>
        <v>12</v>
      </c>
      <c r="D6" s="21">
        <f>COUNTIFS(Kickstarter!$F:$F,"canceled",Kickstarter!$D:$D,"&gt;=15000",Kickstarter!$D:$D,"&lt;=19999",Kickstarter!$R:$R,"plays")</f>
        <v>0</v>
      </c>
      <c r="E6" s="21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9" x14ac:dyDescent="0.25">
      <c r="A7" s="21" t="s">
        <v>8397</v>
      </c>
      <c r="B7" s="21">
        <f>COUNTIFS(Kickstarter!$F:$F,"successful",Kickstarter!$D:$D,"&gt;=20000",Kickstarter!$D:$D,"&lt;=24999",Kickstarter!$R:$R,"plays")</f>
        <v>9</v>
      </c>
      <c r="C7" s="21">
        <f>COUNTIFS(Kickstarter!$F:$F,"failed",Kickstarter!$D:$D,"&gt;=20000",Kickstarter!$D:$D,"&lt;=24999",Kickstarter!$R:$R,"plays")</f>
        <v>11</v>
      </c>
      <c r="D7" s="21">
        <f>COUNTIFS(Kickstarter!$F:$F,"canceled",Kickstarter!$D:$D,"&gt;=20000",Kickstarter!$D:$D,"&lt;=24999",Kickstarter!$R:$R,"plays")</f>
        <v>0</v>
      </c>
      <c r="E7" s="21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9" x14ac:dyDescent="0.25">
      <c r="A8" s="21" t="s">
        <v>8398</v>
      </c>
      <c r="B8" s="21">
        <f>COUNTIFS(Kickstarter!$F:$F,"successful",Kickstarter!$D:$D,"&gt;=25000",Kickstarter!$D:$D,"&lt;=29999",Kickstarter!$R:$R,"plays")</f>
        <v>1</v>
      </c>
      <c r="C8" s="21">
        <f>COUNTIFS(Kickstarter!$F:$F,"failed",Kickstarter!$D:$D,"&gt;=25000",Kickstarter!$D:$D,"&lt;=29999",Kickstarter!$R:$R,"plays")</f>
        <v>4</v>
      </c>
      <c r="D8" s="21">
        <f>COUNTIFS(Kickstarter!$F:$F,"canceled",Kickstarter!$D:$D,"&gt;=25000",Kickstarter!$D:$D,"&lt;=29999",Kickstarter!$R:$R,"plays")</f>
        <v>0</v>
      </c>
      <c r="E8" s="21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9" x14ac:dyDescent="0.25">
      <c r="A9" s="21" t="s">
        <v>8399</v>
      </c>
      <c r="B9" s="21">
        <f>COUNTIFS(Kickstarter!$F:$F,"successful",Kickstarter!$D:$D,"&gt;=30000",Kickstarter!$D:$D,"&lt;=34999",Kickstarter!$R:$R,"plays")</f>
        <v>3</v>
      </c>
      <c r="C9" s="21">
        <f>COUNTIFS(Kickstarter!$F:$F,"failed",Kickstarter!$D:$D,"&gt;=30000",Kickstarter!$D:$D,"&lt;=34999",Kickstarter!$R:$R,"plays")</f>
        <v>8</v>
      </c>
      <c r="D9" s="21">
        <f>COUNTIFS(Kickstarter!$F:$F,"canceled",Kickstarter!$D:$D,"&gt;=30000",Kickstarter!$D:$D,"&lt;=34999",Kickstarter!$R:$R,"plays")</f>
        <v>0</v>
      </c>
      <c r="E9" s="21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9" x14ac:dyDescent="0.25">
      <c r="A10" s="21" t="s">
        <v>8400</v>
      </c>
      <c r="B10" s="21">
        <f>COUNTIFS(Kickstarter!$F:$F,"successful",Kickstarter!$D:$D,"&gt;=35000",Kickstarter!$D:$D,"&lt;=39999",Kickstarter!$R:$R,"plays")</f>
        <v>4</v>
      </c>
      <c r="C10" s="21">
        <f>COUNTIFS(Kickstarter!$F:$F,"failed",Kickstarter!$D:$D,"&gt;=35000",Kickstarter!$D:$D,"&lt;=39999",Kickstarter!$R:$R,"plays")</f>
        <v>2</v>
      </c>
      <c r="D10" s="21">
        <f>COUNTIFS(Kickstarter!$F:$F,"canceled",Kickstarter!$D:$D,"&gt;=35000",Kickstarter!$D:$D,"&lt;=39999",Kickstarter!$R:$R,"plays")</f>
        <v>0</v>
      </c>
      <c r="E10" s="21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9" x14ac:dyDescent="0.25">
      <c r="A11" s="21" t="s">
        <v>8401</v>
      </c>
      <c r="B11" s="21">
        <f>COUNTIFS(Kickstarter!$F:$F,"successful",Kickstarter!$D:$D,"&gt;=40000",Kickstarter!$D:$D,"&lt;=44999",Kickstarter!$R:$R,"plays")</f>
        <v>2</v>
      </c>
      <c r="C11" s="21">
        <f>COUNTIFS(Kickstarter!$F:$F,"failed",Kickstarter!$D:$D,"&gt;=40000",Kickstarter!$D:$D,"&lt;=44999",Kickstarter!$R:$R,"plays")</f>
        <v>1</v>
      </c>
      <c r="D11" s="21">
        <f>COUNTIFS(Kickstarter!$F:$F,"canceled",Kickstarter!$D:$D,"&gt;=40000",Kickstarter!$D:$D,"&lt;=44999",Kickstarter!$R:$R,"plays")</f>
        <v>0</v>
      </c>
      <c r="E11" s="2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9" x14ac:dyDescent="0.25">
      <c r="A12" s="21" t="s">
        <v>8402</v>
      </c>
      <c r="B12" s="21">
        <f>COUNTIFS(Kickstarter!$F:$F,"successful",Kickstarter!$D:$D,"&gt;=45000",Kickstarter!$D:$D,"&lt;=49999",Kickstarter!$R:$R,"plays")</f>
        <v>0</v>
      </c>
      <c r="C12" s="21">
        <f>COUNTIFS(Kickstarter!$F:$F,"failed",Kickstarter!$D:$D,"&gt;=45000",Kickstarter!$D:$D,"&lt;=49999",Kickstarter!$R:$R,"plays")</f>
        <v>1</v>
      </c>
      <c r="D12" s="21">
        <f>COUNTIFS(Kickstarter!$F:$F,"canceled",Kickstarter!$D:$D,"&gt;=45000",Kickstarter!$D:$D,"&lt;=49999",Kickstarter!$R:$R,"plays")</f>
        <v>0</v>
      </c>
      <c r="E12" s="21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9" x14ac:dyDescent="0.25">
      <c r="A13" s="21" t="s">
        <v>8403</v>
      </c>
      <c r="B13" s="21">
        <f>COUNTIFS(Kickstarter!$F:$F,"successful",Kickstarter!$D:$D,"&gt;=50000",Kickstarter!$R:$R,"plays")</f>
        <v>2</v>
      </c>
      <c r="C13" s="21">
        <f>COUNTIFS(Kickstarter!$F:$F,"failed",Kickstarter!$D:$D,"&gt;=50000",Kickstarter!$R:$R,"plays")</f>
        <v>14</v>
      </c>
      <c r="D13" s="21">
        <f>COUNTIFS(Kickstarter!$F:$F,"canceled",Kickstarter!$D:$D,"&gt;=50000",Kickstarter!$R:$R,"plays")</f>
        <v>0</v>
      </c>
      <c r="E13" s="21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Analysis of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Palenchar</cp:lastModifiedBy>
  <dcterms:created xsi:type="dcterms:W3CDTF">2017-04-20T15:17:24Z</dcterms:created>
  <dcterms:modified xsi:type="dcterms:W3CDTF">2022-06-20T17:19:47Z</dcterms:modified>
</cp:coreProperties>
</file>