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penninoa/Documents/VT/Data/MyData/Resins/"/>
    </mc:Choice>
  </mc:AlternateContent>
  <xr:revisionPtr revIDLastSave="0" documentId="13_ncr:1_{E6FEF3D0-FE9D-644F-9579-766E020C0A2D}" xr6:coauthVersionLast="36" xr6:coauthVersionMax="36" xr10:uidLastSave="{00000000-0000-0000-0000-000000000000}"/>
  <bookViews>
    <workbookView xWindow="29280" yWindow="-1940" windowWidth="25420" windowHeight="16500" xr2:uid="{00000000-000D-0000-FFFF-FFFF00000000}"/>
  </bookViews>
  <sheets>
    <sheet name="E1 Samples" sheetId="1" r:id="rId1"/>
    <sheet name="Resin Blanks" sheetId="2" r:id="rId2"/>
    <sheet name="E2 Sample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P3" i="1"/>
  <c r="N3" i="1"/>
  <c r="Q3" i="3" l="1"/>
  <c r="Q4" i="3"/>
  <c r="Q5" i="3"/>
  <c r="Q8" i="3"/>
  <c r="Q9" i="3"/>
  <c r="Q10" i="3"/>
  <c r="Q11" i="3"/>
  <c r="Q12" i="3"/>
  <c r="Q13" i="3"/>
  <c r="Q14" i="3"/>
  <c r="Q15" i="3"/>
  <c r="Q16" i="3"/>
  <c r="Q17" i="3"/>
  <c r="Q18" i="3"/>
  <c r="Q19" i="3"/>
  <c r="Q2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  <c r="E28" i="1" l="1"/>
  <c r="O2" i="3"/>
  <c r="O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" i="3"/>
  <c r="M6" i="2"/>
  <c r="L6" i="2"/>
  <c r="J6" i="2"/>
  <c r="E23" i="1"/>
  <c r="L3" i="2"/>
  <c r="L4" i="2"/>
  <c r="L2" i="2"/>
  <c r="J3" i="2"/>
  <c r="J4" i="2"/>
  <c r="M2" i="1"/>
  <c r="J2" i="2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I27" i="1"/>
  <c r="O13" i="3" l="1"/>
  <c r="I13" i="3"/>
  <c r="P13" i="3" s="1"/>
  <c r="M13" i="1"/>
  <c r="P13" i="1"/>
  <c r="I2" i="3"/>
  <c r="P2" i="3" s="1"/>
  <c r="I3" i="3"/>
  <c r="I4" i="3"/>
  <c r="I5" i="3"/>
  <c r="I6" i="3"/>
  <c r="I7" i="3"/>
  <c r="I8" i="3"/>
  <c r="I9" i="3"/>
  <c r="I10" i="3"/>
  <c r="I11" i="3"/>
  <c r="I12" i="3"/>
  <c r="I14" i="3"/>
  <c r="I15" i="3"/>
  <c r="I16" i="3"/>
  <c r="I17" i="3"/>
  <c r="I18" i="3"/>
  <c r="I19" i="3"/>
  <c r="M3" i="1"/>
  <c r="M4" i="1"/>
  <c r="M5" i="1"/>
  <c r="M6" i="1"/>
  <c r="M7" i="1"/>
  <c r="M8" i="1"/>
  <c r="M9" i="1"/>
  <c r="M10" i="1"/>
  <c r="M11" i="1"/>
  <c r="M12" i="1"/>
  <c r="M14" i="1"/>
  <c r="M15" i="1"/>
  <c r="M16" i="1"/>
  <c r="M17" i="1"/>
  <c r="M18" i="1"/>
  <c r="M19" i="1"/>
  <c r="E31" i="1" l="1"/>
  <c r="E30" i="1"/>
  <c r="P3" i="3"/>
  <c r="O4" i="3"/>
  <c r="O5" i="3"/>
  <c r="O6" i="3"/>
  <c r="O7" i="3"/>
  <c r="O8" i="3"/>
  <c r="O9" i="3"/>
  <c r="O10" i="3"/>
  <c r="O11" i="3"/>
  <c r="O12" i="3"/>
  <c r="O14" i="3"/>
  <c r="O15" i="3"/>
  <c r="O16" i="3"/>
  <c r="O17" i="3"/>
  <c r="O18" i="3"/>
  <c r="O19" i="3"/>
  <c r="E24" i="1" l="1"/>
  <c r="E25" i="1"/>
  <c r="E26" i="1"/>
  <c r="E27" i="1"/>
  <c r="E29" i="1"/>
  <c r="P19" i="1" l="1"/>
  <c r="P16" i="1"/>
  <c r="P18" i="1"/>
  <c r="P17" i="1"/>
  <c r="C31" i="1" l="1"/>
  <c r="F31" i="1" s="1"/>
  <c r="C30" i="1"/>
  <c r="F30" i="1" s="1"/>
  <c r="P4" i="3"/>
  <c r="P5" i="3"/>
  <c r="P6" i="3"/>
  <c r="P7" i="3"/>
  <c r="P8" i="3"/>
  <c r="P9" i="3"/>
  <c r="P10" i="3"/>
  <c r="P11" i="3"/>
  <c r="P12" i="3"/>
  <c r="P14" i="3"/>
  <c r="P15" i="3"/>
  <c r="P16" i="3"/>
  <c r="P17" i="3"/>
  <c r="P18" i="3"/>
  <c r="P19" i="3"/>
  <c r="P2" i="1" l="1"/>
  <c r="P10" i="1" l="1"/>
  <c r="P11" i="1"/>
  <c r="P4" i="1"/>
  <c r="C24" i="1" s="1"/>
  <c r="P14" i="1"/>
  <c r="P9" i="1"/>
  <c r="P6" i="1"/>
  <c r="C25" i="1" s="1"/>
  <c r="P15" i="1"/>
  <c r="C23" i="1"/>
  <c r="P5" i="1"/>
  <c r="P8" i="1"/>
  <c r="P12" i="1"/>
  <c r="P7" i="1"/>
  <c r="C29" i="1" l="1"/>
  <c r="F25" i="1"/>
  <c r="C28" i="1"/>
  <c r="F28" i="1" s="1"/>
  <c r="C26" i="1"/>
  <c r="F26" i="1" s="1"/>
  <c r="C27" i="1"/>
  <c r="F27" i="1" s="1"/>
  <c r="F24" i="1"/>
  <c r="F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Lee Doughty</author>
    <author>Stephanie Duston</author>
    <author>Amanda Pennino</author>
  </authors>
  <commentList>
    <comment ref="D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Lee Doughty: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S1 - Douglas Fir High
</t>
        </r>
        <r>
          <rPr>
            <sz val="9"/>
            <color rgb="FF000000"/>
            <rFont val="Tahoma"/>
            <family val="2"/>
          </rPr>
          <t xml:space="preserve">S2 - Poplar High
</t>
        </r>
        <r>
          <rPr>
            <sz val="9"/>
            <color rgb="FF000000"/>
            <rFont val="Tahoma"/>
            <family val="2"/>
          </rPr>
          <t xml:space="preserve">S3 - Douglas Fir Low
</t>
        </r>
        <r>
          <rPr>
            <sz val="9"/>
            <color rgb="FF000000"/>
            <rFont val="Tahoma"/>
            <family val="2"/>
          </rPr>
          <t xml:space="preserve">S4 - Poplar Low
</t>
        </r>
        <r>
          <rPr>
            <sz val="9"/>
            <color rgb="FF000000"/>
            <rFont val="Tahoma"/>
            <family val="2"/>
          </rPr>
          <t>B - 0.01M KCl</t>
        </r>
      </text>
    </comment>
    <comment ref="J1" authorId="1" shapeId="0" xr:uid="{00000000-0006-0000-0000-000002000000}">
      <text>
        <r>
          <rPr>
            <b/>
            <sz val="9"/>
            <color rgb="FF000000"/>
            <rFont val="Tahoma"/>
            <family val="2"/>
          </rPr>
          <t>Stephanie Duston: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Measurement from TOC
</t>
        </r>
      </text>
    </comment>
    <comment ref="K1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Stephanie Duston: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Dilution factor - 1M KCl samples diluted for analysis on TOC
</t>
        </r>
      </text>
    </comment>
    <comment ref="L1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Stephanie Duston:</t>
        </r>
        <r>
          <rPr>
            <sz val="9"/>
            <color indexed="81"/>
            <rFont val="Tahoma"/>
            <family val="2"/>
          </rPr>
          <t xml:space="preserve">
Pulled from avg of Blank analysis (mg/L)
</t>
        </r>
      </text>
    </comment>
    <comment ref="D28" authorId="2" shapeId="0" xr:uid="{67BE2116-564D-C345-BE8A-73B6F460DFAA}">
      <text>
        <r>
          <rPr>
            <b/>
            <sz val="10"/>
            <color rgb="FF000000"/>
            <rFont val="Tahoma"/>
            <family val="2"/>
          </rPr>
          <t>Amanda Pennino: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number of weights from the run.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Lee Doughty</author>
  </authors>
  <commentList>
    <comment ref="D1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Lee Doughty: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S1 - Douglas Fir High
</t>
        </r>
        <r>
          <rPr>
            <sz val="9"/>
            <color rgb="FF000000"/>
            <rFont val="Tahoma"/>
            <family val="2"/>
          </rPr>
          <t xml:space="preserve">S2 - Poplar High
</t>
        </r>
        <r>
          <rPr>
            <sz val="9"/>
            <color rgb="FF000000"/>
            <rFont val="Tahoma"/>
            <family val="2"/>
          </rPr>
          <t xml:space="preserve">S3 - Douglas Fir Low
</t>
        </r>
        <r>
          <rPr>
            <sz val="9"/>
            <color rgb="FF000000"/>
            <rFont val="Tahoma"/>
            <family val="2"/>
          </rPr>
          <t xml:space="preserve">S4 - Poplar Low
</t>
        </r>
        <r>
          <rPr>
            <sz val="9"/>
            <color rgb="FF000000"/>
            <rFont val="Tahoma"/>
            <family val="2"/>
          </rPr>
          <t>B - 0.01M KCl</t>
        </r>
      </text>
    </comment>
  </commentList>
</comments>
</file>

<file path=xl/sharedStrings.xml><?xml version="1.0" encoding="utf-8"?>
<sst xmlns="http://schemas.openxmlformats.org/spreadsheetml/2006/main" count="105" uniqueCount="69">
  <si>
    <t>Sample #</t>
  </si>
  <si>
    <t>Source</t>
  </si>
  <si>
    <t>Resin</t>
  </si>
  <si>
    <t>Rep</t>
  </si>
  <si>
    <t>Initial Bottle Mass (g)</t>
  </si>
  <si>
    <t>Resin Mass (g)</t>
  </si>
  <si>
    <t>Bottle final mass (g)</t>
  </si>
  <si>
    <t>1M KCl volume (L)</t>
  </si>
  <si>
    <t>DOC DF</t>
  </si>
  <si>
    <t>E1 DOC Blank
 (mg/ g resin)</t>
  </si>
  <si>
    <t>E1 mg C extracted</t>
  </si>
  <si>
    <t>corrected mass C (mg)</t>
  </si>
  <si>
    <t>S5128</t>
  </si>
  <si>
    <t>Pre-Treatment</t>
  </si>
  <si>
    <t>Resin mass (g)</t>
  </si>
  <si>
    <t>KCl volume (L)</t>
  </si>
  <si>
    <t>2M NaCl</t>
  </si>
  <si>
    <t>Leftover E1 volume (L)</t>
  </si>
  <si>
    <t>E1 Concentration DOC (mg/L)</t>
  </si>
  <si>
    <t xml:space="preserve"> E2 1M KCl TOC
DOC (mg/L)</t>
  </si>
  <si>
    <t>E2 DOC Blank
 (mg/ g resin)</t>
  </si>
  <si>
    <t>mg C extracted</t>
  </si>
  <si>
    <t>Subcatchment</t>
  </si>
  <si>
    <t>Well ID</t>
  </si>
  <si>
    <t xml:space="preserve"> E1 1M KCl
DOC (mg/L)</t>
  </si>
  <si>
    <t>DOC Dilution Factor</t>
  </si>
  <si>
    <t>42.4 R1</t>
  </si>
  <si>
    <t>42.4 R2</t>
  </si>
  <si>
    <t>42.2 R1</t>
  </si>
  <si>
    <t>42.2 R2</t>
  </si>
  <si>
    <t>B R1</t>
  </si>
  <si>
    <t>B R2</t>
  </si>
  <si>
    <t>B R3</t>
  </si>
  <si>
    <t>1 M KCl</t>
  </si>
  <si>
    <t>42.3 R1</t>
  </si>
  <si>
    <t>42.3 R2</t>
  </si>
  <si>
    <t>E1 Corrected mass C (mg)</t>
  </si>
  <si>
    <t>E2 Corrected mass C (mg)</t>
  </si>
  <si>
    <t>Total mass C (mg)</t>
  </si>
  <si>
    <t>42_2</t>
  </si>
  <si>
    <t>42_3</t>
  </si>
  <si>
    <t>42_4</t>
  </si>
  <si>
    <t>52_2</t>
  </si>
  <si>
    <t>52_3</t>
  </si>
  <si>
    <t>52_4</t>
  </si>
  <si>
    <t>86_2</t>
  </si>
  <si>
    <t>86_3</t>
  </si>
  <si>
    <t>86_4</t>
  </si>
  <si>
    <t>Avg Total mass C (mg)</t>
  </si>
  <si>
    <t>Total resin weight</t>
  </si>
  <si>
    <t>Mult Factor</t>
  </si>
  <si>
    <t>52_2 R1</t>
  </si>
  <si>
    <t>52_2 R2</t>
  </si>
  <si>
    <t>52_3 R1</t>
  </si>
  <si>
    <t>52_3 R2</t>
  </si>
  <si>
    <t>52_4 R1</t>
  </si>
  <si>
    <t>86_2 R1</t>
  </si>
  <si>
    <t>86_2 R2</t>
  </si>
  <si>
    <t>86_3 R1</t>
  </si>
  <si>
    <t>86_3 R2</t>
  </si>
  <si>
    <t>86_4 R1</t>
  </si>
  <si>
    <t>86_4 R2</t>
  </si>
  <si>
    <t>E1 Blank DOC (mg/ L )</t>
  </si>
  <si>
    <t>E1 (mg)</t>
  </si>
  <si>
    <t>Dilution</t>
  </si>
  <si>
    <t>E2 (mg)</t>
  </si>
  <si>
    <t>post-sorption C mass (mg)</t>
  </si>
  <si>
    <t>Total mg C Whole Resin</t>
  </si>
  <si>
    <t>TOTAL BLANK RESIN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</si>
</sst>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49" fontId="2" fillId="0" borderId="0" xfId="0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0" xfId="0" applyFont="1" applyAlignment="1"/>
    <xf numFmtId="0" fontId="0" fillId="0" borderId="0" xfId="0" applyFont="1" applyAlignment="1"/>
    <xf numFmtId="0" fontId="0" fillId="0" borderId="0" xfId="0" applyFont="1" applyAlignment="1" applyProtection="1">
      <protection locked="0"/>
    </xf>
    <xf numFmtId="164" fontId="0" fillId="0" borderId="0" xfId="0" applyNumberFormat="1" applyFont="1" applyAlignment="1" applyProtection="1">
      <protection locked="0"/>
    </xf>
    <xf numFmtId="164" fontId="0" fillId="0" borderId="0" xfId="0" applyNumberFormat="1" applyFont="1"/>
    <xf numFmtId="0" fontId="2" fillId="3" borderId="0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2" fillId="5" borderId="0" xfId="0" applyFont="1" applyFill="1" applyBorder="1" applyAlignment="1" applyProtection="1">
      <alignment horizontal="center" vertical="center" wrapText="1"/>
      <protection locked="0"/>
    </xf>
    <xf numFmtId="0" fontId="1" fillId="3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8" borderId="0" xfId="0" applyFill="1" applyAlignment="1">
      <alignment horizontal="center" vertical="center" wrapText="1"/>
    </xf>
    <xf numFmtId="0" fontId="0" fillId="9" borderId="0" xfId="0" applyFill="1"/>
    <xf numFmtId="164" fontId="0" fillId="9" borderId="0" xfId="0" applyNumberFormat="1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2" fontId="0" fillId="0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Fill="1"/>
    <xf numFmtId="2" fontId="0" fillId="7" borderId="0" xfId="0" applyNumberFormat="1" applyFill="1" applyAlignment="1">
      <alignment horizontal="center"/>
    </xf>
    <xf numFmtId="2" fontId="0" fillId="9" borderId="0" xfId="0" applyNumberFormat="1" applyFill="1" applyAlignment="1">
      <alignment horizontal="center"/>
    </xf>
    <xf numFmtId="165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5" fontId="0" fillId="9" borderId="0" xfId="0" applyNumberFormat="1" applyFont="1" applyFill="1" applyAlignment="1">
      <alignment horizontal="center"/>
    </xf>
    <xf numFmtId="2" fontId="0" fillId="9" borderId="0" xfId="0" applyNumberFormat="1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/>
    <xf numFmtId="0" fontId="1" fillId="0" borderId="0" xfId="0" applyFont="1" applyFill="1"/>
    <xf numFmtId="165" fontId="1" fillId="0" borderId="0" xfId="0" applyNumberFormat="1" applyFont="1" applyFill="1"/>
    <xf numFmtId="0" fontId="2" fillId="4" borderId="0" xfId="0" applyFont="1" applyFill="1" applyAlignment="1">
      <alignment vertical="center" wrapText="1"/>
    </xf>
    <xf numFmtId="164" fontId="0" fillId="0" borderId="0" xfId="0" applyNumberFormat="1" applyFont="1" applyFill="1" applyAlignment="1" applyProtection="1">
      <protection locked="0"/>
    </xf>
    <xf numFmtId="164" fontId="0" fillId="0" borderId="0" xfId="0" applyNumberFormat="1" applyFont="1" applyFill="1"/>
    <xf numFmtId="2" fontId="0" fillId="0" borderId="0" xfId="0" applyNumberFormat="1" applyFont="1" applyFill="1" applyAlignment="1" applyProtection="1">
      <protection locked="0"/>
    </xf>
    <xf numFmtId="165" fontId="2" fillId="4" borderId="0" xfId="0" applyNumberFormat="1" applyFont="1" applyFill="1" applyAlignment="1">
      <alignment horizontal="center" vertical="center" wrapText="1"/>
    </xf>
    <xf numFmtId="165" fontId="1" fillId="3" borderId="0" xfId="0" applyNumberFormat="1" applyFont="1" applyFill="1" applyAlignment="1">
      <alignment horizontal="center" vertical="center" wrapText="1"/>
    </xf>
    <xf numFmtId="165" fontId="1" fillId="6" borderId="0" xfId="0" applyNumberFormat="1" applyFont="1" applyFill="1" applyAlignment="1">
      <alignment horizontal="center" vertical="center" wrapText="1"/>
    </xf>
    <xf numFmtId="165" fontId="0" fillId="8" borderId="0" xfId="0" applyNumberFormat="1" applyFill="1" applyAlignment="1">
      <alignment horizontal="center" vertical="center" wrapText="1"/>
    </xf>
    <xf numFmtId="165" fontId="0" fillId="9" borderId="0" xfId="0" applyNumberFormat="1" applyFill="1"/>
    <xf numFmtId="165" fontId="0" fillId="0" borderId="0" xfId="0" applyNumberFormat="1"/>
    <xf numFmtId="0" fontId="1" fillId="0" borderId="0" xfId="0" applyFont="1"/>
    <xf numFmtId="164" fontId="0" fillId="2" borderId="0" xfId="0" applyNumberFormat="1" applyFill="1"/>
    <xf numFmtId="166" fontId="0" fillId="9" borderId="0" xfId="0" applyNumberFormat="1" applyFill="1"/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mruColors>
      <color rgb="FFF5853F"/>
      <color rgb="FF7C3626"/>
      <color rgb="FF2D080A"/>
      <color rgb="FF494947"/>
      <color rgb="FF44CCFF"/>
      <color rgb="FF35FF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tabSelected="1" topLeftCell="A20" zoomScale="317" zoomScaleNormal="317" workbookViewId="0">
      <selection activeCell="F24" sqref="F24"/>
    </sheetView>
  </sheetViews>
  <sheetFormatPr baseColWidth="10" defaultColWidth="8.83203125" defaultRowHeight="15" x14ac:dyDescent="0.2"/>
  <cols>
    <col min="2" max="3" width="9" customWidth="1"/>
    <col min="4" max="4" width="10.5" customWidth="1"/>
    <col min="5" max="5" width="6.5" customWidth="1"/>
    <col min="6" max="6" width="11.83203125" customWidth="1"/>
    <col min="7" max="7" width="11" customWidth="1"/>
    <col min="8" max="9" width="12" customWidth="1"/>
    <col min="10" max="10" width="13" style="34" customWidth="1"/>
    <col min="11" max="11" width="8.5" customWidth="1"/>
    <col min="12" max="12" width="14.5" style="53" customWidth="1"/>
    <col min="13" max="14" width="11.6640625" style="53" customWidth="1"/>
    <col min="15" max="15" width="11.5" style="53" customWidth="1"/>
    <col min="16" max="16" width="8.83203125" style="53" customWidth="1"/>
  </cols>
  <sheetData>
    <row r="1" spans="1:17" s="6" customFormat="1" ht="48" x14ac:dyDescent="0.2">
      <c r="B1" s="1" t="s">
        <v>0</v>
      </c>
      <c r="C1" s="1" t="s">
        <v>22</v>
      </c>
      <c r="D1" s="2" t="s">
        <v>23</v>
      </c>
      <c r="E1" s="2" t="s">
        <v>3</v>
      </c>
      <c r="F1" s="3" t="s">
        <v>4</v>
      </c>
      <c r="G1" s="3" t="s">
        <v>5</v>
      </c>
      <c r="H1" s="4" t="s">
        <v>6</v>
      </c>
      <c r="I1" s="15" t="s">
        <v>7</v>
      </c>
      <c r="J1" s="33" t="s">
        <v>24</v>
      </c>
      <c r="K1" s="5" t="s">
        <v>25</v>
      </c>
      <c r="L1" s="48" t="s">
        <v>9</v>
      </c>
      <c r="M1" s="49" t="s">
        <v>10</v>
      </c>
      <c r="N1" s="50" t="s">
        <v>36</v>
      </c>
      <c r="O1" s="50" t="s">
        <v>37</v>
      </c>
      <c r="P1" s="51" t="s">
        <v>38</v>
      </c>
      <c r="Q1" s="22"/>
    </row>
    <row r="2" spans="1:17" s="24" customFormat="1" x14ac:dyDescent="0.2">
      <c r="A2" s="24">
        <v>49</v>
      </c>
      <c r="B2" s="24" t="s">
        <v>28</v>
      </c>
      <c r="C2" s="24">
        <v>42</v>
      </c>
      <c r="E2" s="24">
        <v>1</v>
      </c>
      <c r="F2" s="24">
        <f>H2-G2</f>
        <v>59.45</v>
      </c>
      <c r="G2" s="24">
        <v>20</v>
      </c>
      <c r="H2" s="24">
        <v>79.45</v>
      </c>
      <c r="I2" s="24">
        <v>0.24</v>
      </c>
      <c r="J2" s="38">
        <v>8.8983299999999996</v>
      </c>
      <c r="K2" s="24">
        <v>4</v>
      </c>
      <c r="L2" s="52">
        <v>0.72333932000000001</v>
      </c>
      <c r="M2" s="52">
        <f>J2*K2*I2</f>
        <v>8.5423967999999988</v>
      </c>
      <c r="N2" s="52">
        <f>M2-L2</f>
        <v>7.8190574799999988</v>
      </c>
      <c r="O2" s="52">
        <v>0.26019638880000018</v>
      </c>
      <c r="P2" s="52">
        <f>SUM(N2:O2)</f>
        <v>8.0792538687999986</v>
      </c>
    </row>
    <row r="3" spans="1:17" s="24" customFormat="1" x14ac:dyDescent="0.2">
      <c r="A3" s="24">
        <v>51</v>
      </c>
      <c r="B3" s="24" t="s">
        <v>29</v>
      </c>
      <c r="C3" s="24">
        <v>42</v>
      </c>
      <c r="E3" s="24">
        <v>2</v>
      </c>
      <c r="F3" s="24">
        <f t="shared" ref="F3:F19" si="0">H3-G3</f>
        <v>59.349999999999994</v>
      </c>
      <c r="G3" s="24">
        <v>20</v>
      </c>
      <c r="H3" s="24">
        <v>79.349999999999994</v>
      </c>
      <c r="I3" s="24">
        <v>0.24</v>
      </c>
      <c r="J3" s="38">
        <v>6.2279754000000001</v>
      </c>
      <c r="K3" s="24">
        <v>4</v>
      </c>
      <c r="L3" s="52">
        <v>0.72333932000000001</v>
      </c>
      <c r="M3" s="52">
        <f>J3*K3*I3</f>
        <v>5.9788563840000002</v>
      </c>
      <c r="N3" s="52">
        <f>M3-L3</f>
        <v>5.2555170640000002</v>
      </c>
      <c r="O3" s="52">
        <v>0.11746223280000005</v>
      </c>
      <c r="P3" s="52">
        <f>SUM(N3:O3)</f>
        <v>5.3729792968000005</v>
      </c>
    </row>
    <row r="4" spans="1:17" s="26" customFormat="1" x14ac:dyDescent="0.2">
      <c r="A4" s="26">
        <v>53</v>
      </c>
      <c r="B4" s="26" t="s">
        <v>34</v>
      </c>
      <c r="C4" s="26">
        <v>42</v>
      </c>
      <c r="E4" s="26">
        <v>1</v>
      </c>
      <c r="F4" s="26">
        <f t="shared" si="0"/>
        <v>59.480000000000004</v>
      </c>
      <c r="G4" s="26">
        <v>20</v>
      </c>
      <c r="H4" s="26">
        <v>79.48</v>
      </c>
      <c r="I4" s="26">
        <v>0.24</v>
      </c>
      <c r="J4" s="39">
        <v>37.905143999999993</v>
      </c>
      <c r="K4" s="26">
        <v>4</v>
      </c>
      <c r="L4" s="41">
        <v>0.72333932000000001</v>
      </c>
      <c r="M4" s="41">
        <f t="shared" ref="M4:M19" si="1">J4*K4*I4</f>
        <v>36.388938239999995</v>
      </c>
      <c r="N4" s="52">
        <f t="shared" ref="N3:N19" si="2">M4-L4</f>
        <v>35.665598919999994</v>
      </c>
      <c r="O4" s="41">
        <v>5.0872203648000003</v>
      </c>
      <c r="P4" s="41">
        <f t="shared" ref="P3:P15" si="3">SUM(N4:O4)</f>
        <v>40.752819284799997</v>
      </c>
    </row>
    <row r="5" spans="1:17" s="26" customFormat="1" x14ac:dyDescent="0.2">
      <c r="A5" s="26">
        <v>55</v>
      </c>
      <c r="B5" s="26" t="s">
        <v>35</v>
      </c>
      <c r="C5" s="26">
        <v>42</v>
      </c>
      <c r="E5" s="26">
        <v>2</v>
      </c>
      <c r="F5" s="26">
        <f t="shared" si="0"/>
        <v>59.42</v>
      </c>
      <c r="G5" s="26">
        <v>20</v>
      </c>
      <c r="H5" s="26">
        <v>79.42</v>
      </c>
      <c r="I5" s="26">
        <v>0.24</v>
      </c>
      <c r="J5" s="39">
        <v>39.793056999999997</v>
      </c>
      <c r="K5" s="26">
        <v>4</v>
      </c>
      <c r="L5" s="41">
        <v>0.72333932000000001</v>
      </c>
      <c r="M5" s="41">
        <f t="shared" si="1"/>
        <v>38.201334719999998</v>
      </c>
      <c r="N5" s="52">
        <f t="shared" si="2"/>
        <v>37.477995399999998</v>
      </c>
      <c r="O5" s="41">
        <v>1.5403324407999999</v>
      </c>
      <c r="P5" s="41">
        <f t="shared" si="3"/>
        <v>39.018327840799998</v>
      </c>
    </row>
    <row r="6" spans="1:17" s="24" customFormat="1" x14ac:dyDescent="0.2">
      <c r="A6" s="24">
        <v>57</v>
      </c>
      <c r="B6" s="24" t="s">
        <v>26</v>
      </c>
      <c r="C6" s="24">
        <v>42</v>
      </c>
      <c r="E6" s="24">
        <v>1</v>
      </c>
      <c r="F6" s="24">
        <f t="shared" si="0"/>
        <v>61.599999999999994</v>
      </c>
      <c r="G6" s="24">
        <v>20</v>
      </c>
      <c r="H6" s="24">
        <v>81.599999999999994</v>
      </c>
      <c r="I6" s="24">
        <v>0.24</v>
      </c>
      <c r="J6" s="38">
        <v>5.3937684000000008</v>
      </c>
      <c r="K6" s="24">
        <v>4</v>
      </c>
      <c r="L6" s="52">
        <v>0.72333932000000001</v>
      </c>
      <c r="M6" s="52">
        <f t="shared" si="1"/>
        <v>5.1780176640000004</v>
      </c>
      <c r="N6" s="52">
        <f t="shared" si="2"/>
        <v>4.4546783440000004</v>
      </c>
      <c r="O6" s="52">
        <v>0</v>
      </c>
      <c r="P6" s="52">
        <f t="shared" si="3"/>
        <v>4.4546783440000004</v>
      </c>
    </row>
    <row r="7" spans="1:17" s="24" customFormat="1" x14ac:dyDescent="0.2">
      <c r="A7" s="24">
        <v>59</v>
      </c>
      <c r="B7" s="24" t="s">
        <v>27</v>
      </c>
      <c r="C7" s="24">
        <v>42</v>
      </c>
      <c r="E7" s="24">
        <v>2</v>
      </c>
      <c r="F7" s="24">
        <f t="shared" si="0"/>
        <v>59.620000000000005</v>
      </c>
      <c r="G7" s="24">
        <v>20</v>
      </c>
      <c r="H7" s="24">
        <v>79.62</v>
      </c>
      <c r="I7" s="24">
        <v>0.24</v>
      </c>
      <c r="J7" s="38">
        <v>5.7488640000000002</v>
      </c>
      <c r="K7" s="24">
        <v>4</v>
      </c>
      <c r="L7" s="52">
        <v>0.72333932000000001</v>
      </c>
      <c r="M7" s="52">
        <f t="shared" si="1"/>
        <v>5.5189094399999998</v>
      </c>
      <c r="N7" s="52">
        <f t="shared" si="2"/>
        <v>4.7955701199999998</v>
      </c>
      <c r="O7" s="52">
        <v>0</v>
      </c>
      <c r="P7" s="52">
        <f t="shared" si="3"/>
        <v>4.7955701199999998</v>
      </c>
    </row>
    <row r="8" spans="1:17" s="26" customFormat="1" x14ac:dyDescent="0.2">
      <c r="A8" s="26">
        <v>61</v>
      </c>
      <c r="B8" s="26" t="s">
        <v>51</v>
      </c>
      <c r="C8" s="26">
        <v>52</v>
      </c>
      <c r="E8" s="26">
        <v>1</v>
      </c>
      <c r="F8" s="24">
        <f t="shared" si="0"/>
        <v>62.150000000000006</v>
      </c>
      <c r="G8" s="26">
        <v>20</v>
      </c>
      <c r="H8" s="26">
        <v>82.15</v>
      </c>
      <c r="I8" s="26">
        <v>0.24</v>
      </c>
      <c r="J8" s="39">
        <v>131.97999999999999</v>
      </c>
      <c r="K8" s="26">
        <v>16</v>
      </c>
      <c r="L8" s="41">
        <v>0.72333932000000001</v>
      </c>
      <c r="M8" s="41">
        <f t="shared" si="1"/>
        <v>506.80319999999995</v>
      </c>
      <c r="N8" s="52">
        <f t="shared" si="2"/>
        <v>506.07986067999997</v>
      </c>
      <c r="O8" s="41">
        <v>26.2964302528</v>
      </c>
      <c r="P8" s="41">
        <f t="shared" si="3"/>
        <v>532.37629093279998</v>
      </c>
    </row>
    <row r="9" spans="1:17" s="26" customFormat="1" x14ac:dyDescent="0.2">
      <c r="A9" s="26">
        <v>63</v>
      </c>
      <c r="B9" s="26" t="s">
        <v>52</v>
      </c>
      <c r="C9" s="26">
        <v>52</v>
      </c>
      <c r="E9" s="26">
        <v>2</v>
      </c>
      <c r="F9" s="24">
        <f t="shared" si="0"/>
        <v>59.370000000000005</v>
      </c>
      <c r="G9" s="26">
        <v>20</v>
      </c>
      <c r="H9" s="26">
        <v>79.37</v>
      </c>
      <c r="I9" s="26">
        <v>0.24</v>
      </c>
      <c r="J9" s="39">
        <v>129.03</v>
      </c>
      <c r="K9" s="26">
        <v>16</v>
      </c>
      <c r="L9" s="41">
        <v>0.72333932000000001</v>
      </c>
      <c r="M9" s="41">
        <f t="shared" si="1"/>
        <v>495.47519999999997</v>
      </c>
      <c r="N9" s="52">
        <f t="shared" si="2"/>
        <v>494.75186067999999</v>
      </c>
      <c r="O9" s="41">
        <v>37.870285612799996</v>
      </c>
      <c r="P9" s="41">
        <f t="shared" si="3"/>
        <v>532.62214629280004</v>
      </c>
    </row>
    <row r="10" spans="1:17" s="24" customFormat="1" x14ac:dyDescent="0.2">
      <c r="A10" s="24">
        <v>65</v>
      </c>
      <c r="B10" s="24" t="s">
        <v>53</v>
      </c>
      <c r="C10" s="24">
        <v>52</v>
      </c>
      <c r="E10" s="24">
        <v>1</v>
      </c>
      <c r="F10" s="24">
        <f t="shared" si="0"/>
        <v>59.430000000000007</v>
      </c>
      <c r="G10" s="24">
        <v>20</v>
      </c>
      <c r="H10" s="24">
        <v>79.430000000000007</v>
      </c>
      <c r="I10" s="24">
        <v>0.24</v>
      </c>
      <c r="J10" s="38">
        <v>23.842680000000001</v>
      </c>
      <c r="K10" s="24">
        <v>16</v>
      </c>
      <c r="L10" s="52">
        <v>0.72333932000000001</v>
      </c>
      <c r="M10" s="52">
        <f t="shared" si="1"/>
        <v>91.555891200000005</v>
      </c>
      <c r="N10" s="52">
        <f t="shared" si="2"/>
        <v>90.832551880000011</v>
      </c>
      <c r="O10" s="52">
        <v>5.3444873087999998</v>
      </c>
      <c r="P10" s="52">
        <f t="shared" si="3"/>
        <v>96.177039188800009</v>
      </c>
    </row>
    <row r="11" spans="1:17" s="24" customFormat="1" x14ac:dyDescent="0.2">
      <c r="A11" s="24">
        <v>67</v>
      </c>
      <c r="B11" s="24" t="s">
        <v>54</v>
      </c>
      <c r="C11" s="24">
        <v>52</v>
      </c>
      <c r="E11" s="24">
        <v>2</v>
      </c>
      <c r="F11" s="24">
        <f t="shared" si="0"/>
        <v>61.129999999999995</v>
      </c>
      <c r="G11" s="24">
        <v>20</v>
      </c>
      <c r="H11" s="24">
        <v>81.13</v>
      </c>
      <c r="I11" s="24">
        <v>0.24</v>
      </c>
      <c r="J11" s="38">
        <v>25.689533999999998</v>
      </c>
      <c r="K11" s="24">
        <v>16</v>
      </c>
      <c r="L11" s="52">
        <v>0.72333932000000001</v>
      </c>
      <c r="M11" s="52">
        <f t="shared" si="1"/>
        <v>98.647810559999996</v>
      </c>
      <c r="N11" s="52">
        <f t="shared" si="2"/>
        <v>97.924471240000003</v>
      </c>
      <c r="O11" s="52">
        <v>7.2355587407999984</v>
      </c>
      <c r="P11" s="52">
        <f t="shared" si="3"/>
        <v>105.1600299808</v>
      </c>
    </row>
    <row r="12" spans="1:17" s="26" customFormat="1" x14ac:dyDescent="0.2">
      <c r="A12" s="26">
        <v>69</v>
      </c>
      <c r="B12" s="26" t="s">
        <v>55</v>
      </c>
      <c r="C12" s="26">
        <v>52</v>
      </c>
      <c r="E12" s="26">
        <v>1</v>
      </c>
      <c r="F12" s="24">
        <f t="shared" si="0"/>
        <v>62.319999999999993</v>
      </c>
      <c r="G12" s="26">
        <v>20</v>
      </c>
      <c r="H12" s="26">
        <v>82.32</v>
      </c>
      <c r="I12" s="26">
        <v>0.24</v>
      </c>
      <c r="J12" s="39">
        <v>5.3482662000000003</v>
      </c>
      <c r="K12" s="26">
        <v>4</v>
      </c>
      <c r="L12" s="41">
        <v>0.72333932000000001</v>
      </c>
      <c r="M12" s="41">
        <f t="shared" si="1"/>
        <v>5.1343355520000005</v>
      </c>
      <c r="N12" s="52">
        <f t="shared" si="2"/>
        <v>4.4109962320000005</v>
      </c>
      <c r="O12" s="41">
        <v>5.797033679999998E-2</v>
      </c>
      <c r="P12" s="41">
        <f t="shared" si="3"/>
        <v>4.4689665688000009</v>
      </c>
    </row>
    <row r="13" spans="1:17" s="26" customFormat="1" x14ac:dyDescent="0.2">
      <c r="A13" s="26">
        <v>71</v>
      </c>
      <c r="B13" s="26" t="s">
        <v>55</v>
      </c>
      <c r="C13" s="26">
        <v>52</v>
      </c>
      <c r="E13" s="26">
        <v>1</v>
      </c>
      <c r="F13" s="24">
        <f t="shared" si="0"/>
        <v>67.319999999999993</v>
      </c>
      <c r="G13" s="42">
        <v>15</v>
      </c>
      <c r="H13" s="26">
        <v>82.32</v>
      </c>
      <c r="I13" s="26">
        <v>0.24</v>
      </c>
      <c r="J13" s="39">
        <v>5.3482662000000003</v>
      </c>
      <c r="K13" s="26">
        <v>4</v>
      </c>
      <c r="L13" s="41">
        <v>0.72333932000000001</v>
      </c>
      <c r="M13" s="41">
        <f t="shared" ref="M13" si="4">J13*K13*I13</f>
        <v>5.1343355520000005</v>
      </c>
      <c r="N13" s="52">
        <f t="shared" si="2"/>
        <v>4.4109962320000005</v>
      </c>
      <c r="O13" s="41">
        <v>5.797033679999998E-2</v>
      </c>
      <c r="P13" s="41">
        <f t="shared" ref="P13" si="5">SUM(N13:O13)</f>
        <v>4.4689665688000009</v>
      </c>
    </row>
    <row r="14" spans="1:17" s="24" customFormat="1" x14ac:dyDescent="0.2">
      <c r="A14" s="24">
        <v>73</v>
      </c>
      <c r="B14" s="24" t="s">
        <v>56</v>
      </c>
      <c r="C14" s="24">
        <v>86</v>
      </c>
      <c r="E14" s="24">
        <v>1</v>
      </c>
      <c r="F14" s="24">
        <f t="shared" si="0"/>
        <v>59.36</v>
      </c>
      <c r="G14" s="24">
        <v>20</v>
      </c>
      <c r="H14" s="24">
        <v>79.36</v>
      </c>
      <c r="I14" s="24">
        <v>0.24</v>
      </c>
      <c r="J14" s="38">
        <v>5.1109410000000004</v>
      </c>
      <c r="K14" s="24">
        <v>4</v>
      </c>
      <c r="L14" s="52">
        <v>0.72333932000000001</v>
      </c>
      <c r="M14" s="52">
        <f t="shared" si="1"/>
        <v>4.9065033600000003</v>
      </c>
      <c r="N14" s="52">
        <f t="shared" si="2"/>
        <v>4.1831640400000003</v>
      </c>
      <c r="O14" s="52">
        <v>0.17320688879999993</v>
      </c>
      <c r="P14" s="52">
        <f>SUM(N14:O14)</f>
        <v>4.3563709288000005</v>
      </c>
    </row>
    <row r="15" spans="1:17" s="24" customFormat="1" x14ac:dyDescent="0.2">
      <c r="A15" s="24">
        <v>75</v>
      </c>
      <c r="B15" s="24" t="s">
        <v>57</v>
      </c>
      <c r="C15" s="24">
        <v>86</v>
      </c>
      <c r="E15" s="24">
        <v>2</v>
      </c>
      <c r="F15" s="24">
        <f t="shared" si="0"/>
        <v>59.459999999999994</v>
      </c>
      <c r="G15" s="24">
        <v>20</v>
      </c>
      <c r="H15" s="24">
        <v>79.459999999999994</v>
      </c>
      <c r="I15" s="24">
        <v>0.24</v>
      </c>
      <c r="J15" s="38">
        <v>5.3072249999999999</v>
      </c>
      <c r="K15" s="24">
        <v>4</v>
      </c>
      <c r="L15" s="52">
        <v>0.72333932000000001</v>
      </c>
      <c r="M15" s="52">
        <f t="shared" si="1"/>
        <v>5.0949359999999997</v>
      </c>
      <c r="N15" s="52">
        <f t="shared" si="2"/>
        <v>4.3715966799999997</v>
      </c>
      <c r="O15" s="52">
        <v>0.1889809848</v>
      </c>
      <c r="P15" s="52">
        <f t="shared" si="3"/>
        <v>4.5605776647999994</v>
      </c>
    </row>
    <row r="16" spans="1:17" s="26" customFormat="1" x14ac:dyDescent="0.2">
      <c r="A16" s="26">
        <v>77</v>
      </c>
      <c r="B16" s="26" t="s">
        <v>58</v>
      </c>
      <c r="C16" s="26">
        <v>86</v>
      </c>
      <c r="E16" s="26">
        <v>1</v>
      </c>
      <c r="F16" s="24">
        <f t="shared" si="0"/>
        <v>59.56</v>
      </c>
      <c r="G16" s="26">
        <v>20</v>
      </c>
      <c r="H16" s="26">
        <v>79.56</v>
      </c>
      <c r="I16" s="26">
        <v>0.24</v>
      </c>
      <c r="J16" s="40">
        <v>25.484327999999998</v>
      </c>
      <c r="K16" s="26">
        <v>16</v>
      </c>
      <c r="L16" s="41">
        <v>0.72333932000000001</v>
      </c>
      <c r="M16" s="41">
        <f t="shared" si="1"/>
        <v>97.859819519999988</v>
      </c>
      <c r="N16" s="52">
        <f t="shared" si="2"/>
        <v>97.136480199999994</v>
      </c>
      <c r="O16" s="41">
        <v>7.3390182527999972</v>
      </c>
      <c r="P16" s="41">
        <f>N16+O16</f>
        <v>104.4754984528</v>
      </c>
    </row>
    <row r="17" spans="1:19" s="26" customFormat="1" x14ac:dyDescent="0.2">
      <c r="A17" s="26">
        <v>79</v>
      </c>
      <c r="B17" s="26" t="s">
        <v>59</v>
      </c>
      <c r="C17" s="26">
        <v>86</v>
      </c>
      <c r="E17" s="26">
        <v>2</v>
      </c>
      <c r="F17" s="24">
        <f t="shared" si="0"/>
        <v>59.599999999999994</v>
      </c>
      <c r="G17" s="26">
        <v>20</v>
      </c>
      <c r="H17" s="26">
        <v>79.599999999999994</v>
      </c>
      <c r="I17" s="26">
        <v>0.24</v>
      </c>
      <c r="J17" s="40">
        <v>26.608499999999999</v>
      </c>
      <c r="K17" s="26">
        <v>16</v>
      </c>
      <c r="L17" s="41">
        <v>0.72333932000000001</v>
      </c>
      <c r="M17" s="41">
        <f t="shared" si="1"/>
        <v>102.17663999999999</v>
      </c>
      <c r="N17" s="52">
        <f t="shared" si="2"/>
        <v>101.45330068</v>
      </c>
      <c r="O17" s="41">
        <v>8.0188746527999974</v>
      </c>
      <c r="P17" s="41">
        <f t="shared" ref="P17:P19" si="6">N17+O17</f>
        <v>109.47217533279999</v>
      </c>
    </row>
    <row r="18" spans="1:19" s="24" customFormat="1" x14ac:dyDescent="0.2">
      <c r="A18" s="24">
        <v>81</v>
      </c>
      <c r="B18" s="24" t="s">
        <v>60</v>
      </c>
      <c r="C18" s="24">
        <v>86</v>
      </c>
      <c r="E18" s="24">
        <v>1</v>
      </c>
      <c r="F18" s="24">
        <f t="shared" si="0"/>
        <v>59.510000000000005</v>
      </c>
      <c r="G18" s="24">
        <v>20</v>
      </c>
      <c r="H18" s="24">
        <v>79.510000000000005</v>
      </c>
      <c r="I18" s="24">
        <v>0.24</v>
      </c>
      <c r="J18" s="37">
        <v>125.1966</v>
      </c>
      <c r="K18" s="24">
        <v>4</v>
      </c>
      <c r="L18" s="52">
        <v>0.72333932000000001</v>
      </c>
      <c r="M18" s="52">
        <f t="shared" si="1"/>
        <v>120.18873600000001</v>
      </c>
      <c r="N18" s="52">
        <f t="shared" si="2"/>
        <v>119.46539668000001</v>
      </c>
      <c r="O18" s="52">
        <v>11.631570892799999</v>
      </c>
      <c r="P18" s="52">
        <f t="shared" si="6"/>
        <v>131.0969675728</v>
      </c>
    </row>
    <row r="19" spans="1:19" s="24" customFormat="1" x14ac:dyDescent="0.2">
      <c r="A19" s="24">
        <v>83</v>
      </c>
      <c r="B19" s="24" t="s">
        <v>61</v>
      </c>
      <c r="C19" s="24">
        <v>86</v>
      </c>
      <c r="E19" s="24">
        <v>2</v>
      </c>
      <c r="F19" s="24">
        <f t="shared" si="0"/>
        <v>59.430000000000007</v>
      </c>
      <c r="G19" s="24">
        <v>20</v>
      </c>
      <c r="H19" s="24">
        <v>79.430000000000007</v>
      </c>
      <c r="I19" s="24">
        <v>0.24</v>
      </c>
      <c r="J19" s="38">
        <v>43.976824000000001</v>
      </c>
      <c r="K19" s="24">
        <v>16</v>
      </c>
      <c r="L19" s="52">
        <v>0.72333932000000001</v>
      </c>
      <c r="M19" s="52">
        <f t="shared" si="1"/>
        <v>168.87100415999998</v>
      </c>
      <c r="N19" s="52">
        <f t="shared" si="2"/>
        <v>168.14766483999998</v>
      </c>
      <c r="O19" s="52">
        <v>13.898350412799999</v>
      </c>
      <c r="P19" s="52">
        <f t="shared" si="6"/>
        <v>182.04601525279998</v>
      </c>
    </row>
    <row r="20" spans="1:19" s="26" customFormat="1" x14ac:dyDescent="0.2">
      <c r="J20" s="35"/>
      <c r="L20" s="41"/>
      <c r="M20" s="41"/>
      <c r="N20" s="41"/>
      <c r="O20" s="41"/>
      <c r="P20" s="41"/>
    </row>
    <row r="22" spans="1:19" ht="46" customHeight="1" x14ac:dyDescent="0.2">
      <c r="C22" s="23" t="s">
        <v>48</v>
      </c>
      <c r="D22" s="27" t="s">
        <v>49</v>
      </c>
      <c r="E22" s="27" t="s">
        <v>50</v>
      </c>
      <c r="F22" s="23" t="s">
        <v>67</v>
      </c>
      <c r="G22" s="29"/>
    </row>
    <row r="23" spans="1:19" x14ac:dyDescent="0.2">
      <c r="B23" s="26" t="s">
        <v>39</v>
      </c>
      <c r="C23" s="7">
        <f>AVERAGE(P2:P3)</f>
        <v>6.7261165827999996</v>
      </c>
      <c r="D23" s="26">
        <v>69.150000000000006</v>
      </c>
      <c r="E23" s="26">
        <f>D23/20</f>
        <v>3.4575000000000005</v>
      </c>
      <c r="F23" s="28">
        <f>C23*E23</f>
        <v>23.255548085031002</v>
      </c>
      <c r="G23" s="26"/>
      <c r="H23" s="26"/>
      <c r="I23" s="26"/>
      <c r="J23" s="35"/>
      <c r="K23" s="26"/>
      <c r="L23" s="41"/>
      <c r="M23" s="41"/>
      <c r="N23" s="41"/>
      <c r="O23" s="41"/>
      <c r="P23" s="41"/>
      <c r="Q23" s="26"/>
      <c r="R23" s="26"/>
      <c r="S23" s="26"/>
    </row>
    <row r="24" spans="1:19" x14ac:dyDescent="0.2">
      <c r="B24" s="26" t="s">
        <v>40</v>
      </c>
      <c r="C24" s="7">
        <f>AVERAGE(P4:P5)</f>
        <v>39.885573562799998</v>
      </c>
      <c r="D24" s="26">
        <v>73.760000000000005</v>
      </c>
      <c r="E24" s="26">
        <f t="shared" ref="E24:E31" si="7">D24/20</f>
        <v>3.6880000000000002</v>
      </c>
      <c r="F24" s="28">
        <f t="shared" ref="F23:F31" si="8">C24*E24</f>
        <v>147.0979952996064</v>
      </c>
      <c r="G24" s="26"/>
      <c r="H24" s="26"/>
      <c r="I24" s="26"/>
      <c r="J24" s="35"/>
      <c r="K24" s="26"/>
      <c r="L24" s="41"/>
      <c r="M24" s="41"/>
      <c r="N24" s="41"/>
      <c r="O24" s="41"/>
      <c r="P24" s="41"/>
      <c r="Q24" s="26"/>
      <c r="R24" s="26"/>
      <c r="S24" s="26"/>
    </row>
    <row r="25" spans="1:19" x14ac:dyDescent="0.2">
      <c r="B25" s="26" t="s">
        <v>41</v>
      </c>
      <c r="C25" s="7">
        <f>AVERAGE(P6:P7)</f>
        <v>4.6251242320000001</v>
      </c>
      <c r="D25" s="26">
        <v>65.27</v>
      </c>
      <c r="E25" s="26">
        <f t="shared" si="7"/>
        <v>3.2634999999999996</v>
      </c>
      <c r="F25" s="28">
        <f t="shared" si="8"/>
        <v>15.094092931131998</v>
      </c>
      <c r="G25" s="26"/>
      <c r="H25" s="26"/>
      <c r="I25" s="26"/>
      <c r="J25" s="35"/>
      <c r="K25" s="26"/>
      <c r="L25" s="41"/>
      <c r="M25" s="41"/>
      <c r="N25" s="41"/>
      <c r="O25" s="41"/>
      <c r="P25" s="41"/>
      <c r="Q25" s="26"/>
      <c r="R25" s="26"/>
      <c r="S25" s="26"/>
    </row>
    <row r="26" spans="1:19" x14ac:dyDescent="0.2">
      <c r="B26" s="26" t="s">
        <v>42</v>
      </c>
      <c r="C26" s="7">
        <f>AVERAGE(P8:P9)</f>
        <v>532.49921861279995</v>
      </c>
      <c r="D26" s="26">
        <v>81.849999999999994</v>
      </c>
      <c r="E26" s="26">
        <f t="shared" si="7"/>
        <v>4.0924999999999994</v>
      </c>
      <c r="F26" s="28">
        <f t="shared" si="8"/>
        <v>2179.2530521728836</v>
      </c>
      <c r="G26" s="26"/>
      <c r="H26" s="26"/>
      <c r="I26" s="26"/>
      <c r="J26" s="35"/>
      <c r="K26" s="26"/>
      <c r="L26" s="41"/>
      <c r="M26" s="41"/>
      <c r="N26" s="41"/>
      <c r="O26" s="41"/>
      <c r="P26" s="41"/>
      <c r="Q26" s="26"/>
      <c r="R26" s="26"/>
      <c r="S26" s="26"/>
    </row>
    <row r="27" spans="1:19" x14ac:dyDescent="0.2">
      <c r="B27" s="26" t="s">
        <v>43</v>
      </c>
      <c r="C27" s="7">
        <f>AVERAGE(P10:P11)</f>
        <v>100.6685345848</v>
      </c>
      <c r="D27" s="26">
        <v>70.42</v>
      </c>
      <c r="E27" s="26">
        <f t="shared" si="7"/>
        <v>3.5209999999999999</v>
      </c>
      <c r="F27" s="28">
        <f t="shared" si="8"/>
        <v>354.45391027308079</v>
      </c>
      <c r="G27" s="26"/>
      <c r="H27" s="26"/>
      <c r="I27" s="26">
        <f>AVERAGE(D23:D27,D29:D31)</f>
        <v>70.900000000000006</v>
      </c>
      <c r="J27" s="35"/>
      <c r="K27" s="26"/>
      <c r="L27" s="41"/>
      <c r="M27" s="41"/>
      <c r="N27" s="41"/>
      <c r="O27" s="41"/>
      <c r="P27" s="41"/>
      <c r="Q27" s="26"/>
      <c r="R27" s="26"/>
      <c r="S27" s="26"/>
    </row>
    <row r="28" spans="1:19" x14ac:dyDescent="0.2">
      <c r="B28" s="26" t="s">
        <v>44</v>
      </c>
      <c r="C28" s="7">
        <f>AVERAGE(P12:P13)</f>
        <v>4.4689665688000009</v>
      </c>
      <c r="D28" s="43">
        <v>70.900000000000006</v>
      </c>
      <c r="E28" s="26">
        <f>D28/((20+15)/2)</f>
        <v>4.0514285714285716</v>
      </c>
      <c r="F28" s="28">
        <f t="shared" si="8"/>
        <v>18.105698841595434</v>
      </c>
      <c r="G28" s="26"/>
      <c r="H28" s="26"/>
      <c r="I28" s="26"/>
      <c r="J28" s="35"/>
      <c r="K28" s="26"/>
      <c r="L28" s="41"/>
      <c r="M28" s="41"/>
      <c r="N28" s="41"/>
      <c r="O28" s="41"/>
      <c r="P28" s="41"/>
      <c r="Q28" s="26"/>
      <c r="R28" s="26"/>
      <c r="S28" s="26"/>
    </row>
    <row r="29" spans="1:19" x14ac:dyDescent="0.2">
      <c r="B29" s="26" t="s">
        <v>45</v>
      </c>
      <c r="C29" s="7">
        <f>AVERAGE(P14:P15)</f>
        <v>4.4584742968000004</v>
      </c>
      <c r="D29" s="26">
        <v>61.68</v>
      </c>
      <c r="E29" s="26">
        <f t="shared" si="7"/>
        <v>3.0840000000000001</v>
      </c>
      <c r="F29" s="28">
        <f t="shared" si="8"/>
        <v>13.749934731331201</v>
      </c>
      <c r="G29" s="26"/>
      <c r="H29" s="26"/>
      <c r="I29" s="26"/>
      <c r="J29" s="35"/>
      <c r="K29" s="26"/>
      <c r="L29" s="41"/>
      <c r="M29" s="41"/>
      <c r="N29" s="41"/>
      <c r="O29" s="41"/>
      <c r="P29" s="41"/>
      <c r="Q29" s="26"/>
      <c r="R29" s="26"/>
      <c r="S29" s="26"/>
    </row>
    <row r="30" spans="1:19" x14ac:dyDescent="0.2">
      <c r="B30" s="26" t="s">
        <v>46</v>
      </c>
      <c r="C30" s="7">
        <f>AVERAGE(P16:P17)</f>
        <v>106.97383689279999</v>
      </c>
      <c r="D30" s="26">
        <v>74.11</v>
      </c>
      <c r="E30" s="26">
        <f t="shared" si="7"/>
        <v>3.7054999999999998</v>
      </c>
      <c r="F30" s="28">
        <f t="shared" si="8"/>
        <v>396.39155260627035</v>
      </c>
      <c r="G30" s="26"/>
      <c r="H30" s="26"/>
      <c r="I30" s="26"/>
      <c r="J30" s="35"/>
      <c r="K30" s="26"/>
      <c r="L30" s="41"/>
      <c r="M30" s="41"/>
      <c r="N30" s="41"/>
      <c r="O30" s="41"/>
      <c r="P30" s="41"/>
      <c r="Q30" s="26"/>
      <c r="R30" s="26"/>
      <c r="S30" s="26"/>
    </row>
    <row r="31" spans="1:19" x14ac:dyDescent="0.2">
      <c r="B31" s="26" t="s">
        <v>47</v>
      </c>
      <c r="C31" s="7">
        <f>AVERAGE(P18:P19)</f>
        <v>156.57149141279999</v>
      </c>
      <c r="D31" s="26">
        <v>70.959999999999994</v>
      </c>
      <c r="E31" s="26">
        <f t="shared" si="7"/>
        <v>3.5479999999999996</v>
      </c>
      <c r="F31" s="28">
        <f t="shared" si="8"/>
        <v>555.51565153261424</v>
      </c>
      <c r="G31" s="26"/>
      <c r="H31" s="26"/>
      <c r="I31" s="26"/>
      <c r="J31" s="35"/>
      <c r="K31" s="26"/>
      <c r="L31" s="41"/>
      <c r="M31" s="41"/>
      <c r="N31" s="41"/>
      <c r="O31" s="41"/>
      <c r="P31" s="41"/>
      <c r="Q31" s="26"/>
      <c r="R31" s="26"/>
      <c r="S31" s="26"/>
    </row>
  </sheetData>
  <conditionalFormatting sqref="L1">
    <cfRule type="cellIs" dxfId="3" priority="1" operator="lessThan">
      <formula>0</formula>
    </cfRule>
  </conditionalFormatting>
  <conditionalFormatting sqref="J1:K1">
    <cfRule type="cellIs" dxfId="2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workbookViewId="0">
      <selection activeCell="L18" sqref="L18"/>
    </sheetView>
  </sheetViews>
  <sheetFormatPr baseColWidth="10" defaultColWidth="8.83203125" defaultRowHeight="15" x14ac:dyDescent="0.2"/>
  <cols>
    <col min="1" max="1" width="13.1640625" customWidth="1"/>
    <col min="2" max="2" width="14.5" customWidth="1"/>
    <col min="3" max="3" width="14.1640625" bestFit="1" customWidth="1"/>
    <col min="4" max="4" width="7" bestFit="1" customWidth="1"/>
    <col min="5" max="5" width="5.6640625" customWidth="1"/>
    <col min="6" max="6" width="13.6640625" bestFit="1" customWidth="1"/>
    <col min="7" max="8" width="14.33203125" customWidth="1"/>
    <col min="9" max="10" width="13.83203125" customWidth="1"/>
    <col min="11" max="11" width="11.33203125" customWidth="1"/>
    <col min="12" max="12" width="12.33203125" bestFit="1" customWidth="1"/>
  </cols>
  <sheetData>
    <row r="1" spans="1:13" ht="32" x14ac:dyDescent="0.2">
      <c r="A1" s="8" t="s">
        <v>0</v>
      </c>
      <c r="B1" s="8" t="s">
        <v>1</v>
      </c>
      <c r="C1" s="8" t="s">
        <v>13</v>
      </c>
      <c r="D1" s="9" t="s">
        <v>2</v>
      </c>
      <c r="E1" s="9" t="s">
        <v>3</v>
      </c>
      <c r="F1" s="9" t="s">
        <v>14</v>
      </c>
      <c r="G1" s="9" t="s">
        <v>15</v>
      </c>
      <c r="H1" s="9" t="s">
        <v>64</v>
      </c>
      <c r="I1" s="17" t="s">
        <v>62</v>
      </c>
      <c r="J1" s="17" t="s">
        <v>63</v>
      </c>
      <c r="K1" s="17" t="s">
        <v>62</v>
      </c>
      <c r="L1" s="44" t="s">
        <v>65</v>
      </c>
    </row>
    <row r="2" spans="1:13" x14ac:dyDescent="0.2">
      <c r="A2" s="10" t="s">
        <v>30</v>
      </c>
      <c r="B2" s="10" t="s">
        <v>33</v>
      </c>
      <c r="C2" s="11" t="s">
        <v>16</v>
      </c>
      <c r="D2" s="11" t="s">
        <v>12</v>
      </c>
      <c r="E2" s="11">
        <v>1</v>
      </c>
      <c r="F2" s="12">
        <v>20</v>
      </c>
      <c r="G2" s="13">
        <v>0.24</v>
      </c>
      <c r="H2" s="13">
        <v>4</v>
      </c>
      <c r="I2" s="28">
        <v>0.72283374</v>
      </c>
      <c r="J2" s="28">
        <f>I2*H2*G2</f>
        <v>0.69392039039999998</v>
      </c>
      <c r="K2" s="28">
        <v>0.62638692000000007</v>
      </c>
      <c r="L2" s="47">
        <f>K2*H2*G2</f>
        <v>0.60133144320000009</v>
      </c>
    </row>
    <row r="3" spans="1:13" x14ac:dyDescent="0.2">
      <c r="A3" s="10" t="s">
        <v>31</v>
      </c>
      <c r="B3" s="10" t="s">
        <v>33</v>
      </c>
      <c r="C3" s="11" t="s">
        <v>16</v>
      </c>
      <c r="D3" s="11" t="s">
        <v>12</v>
      </c>
      <c r="E3" s="11">
        <v>2</v>
      </c>
      <c r="F3" s="12">
        <v>20</v>
      </c>
      <c r="G3" s="13">
        <v>0.24</v>
      </c>
      <c r="H3" s="13">
        <v>4</v>
      </c>
      <c r="I3" s="28">
        <v>0.48497321999999998</v>
      </c>
      <c r="J3" s="28">
        <f t="shared" ref="J3:J4" si="0">I3*H3*G3</f>
        <v>0.46557429119999999</v>
      </c>
      <c r="K3" s="28">
        <v>0.34168589999999999</v>
      </c>
      <c r="L3" s="47">
        <f t="shared" ref="L3:L4" si="1">K3*H3*G3</f>
        <v>0.32801846399999995</v>
      </c>
    </row>
    <row r="4" spans="1:13" x14ac:dyDescent="0.2">
      <c r="A4" s="10" t="s">
        <v>32</v>
      </c>
      <c r="B4" s="10" t="s">
        <v>33</v>
      </c>
      <c r="C4" s="11" t="s">
        <v>16</v>
      </c>
      <c r="D4" s="11" t="s">
        <v>12</v>
      </c>
      <c r="E4" s="11">
        <v>3</v>
      </c>
      <c r="F4" s="12">
        <v>20</v>
      </c>
      <c r="G4" s="13">
        <v>0.24</v>
      </c>
      <c r="H4" s="13">
        <v>4</v>
      </c>
      <c r="I4" s="28">
        <v>0.96221099999999993</v>
      </c>
      <c r="J4" s="28">
        <f t="shared" si="0"/>
        <v>0.92372255999999986</v>
      </c>
      <c r="K4" s="28">
        <v>0.44803614000000003</v>
      </c>
      <c r="L4" s="47">
        <f t="shared" si="1"/>
        <v>0.4301146944</v>
      </c>
    </row>
    <row r="5" spans="1:13" x14ac:dyDescent="0.2">
      <c r="A5" s="10"/>
      <c r="B5" s="10"/>
      <c r="C5" s="11"/>
      <c r="D5" s="11"/>
      <c r="E5" s="11"/>
      <c r="F5" s="12"/>
      <c r="G5" s="13"/>
      <c r="H5" s="13"/>
      <c r="I5" s="46"/>
      <c r="J5" s="46"/>
      <c r="K5" s="45"/>
      <c r="L5" s="45"/>
      <c r="M5" s="54" t="s">
        <v>68</v>
      </c>
    </row>
    <row r="6" spans="1:13" x14ac:dyDescent="0.2">
      <c r="A6" s="10"/>
      <c r="B6" s="10"/>
      <c r="C6" s="11"/>
      <c r="D6" s="11"/>
      <c r="E6" s="11"/>
      <c r="F6" s="12"/>
      <c r="G6" s="13"/>
      <c r="H6" s="13"/>
      <c r="I6" s="46"/>
      <c r="J6" s="46">
        <f>AVERAGE(J2:J4)</f>
        <v>0.69440574719999992</v>
      </c>
      <c r="K6" s="45"/>
      <c r="L6" s="45">
        <f>AVERAGE(L2:L4)</f>
        <v>0.45315486720000003</v>
      </c>
      <c r="M6" s="55">
        <f>AVERAGE(L6,J6)</f>
        <v>0.57378030719999995</v>
      </c>
    </row>
    <row r="7" spans="1:13" x14ac:dyDescent="0.2">
      <c r="A7" s="10"/>
      <c r="B7" s="10"/>
      <c r="C7" s="11"/>
      <c r="D7" s="11"/>
      <c r="E7" s="11"/>
      <c r="F7" s="12"/>
      <c r="G7" s="13"/>
      <c r="H7" s="13"/>
      <c r="I7" s="46"/>
      <c r="J7" s="46"/>
      <c r="K7" s="45"/>
      <c r="L7" s="45"/>
    </row>
    <row r="8" spans="1:13" x14ac:dyDescent="0.2">
      <c r="A8" s="10"/>
      <c r="B8" s="10"/>
      <c r="C8" s="11"/>
      <c r="D8" s="11"/>
      <c r="E8" s="11"/>
      <c r="F8" s="12"/>
      <c r="G8" s="13"/>
      <c r="H8" s="13"/>
      <c r="I8" s="46"/>
      <c r="J8" s="46"/>
      <c r="K8" s="45"/>
      <c r="L8" s="45"/>
    </row>
    <row r="9" spans="1:13" x14ac:dyDescent="0.2">
      <c r="A9" s="10"/>
      <c r="B9" s="10"/>
      <c r="C9" s="11"/>
      <c r="D9" s="11"/>
      <c r="E9" s="11"/>
      <c r="F9" s="12"/>
      <c r="G9" s="13"/>
      <c r="H9" s="13"/>
      <c r="I9" s="46"/>
      <c r="J9" s="46"/>
      <c r="K9" s="45"/>
      <c r="L9" s="45"/>
    </row>
    <row r="10" spans="1:13" x14ac:dyDescent="0.2">
      <c r="A10" s="10"/>
      <c r="B10" s="10"/>
      <c r="C10" s="11"/>
      <c r="D10" s="11"/>
      <c r="E10" s="11"/>
      <c r="F10" s="12"/>
      <c r="G10" s="13"/>
      <c r="H10" s="13"/>
      <c r="I10" s="14"/>
      <c r="J10" s="14"/>
      <c r="K10" s="13"/>
      <c r="L10" s="13"/>
    </row>
    <row r="11" spans="1:13" x14ac:dyDescent="0.2">
      <c r="A11" s="10"/>
      <c r="B11" s="10"/>
      <c r="C11" s="11"/>
      <c r="D11" s="11"/>
      <c r="E11" s="11"/>
      <c r="F11" s="12"/>
      <c r="G11" s="13"/>
      <c r="H11" s="13"/>
      <c r="I11" s="14"/>
      <c r="J11" s="14"/>
      <c r="K11" s="13"/>
      <c r="L11" s="13"/>
    </row>
    <row r="12" spans="1:13" x14ac:dyDescent="0.2">
      <c r="A12" s="10"/>
      <c r="B12" s="10"/>
      <c r="C12" s="11"/>
      <c r="D12" s="10"/>
      <c r="E12" s="11"/>
      <c r="F12" s="12"/>
      <c r="G12" s="13"/>
      <c r="H12" s="13"/>
      <c r="I12" s="14"/>
      <c r="J12" s="14"/>
      <c r="K12" s="13"/>
      <c r="L12" s="13"/>
    </row>
    <row r="13" spans="1:13" x14ac:dyDescent="0.2">
      <c r="A13" s="10"/>
      <c r="B13" s="10"/>
      <c r="C13" s="11"/>
      <c r="D13" s="10"/>
      <c r="E13" s="11"/>
      <c r="F13" s="12"/>
      <c r="G13" s="13"/>
      <c r="H13" s="13"/>
      <c r="I13" s="14"/>
      <c r="J13" s="14"/>
      <c r="K13" s="13"/>
      <c r="L13" s="13"/>
    </row>
    <row r="14" spans="1:13" x14ac:dyDescent="0.2">
      <c r="A14" s="10"/>
      <c r="B14" s="10"/>
      <c r="C14" s="11"/>
      <c r="D14" s="10"/>
      <c r="E14" s="11"/>
      <c r="F14" s="12"/>
      <c r="G14" s="13"/>
      <c r="H14" s="13"/>
      <c r="I14" s="14"/>
      <c r="J14" s="14"/>
      <c r="K14" s="13"/>
      <c r="L14" s="13"/>
    </row>
    <row r="15" spans="1:13" x14ac:dyDescent="0.2">
      <c r="A15" s="10"/>
      <c r="B15" s="10"/>
      <c r="C15" s="11"/>
      <c r="D15" s="10"/>
      <c r="E15" s="11"/>
      <c r="F15" s="12"/>
      <c r="G15" s="13"/>
      <c r="H15" s="13"/>
      <c r="I15" s="14"/>
      <c r="J15" s="14"/>
      <c r="K15" s="13"/>
      <c r="L15" s="13"/>
    </row>
    <row r="16" spans="1:13" x14ac:dyDescent="0.2">
      <c r="A16" s="10"/>
      <c r="B16" s="10"/>
      <c r="C16" s="11"/>
      <c r="D16" s="10"/>
      <c r="E16" s="11"/>
      <c r="F16" s="12"/>
      <c r="G16" s="13"/>
      <c r="H16" s="13"/>
      <c r="I16" s="14"/>
      <c r="J16" s="14"/>
      <c r="K16" s="13"/>
      <c r="L16" s="13"/>
    </row>
    <row r="17" spans="1:12" x14ac:dyDescent="0.2">
      <c r="A17" s="10"/>
      <c r="B17" s="10"/>
      <c r="C17" s="11"/>
      <c r="D17" s="10"/>
      <c r="E17" s="11"/>
      <c r="F17" s="12"/>
      <c r="G17" s="13"/>
      <c r="H17" s="13"/>
      <c r="I17" s="14"/>
      <c r="J17" s="14"/>
      <c r="K17" s="13"/>
      <c r="L17" s="13"/>
    </row>
    <row r="18" spans="1:12" x14ac:dyDescent="0.2">
      <c r="A18" s="10"/>
      <c r="B18" s="10"/>
      <c r="C18" s="11"/>
      <c r="D18" s="10"/>
      <c r="E18" s="11"/>
      <c r="F18" s="12"/>
      <c r="G18" s="13"/>
      <c r="H18" s="13"/>
      <c r="I18" s="14"/>
      <c r="J18" s="14"/>
      <c r="K18" s="13"/>
      <c r="L18" s="13"/>
    </row>
    <row r="19" spans="1:12" x14ac:dyDescent="0.2">
      <c r="A19" s="10"/>
      <c r="B19" s="10"/>
      <c r="C19" s="11"/>
      <c r="D19" s="10"/>
      <c r="E19" s="11"/>
      <c r="F19" s="12"/>
      <c r="G19" s="13"/>
      <c r="H19" s="13"/>
      <c r="I19" s="14"/>
      <c r="J19" s="14"/>
      <c r="K19" s="13"/>
      <c r="L19" s="13"/>
    </row>
    <row r="20" spans="1:12" x14ac:dyDescent="0.2">
      <c r="A20" s="10"/>
      <c r="B20" s="10"/>
      <c r="C20" s="11"/>
      <c r="D20" s="10"/>
      <c r="E20" s="11"/>
      <c r="F20" s="12"/>
      <c r="G20" s="13"/>
      <c r="H20" s="13"/>
      <c r="I20" s="14"/>
      <c r="J20" s="14"/>
      <c r="K20" s="13"/>
      <c r="L20" s="13"/>
    </row>
    <row r="21" spans="1:12" x14ac:dyDescent="0.2">
      <c r="A21" s="10"/>
      <c r="B21" s="10"/>
      <c r="C21" s="11"/>
      <c r="D21" s="10"/>
      <c r="E21" s="11"/>
      <c r="F21" s="12"/>
      <c r="G21" s="13"/>
      <c r="H21" s="13"/>
      <c r="I21" s="14"/>
      <c r="J21" s="14"/>
      <c r="K21" s="13"/>
      <c r="L21" s="13"/>
    </row>
    <row r="22" spans="1:12" x14ac:dyDescent="0.2">
      <c r="A22" s="10"/>
      <c r="B22" s="10"/>
      <c r="C22" s="11"/>
      <c r="D22" s="10"/>
      <c r="E22" s="11"/>
      <c r="F22" s="12"/>
      <c r="G22" s="13"/>
      <c r="H22" s="13"/>
      <c r="I22" s="14"/>
      <c r="J22" s="14"/>
      <c r="K22" s="13"/>
      <c r="L22" s="13"/>
    </row>
    <row r="23" spans="1:12" x14ac:dyDescent="0.2">
      <c r="A23" s="10"/>
      <c r="B23" s="10"/>
      <c r="C23" s="11"/>
      <c r="D23" s="10"/>
      <c r="E23" s="11"/>
      <c r="F23" s="12"/>
      <c r="G23" s="13"/>
      <c r="H23" s="13"/>
      <c r="I23" s="14"/>
      <c r="J23" s="14"/>
      <c r="K23" s="13"/>
      <c r="L23" s="13"/>
    </row>
    <row r="24" spans="1:12" x14ac:dyDescent="0.2">
      <c r="A24" s="10"/>
      <c r="B24" s="10"/>
      <c r="C24" s="11"/>
      <c r="D24" s="10"/>
      <c r="E24" s="11"/>
      <c r="F24" s="12"/>
      <c r="G24" s="13"/>
      <c r="H24" s="13"/>
      <c r="I24" s="14"/>
      <c r="J24" s="14"/>
      <c r="K24" s="13"/>
      <c r="L24" s="13"/>
    </row>
    <row r="25" spans="1:12" x14ac:dyDescent="0.2">
      <c r="A25" s="10"/>
      <c r="B25" s="10"/>
      <c r="C25" s="11"/>
      <c r="D25" s="10"/>
      <c r="E25" s="11"/>
      <c r="F25" s="12"/>
      <c r="G25" s="13"/>
      <c r="H25" s="13"/>
      <c r="I25" s="14"/>
      <c r="J25" s="14"/>
      <c r="K25" s="13"/>
      <c r="L25" s="13"/>
    </row>
    <row r="26" spans="1:12" x14ac:dyDescent="0.2">
      <c r="A26" s="10"/>
      <c r="B26" s="10"/>
      <c r="C26" s="11"/>
      <c r="D26" s="10"/>
      <c r="E26" s="11"/>
      <c r="F26" s="12"/>
      <c r="G26" s="13"/>
      <c r="H26" s="13"/>
      <c r="I26" s="14"/>
      <c r="J26" s="14"/>
      <c r="K26" s="13"/>
      <c r="L26" s="13"/>
    </row>
  </sheetData>
  <pageMargins left="0.7" right="0.7" top="0.75" bottom="0.75" header="0.3" footer="0.3"/>
  <ignoredErrors>
    <ignoredError sqref="L2:L4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9"/>
  <sheetViews>
    <sheetView topLeftCell="C1" zoomScaleNormal="100" workbookViewId="0">
      <selection activeCell="Q2" sqref="Q2:Q19"/>
    </sheetView>
  </sheetViews>
  <sheetFormatPr baseColWidth="10" defaultColWidth="8.83203125" defaultRowHeight="15" x14ac:dyDescent="0.2"/>
  <cols>
    <col min="2" max="3" width="9" customWidth="1"/>
    <col min="4" max="5" width="10.5" customWidth="1"/>
    <col min="6" max="6" width="11.83203125" customWidth="1"/>
    <col min="7" max="7" width="11" customWidth="1"/>
    <col min="8" max="8" width="13.33203125" customWidth="1"/>
    <col min="9" max="9" width="11" customWidth="1"/>
    <col min="10" max="10" width="14.33203125" customWidth="1"/>
    <col min="11" max="11" width="12" customWidth="1"/>
    <col min="12" max="12" width="16.5" style="36" customWidth="1"/>
    <col min="13" max="13" width="6.33203125" customWidth="1"/>
    <col min="14" max="14" width="14.5" customWidth="1"/>
    <col min="15" max="15" width="11.6640625" customWidth="1"/>
    <col min="16" max="16" width="11" customWidth="1"/>
    <col min="17" max="17" width="14.33203125" customWidth="1"/>
  </cols>
  <sheetData>
    <row r="1" spans="1:17" ht="48" x14ac:dyDescent="0.2">
      <c r="B1" s="1" t="s">
        <v>0</v>
      </c>
      <c r="C1" s="1" t="s">
        <v>22</v>
      </c>
      <c r="D1" s="2" t="s">
        <v>23</v>
      </c>
      <c r="E1" s="2" t="s">
        <v>3</v>
      </c>
      <c r="F1" s="3" t="s">
        <v>4</v>
      </c>
      <c r="G1" s="3" t="s">
        <v>5</v>
      </c>
      <c r="H1" s="4" t="s">
        <v>6</v>
      </c>
      <c r="I1" s="18" t="s">
        <v>17</v>
      </c>
      <c r="J1" s="18" t="s">
        <v>18</v>
      </c>
      <c r="K1" s="15" t="s">
        <v>7</v>
      </c>
      <c r="L1" s="5" t="s">
        <v>19</v>
      </c>
      <c r="M1" s="5" t="s">
        <v>8</v>
      </c>
      <c r="N1" s="16" t="s">
        <v>20</v>
      </c>
      <c r="O1" s="19" t="s">
        <v>21</v>
      </c>
      <c r="P1" s="20" t="s">
        <v>66</v>
      </c>
      <c r="Q1" s="21" t="s">
        <v>11</v>
      </c>
    </row>
    <row r="2" spans="1:17" s="24" customFormat="1" x14ac:dyDescent="0.2">
      <c r="A2" s="24">
        <v>50</v>
      </c>
      <c r="B2" s="24" t="s">
        <v>28</v>
      </c>
      <c r="C2" s="24">
        <v>42</v>
      </c>
      <c r="E2" s="24">
        <v>1</v>
      </c>
      <c r="F2" s="24">
        <f>H2-G2</f>
        <v>59.45</v>
      </c>
      <c r="G2" s="24">
        <v>20</v>
      </c>
      <c r="H2" s="24">
        <v>79.45</v>
      </c>
      <c r="I2" s="24">
        <f>(H2-F2)/1000</f>
        <v>0.02</v>
      </c>
      <c r="J2" s="38">
        <v>8.8983299999999996</v>
      </c>
      <c r="K2" s="24">
        <v>0.24</v>
      </c>
      <c r="L2" s="31">
        <v>1.0541076</v>
      </c>
      <c r="M2" s="24">
        <v>4</v>
      </c>
      <c r="N2" s="25">
        <v>0.57378030719999995</v>
      </c>
      <c r="O2" s="32">
        <f>K2*L2*M2</f>
        <v>1.0119432960000001</v>
      </c>
      <c r="P2" s="25">
        <f>J2*I2</f>
        <v>0.1779666</v>
      </c>
      <c r="Q2" s="56">
        <f>O2-N2-P2</f>
        <v>0.26019638880000018</v>
      </c>
    </row>
    <row r="3" spans="1:17" s="24" customFormat="1" x14ac:dyDescent="0.2">
      <c r="A3" s="24">
        <v>52</v>
      </c>
      <c r="B3" s="24" t="s">
        <v>29</v>
      </c>
      <c r="C3" s="24">
        <v>42</v>
      </c>
      <c r="E3" s="24">
        <v>2</v>
      </c>
      <c r="F3" s="24">
        <f t="shared" ref="F3:F19" si="0">H3-G3</f>
        <v>59.349999999999994</v>
      </c>
      <c r="G3" s="24">
        <v>20</v>
      </c>
      <c r="H3" s="24">
        <v>79.349999999999994</v>
      </c>
      <c r="I3" s="24">
        <f t="shared" ref="I3:I19" si="1">(H3-F3)/1000</f>
        <v>0.02</v>
      </c>
      <c r="J3" s="38">
        <v>6.2279754000000001</v>
      </c>
      <c r="K3" s="24">
        <v>0.24</v>
      </c>
      <c r="L3" s="31">
        <v>0.84979380000000004</v>
      </c>
      <c r="M3" s="24">
        <v>4</v>
      </c>
      <c r="N3" s="25">
        <v>0.57378030719999995</v>
      </c>
      <c r="O3" s="32">
        <f>K3*L3*M3</f>
        <v>0.815802048</v>
      </c>
      <c r="P3" s="25">
        <f>J3*I3</f>
        <v>0.124559508</v>
      </c>
      <c r="Q3" s="56">
        <f t="shared" ref="Q3:Q19" si="2">O3-N3-P3</f>
        <v>0.11746223280000005</v>
      </c>
    </row>
    <row r="4" spans="1:17" x14ac:dyDescent="0.2">
      <c r="A4">
        <v>54</v>
      </c>
      <c r="B4" s="26" t="s">
        <v>34</v>
      </c>
      <c r="C4" s="26">
        <v>42</v>
      </c>
      <c r="D4" s="26"/>
      <c r="E4" s="26">
        <v>1</v>
      </c>
      <c r="F4" s="24">
        <f t="shared" si="0"/>
        <v>59.480000000000004</v>
      </c>
      <c r="G4">
        <v>20</v>
      </c>
      <c r="H4" s="26">
        <v>79.48</v>
      </c>
      <c r="I4" s="26">
        <f t="shared" si="1"/>
        <v>0.02</v>
      </c>
      <c r="J4" s="39">
        <v>37.905143999999993</v>
      </c>
      <c r="K4">
        <v>0.24</v>
      </c>
      <c r="L4" s="28">
        <v>6.6865662000000006</v>
      </c>
      <c r="M4">
        <v>4</v>
      </c>
      <c r="N4" s="30">
        <v>0.57378030719999995</v>
      </c>
      <c r="O4" s="28">
        <f t="shared" ref="O4:O19" si="3">K4*L4*M4</f>
        <v>6.4191035520000002</v>
      </c>
      <c r="P4" s="7">
        <f t="shared" ref="P4:P19" si="4">J4*I4</f>
        <v>0.75810287999999992</v>
      </c>
      <c r="Q4" s="56">
        <f t="shared" si="2"/>
        <v>5.0872203648000003</v>
      </c>
    </row>
    <row r="5" spans="1:17" x14ac:dyDescent="0.2">
      <c r="A5">
        <v>56</v>
      </c>
      <c r="B5" s="26" t="s">
        <v>35</v>
      </c>
      <c r="C5" s="26">
        <v>42</v>
      </c>
      <c r="D5" s="26"/>
      <c r="E5" s="26">
        <v>2</v>
      </c>
      <c r="F5" s="24">
        <f t="shared" si="0"/>
        <v>59.42</v>
      </c>
      <c r="G5">
        <v>20</v>
      </c>
      <c r="H5" s="26">
        <v>79.42</v>
      </c>
      <c r="I5" s="26">
        <f t="shared" si="1"/>
        <v>0.02</v>
      </c>
      <c r="J5" s="39">
        <v>39.793056999999997</v>
      </c>
      <c r="K5">
        <v>0.24</v>
      </c>
      <c r="L5" s="28">
        <v>3.0312227999999997</v>
      </c>
      <c r="M5">
        <v>4</v>
      </c>
      <c r="N5" s="30">
        <v>0.57378030719999995</v>
      </c>
      <c r="O5" s="28">
        <f t="shared" si="3"/>
        <v>2.9099738879999997</v>
      </c>
      <c r="P5" s="7">
        <f t="shared" si="4"/>
        <v>0.79586113999999997</v>
      </c>
      <c r="Q5" s="56">
        <f t="shared" si="2"/>
        <v>1.5403324407999999</v>
      </c>
    </row>
    <row r="6" spans="1:17" s="24" customFormat="1" x14ac:dyDescent="0.2">
      <c r="A6" s="24">
        <v>58</v>
      </c>
      <c r="B6" s="24" t="s">
        <v>26</v>
      </c>
      <c r="C6" s="24">
        <v>42</v>
      </c>
      <c r="E6" s="24">
        <v>1</v>
      </c>
      <c r="F6" s="24">
        <f t="shared" si="0"/>
        <v>61.599999999999994</v>
      </c>
      <c r="G6" s="24">
        <v>20</v>
      </c>
      <c r="H6" s="24">
        <v>81.599999999999994</v>
      </c>
      <c r="I6" s="24">
        <f t="shared" si="1"/>
        <v>0.02</v>
      </c>
      <c r="J6" s="38">
        <v>5.3937684000000008</v>
      </c>
      <c r="K6" s="24">
        <v>0.24</v>
      </c>
      <c r="L6" s="31">
        <v>0.65422356000000004</v>
      </c>
      <c r="M6" s="24">
        <v>4</v>
      </c>
      <c r="N6" s="25">
        <v>0.57378030719999995</v>
      </c>
      <c r="O6" s="32">
        <f t="shared" si="3"/>
        <v>0.62805461760000003</v>
      </c>
      <c r="P6" s="25">
        <f t="shared" si="4"/>
        <v>0.10787536800000001</v>
      </c>
      <c r="Q6" s="56">
        <v>0</v>
      </c>
    </row>
    <row r="7" spans="1:17" s="24" customFormat="1" x14ac:dyDescent="0.2">
      <c r="A7" s="24">
        <v>60</v>
      </c>
      <c r="B7" s="24" t="s">
        <v>27</v>
      </c>
      <c r="C7" s="24">
        <v>42</v>
      </c>
      <c r="E7" s="24">
        <v>2</v>
      </c>
      <c r="F7" s="24">
        <f t="shared" si="0"/>
        <v>59.620000000000005</v>
      </c>
      <c r="G7" s="24">
        <v>20</v>
      </c>
      <c r="H7" s="24">
        <v>79.62</v>
      </c>
      <c r="I7" s="24">
        <f t="shared" si="1"/>
        <v>0.02</v>
      </c>
      <c r="J7" s="38">
        <v>5.7488640000000002</v>
      </c>
      <c r="K7" s="24">
        <v>0.24</v>
      </c>
      <c r="L7" s="31">
        <v>0.62754678000000008</v>
      </c>
      <c r="M7" s="24">
        <v>4</v>
      </c>
      <c r="N7" s="25">
        <v>0.57378030719999995</v>
      </c>
      <c r="O7" s="32">
        <f t="shared" si="3"/>
        <v>0.60244490880000001</v>
      </c>
      <c r="P7" s="25">
        <f t="shared" si="4"/>
        <v>0.11497728</v>
      </c>
      <c r="Q7" s="56">
        <v>0</v>
      </c>
    </row>
    <row r="8" spans="1:17" x14ac:dyDescent="0.2">
      <c r="A8" s="24">
        <v>62</v>
      </c>
      <c r="B8" s="26" t="s">
        <v>51</v>
      </c>
      <c r="C8" s="26">
        <v>52</v>
      </c>
      <c r="D8" s="26"/>
      <c r="E8" s="26">
        <v>1</v>
      </c>
      <c r="F8" s="24">
        <f t="shared" si="0"/>
        <v>62.150000000000006</v>
      </c>
      <c r="G8">
        <v>20</v>
      </c>
      <c r="H8" s="26">
        <v>82.15</v>
      </c>
      <c r="I8" s="26">
        <f t="shared" si="1"/>
        <v>0.02</v>
      </c>
      <c r="J8" s="39">
        <v>131.97999999999999</v>
      </c>
      <c r="K8">
        <v>0.24</v>
      </c>
      <c r="L8" s="28">
        <v>30.739386000000003</v>
      </c>
      <c r="M8">
        <v>4</v>
      </c>
      <c r="N8" s="25">
        <v>0.57378030719999995</v>
      </c>
      <c r="O8" s="28">
        <f t="shared" si="3"/>
        <v>29.509810560000002</v>
      </c>
      <c r="P8" s="7">
        <f t="shared" si="4"/>
        <v>2.6395999999999997</v>
      </c>
      <c r="Q8" s="56">
        <f t="shared" si="2"/>
        <v>26.2964302528</v>
      </c>
    </row>
    <row r="9" spans="1:17" x14ac:dyDescent="0.2">
      <c r="A9" s="24">
        <v>64</v>
      </c>
      <c r="B9" s="26" t="s">
        <v>52</v>
      </c>
      <c r="C9" s="26">
        <v>52</v>
      </c>
      <c r="D9" s="26"/>
      <c r="E9" s="26">
        <v>2</v>
      </c>
      <c r="F9" s="24">
        <f t="shared" si="0"/>
        <v>59.370000000000005</v>
      </c>
      <c r="G9">
        <v>20</v>
      </c>
      <c r="H9" s="26">
        <v>79.37</v>
      </c>
      <c r="I9" s="26">
        <f t="shared" si="1"/>
        <v>0.02</v>
      </c>
      <c r="J9" s="39">
        <v>129.03</v>
      </c>
      <c r="K9">
        <v>0.24</v>
      </c>
      <c r="L9" s="28">
        <v>42.734026999999998</v>
      </c>
      <c r="M9">
        <v>4</v>
      </c>
      <c r="N9" s="25">
        <v>0.57378030719999995</v>
      </c>
      <c r="O9" s="28">
        <f t="shared" si="3"/>
        <v>41.024665919999997</v>
      </c>
      <c r="P9" s="7">
        <f t="shared" si="4"/>
        <v>2.5806</v>
      </c>
      <c r="Q9" s="56">
        <f t="shared" si="2"/>
        <v>37.870285612799996</v>
      </c>
    </row>
    <row r="10" spans="1:17" s="24" customFormat="1" ht="15.5" customHeight="1" x14ac:dyDescent="0.2">
      <c r="A10" s="24">
        <v>66</v>
      </c>
      <c r="B10" s="24" t="s">
        <v>53</v>
      </c>
      <c r="C10" s="24">
        <v>52</v>
      </c>
      <c r="E10" s="24">
        <v>1</v>
      </c>
      <c r="F10" s="24">
        <f t="shared" si="0"/>
        <v>59.430000000000007</v>
      </c>
      <c r="G10" s="24">
        <v>20</v>
      </c>
      <c r="H10" s="24">
        <v>79.430000000000007</v>
      </c>
      <c r="I10" s="24">
        <f t="shared" si="1"/>
        <v>0.02</v>
      </c>
      <c r="J10" s="38">
        <v>23.842680000000001</v>
      </c>
      <c r="K10" s="24">
        <v>0.24</v>
      </c>
      <c r="L10" s="31">
        <v>6.6615846000000003</v>
      </c>
      <c r="M10" s="24">
        <v>4</v>
      </c>
      <c r="N10" s="25">
        <v>0.57378030719999995</v>
      </c>
      <c r="O10" s="32">
        <f t="shared" si="3"/>
        <v>6.3951212159999997</v>
      </c>
      <c r="P10" s="25">
        <f t="shared" si="4"/>
        <v>0.47685360000000004</v>
      </c>
      <c r="Q10" s="56">
        <f t="shared" si="2"/>
        <v>5.3444873087999998</v>
      </c>
    </row>
    <row r="11" spans="1:17" s="24" customFormat="1" x14ac:dyDescent="0.2">
      <c r="A11" s="24">
        <v>68</v>
      </c>
      <c r="B11" s="24" t="s">
        <v>54</v>
      </c>
      <c r="C11" s="24">
        <v>52</v>
      </c>
      <c r="E11" s="24">
        <v>2</v>
      </c>
      <c r="F11" s="24">
        <f t="shared" si="0"/>
        <v>61.129999999999995</v>
      </c>
      <c r="G11" s="24">
        <v>20</v>
      </c>
      <c r="H11" s="24">
        <v>81.13</v>
      </c>
      <c r="I11" s="24">
        <f t="shared" si="1"/>
        <v>0.02</v>
      </c>
      <c r="J11" s="38">
        <v>25.689533999999998</v>
      </c>
      <c r="K11" s="24">
        <v>0.24</v>
      </c>
      <c r="L11" s="31">
        <v>8.6699267999999989</v>
      </c>
      <c r="M11" s="24">
        <v>4</v>
      </c>
      <c r="N11" s="25">
        <v>0.57378030719999995</v>
      </c>
      <c r="O11" s="32">
        <f t="shared" si="3"/>
        <v>8.3231297279999978</v>
      </c>
      <c r="P11" s="25">
        <f t="shared" si="4"/>
        <v>0.51379067999999994</v>
      </c>
      <c r="Q11" s="56">
        <f t="shared" si="2"/>
        <v>7.2355587407999984</v>
      </c>
    </row>
    <row r="12" spans="1:17" x14ac:dyDescent="0.2">
      <c r="A12" s="24">
        <v>70</v>
      </c>
      <c r="B12" s="26" t="s">
        <v>55</v>
      </c>
      <c r="C12" s="26">
        <v>52</v>
      </c>
      <c r="D12" s="26"/>
      <c r="E12" s="26">
        <v>1</v>
      </c>
      <c r="F12" s="24">
        <f t="shared" si="0"/>
        <v>62.319999999999993</v>
      </c>
      <c r="G12">
        <v>20</v>
      </c>
      <c r="H12" s="26">
        <v>82.32</v>
      </c>
      <c r="I12" s="26">
        <f t="shared" si="1"/>
        <v>0.02</v>
      </c>
      <c r="J12" s="39">
        <v>5.3482662000000003</v>
      </c>
      <c r="K12">
        <v>0.24</v>
      </c>
      <c r="L12" s="28">
        <v>0.76949579999999995</v>
      </c>
      <c r="M12">
        <v>4</v>
      </c>
      <c r="N12" s="25">
        <v>0.57378030719999995</v>
      </c>
      <c r="O12" s="28">
        <f t="shared" si="3"/>
        <v>0.73871596799999995</v>
      </c>
      <c r="P12" s="7">
        <f t="shared" si="4"/>
        <v>0.10696532400000001</v>
      </c>
      <c r="Q12" s="56">
        <f t="shared" si="2"/>
        <v>5.797033679999998E-2</v>
      </c>
    </row>
    <row r="13" spans="1:17" x14ac:dyDescent="0.2">
      <c r="A13" s="24">
        <v>72</v>
      </c>
      <c r="B13" s="26" t="s">
        <v>55</v>
      </c>
      <c r="C13" s="26">
        <v>52</v>
      </c>
      <c r="D13" s="26"/>
      <c r="E13" s="26">
        <v>1</v>
      </c>
      <c r="F13" s="24">
        <f t="shared" si="0"/>
        <v>62.319999999999993</v>
      </c>
      <c r="G13">
        <v>20</v>
      </c>
      <c r="H13" s="26">
        <v>82.32</v>
      </c>
      <c r="I13" s="26">
        <f t="shared" ref="I13" si="5">(H13-F13)/1000</f>
        <v>0.02</v>
      </c>
      <c r="J13" s="39">
        <v>5.3482662000000003</v>
      </c>
      <c r="K13">
        <v>0.24</v>
      </c>
      <c r="L13" s="28">
        <v>0.76949579999999995</v>
      </c>
      <c r="M13">
        <v>4</v>
      </c>
      <c r="N13" s="25">
        <v>0.57378030719999995</v>
      </c>
      <c r="O13" s="28">
        <f t="shared" ref="O13" si="6">K13*L13*M13</f>
        <v>0.73871596799999995</v>
      </c>
      <c r="P13" s="7">
        <f t="shared" ref="P13" si="7">J13*I13</f>
        <v>0.10696532400000001</v>
      </c>
      <c r="Q13" s="56">
        <f t="shared" si="2"/>
        <v>5.797033679999998E-2</v>
      </c>
    </row>
    <row r="14" spans="1:17" s="24" customFormat="1" x14ac:dyDescent="0.2">
      <c r="A14" s="24">
        <v>74</v>
      </c>
      <c r="B14" s="24" t="s">
        <v>56</v>
      </c>
      <c r="C14" s="24">
        <v>86</v>
      </c>
      <c r="E14" s="24">
        <v>1</v>
      </c>
      <c r="F14" s="24">
        <f t="shared" si="0"/>
        <v>59.36</v>
      </c>
      <c r="G14" s="24">
        <v>20</v>
      </c>
      <c r="H14" s="24">
        <v>79.36</v>
      </c>
      <c r="I14" s="24">
        <f t="shared" si="1"/>
        <v>0.02</v>
      </c>
      <c r="J14" s="38">
        <v>5.1109410000000004</v>
      </c>
      <c r="K14" s="24">
        <v>0.24</v>
      </c>
      <c r="L14" s="31">
        <v>0.88458959999999998</v>
      </c>
      <c r="M14" s="24">
        <v>4</v>
      </c>
      <c r="N14" s="25">
        <v>0.57378030719999995</v>
      </c>
      <c r="O14" s="32">
        <f t="shared" si="3"/>
        <v>0.8492060159999999</v>
      </c>
      <c r="P14" s="25">
        <f t="shared" si="4"/>
        <v>0.10221882000000002</v>
      </c>
      <c r="Q14" s="56">
        <f t="shared" si="2"/>
        <v>0.17320688879999993</v>
      </c>
    </row>
    <row r="15" spans="1:17" s="24" customFormat="1" x14ac:dyDescent="0.2">
      <c r="A15" s="24">
        <v>76</v>
      </c>
      <c r="B15" s="24" t="s">
        <v>57</v>
      </c>
      <c r="C15" s="24">
        <v>86</v>
      </c>
      <c r="E15" s="24">
        <v>2</v>
      </c>
      <c r="F15" s="24">
        <f t="shared" si="0"/>
        <v>59.459999999999994</v>
      </c>
      <c r="G15" s="24">
        <v>20</v>
      </c>
      <c r="H15" s="24">
        <v>79.459999999999994</v>
      </c>
      <c r="I15" s="24">
        <f t="shared" si="1"/>
        <v>0.02</v>
      </c>
      <c r="J15" s="38">
        <v>5.3072249999999999</v>
      </c>
      <c r="K15" s="24">
        <v>0.24</v>
      </c>
      <c r="L15" s="31">
        <v>0.90511019999999998</v>
      </c>
      <c r="M15" s="24">
        <v>4</v>
      </c>
      <c r="N15" s="25">
        <v>0.57378030719999995</v>
      </c>
      <c r="O15" s="32">
        <f t="shared" si="3"/>
        <v>0.86890579199999995</v>
      </c>
      <c r="P15" s="25">
        <f t="shared" si="4"/>
        <v>0.1061445</v>
      </c>
      <c r="Q15" s="56">
        <f t="shared" si="2"/>
        <v>0.1889809848</v>
      </c>
    </row>
    <row r="16" spans="1:17" x14ac:dyDescent="0.2">
      <c r="A16" s="24">
        <v>78</v>
      </c>
      <c r="B16" s="26" t="s">
        <v>58</v>
      </c>
      <c r="C16" s="26">
        <v>86</v>
      </c>
      <c r="D16" s="26"/>
      <c r="E16" s="26">
        <v>1</v>
      </c>
      <c r="F16" s="24">
        <f t="shared" si="0"/>
        <v>59.56</v>
      </c>
      <c r="G16">
        <v>20</v>
      </c>
      <c r="H16" s="26">
        <v>79.56</v>
      </c>
      <c r="I16" s="26">
        <f t="shared" si="1"/>
        <v>0.02</v>
      </c>
      <c r="J16" s="40">
        <v>25.484327999999998</v>
      </c>
      <c r="K16">
        <v>0.24</v>
      </c>
      <c r="L16" s="28">
        <v>8.7734219999999983</v>
      </c>
      <c r="M16">
        <v>4</v>
      </c>
      <c r="N16" s="25">
        <v>0.57378030719999995</v>
      </c>
      <c r="O16" s="28">
        <f t="shared" si="3"/>
        <v>8.4224851199999975</v>
      </c>
      <c r="P16" s="7">
        <f t="shared" si="4"/>
        <v>0.50968656000000001</v>
      </c>
      <c r="Q16" s="56">
        <f t="shared" si="2"/>
        <v>7.3390182527999972</v>
      </c>
    </row>
    <row r="17" spans="1:17" x14ac:dyDescent="0.2">
      <c r="A17" s="24">
        <v>80</v>
      </c>
      <c r="B17" s="26" t="s">
        <v>59</v>
      </c>
      <c r="C17" s="26">
        <v>86</v>
      </c>
      <c r="D17" s="26"/>
      <c r="E17" s="26">
        <v>2</v>
      </c>
      <c r="F17" s="24">
        <f t="shared" si="0"/>
        <v>59.599999999999994</v>
      </c>
      <c r="G17">
        <v>20</v>
      </c>
      <c r="H17" s="26">
        <v>79.599999999999994</v>
      </c>
      <c r="I17" s="26">
        <f t="shared" si="1"/>
        <v>0.02</v>
      </c>
      <c r="J17" s="40">
        <v>26.608499999999999</v>
      </c>
      <c r="K17">
        <v>0.24</v>
      </c>
      <c r="L17" s="28">
        <v>9.5050259999999991</v>
      </c>
      <c r="M17">
        <v>4</v>
      </c>
      <c r="N17" s="25">
        <v>0.57378030719999995</v>
      </c>
      <c r="O17" s="28">
        <f t="shared" si="3"/>
        <v>9.124824959999998</v>
      </c>
      <c r="P17" s="7">
        <f t="shared" si="4"/>
        <v>0.53217000000000003</v>
      </c>
      <c r="Q17" s="56">
        <f t="shared" si="2"/>
        <v>8.0188746527999974</v>
      </c>
    </row>
    <row r="18" spans="1:17" s="24" customFormat="1" x14ac:dyDescent="0.2">
      <c r="A18" s="24">
        <v>82</v>
      </c>
      <c r="B18" s="24" t="s">
        <v>60</v>
      </c>
      <c r="C18" s="24">
        <v>86</v>
      </c>
      <c r="E18" s="24">
        <v>1</v>
      </c>
      <c r="F18" s="24">
        <f t="shared" si="0"/>
        <v>59.510000000000005</v>
      </c>
      <c r="G18" s="24">
        <v>20</v>
      </c>
      <c r="H18" s="24">
        <v>79.510000000000005</v>
      </c>
      <c r="I18" s="24">
        <f t="shared" si="1"/>
        <v>0.02</v>
      </c>
      <c r="J18" s="37">
        <v>125.1966</v>
      </c>
      <c r="K18" s="24">
        <v>0.24</v>
      </c>
      <c r="L18" s="31">
        <v>15.32217</v>
      </c>
      <c r="M18" s="24">
        <v>4</v>
      </c>
      <c r="N18" s="25">
        <v>0.57378030719999995</v>
      </c>
      <c r="O18" s="32">
        <f t="shared" si="3"/>
        <v>14.7092832</v>
      </c>
      <c r="P18" s="25">
        <f t="shared" si="4"/>
        <v>2.5039320000000003</v>
      </c>
      <c r="Q18" s="56">
        <f t="shared" si="2"/>
        <v>11.631570892799999</v>
      </c>
    </row>
    <row r="19" spans="1:17" s="24" customFormat="1" x14ac:dyDescent="0.2">
      <c r="A19" s="24">
        <v>84</v>
      </c>
      <c r="B19" s="24" t="s">
        <v>61</v>
      </c>
      <c r="C19" s="24">
        <v>86</v>
      </c>
      <c r="E19" s="24">
        <v>2</v>
      </c>
      <c r="F19" s="24">
        <f t="shared" si="0"/>
        <v>59.430000000000007</v>
      </c>
      <c r="G19" s="24">
        <v>20</v>
      </c>
      <c r="H19" s="24">
        <v>79.430000000000007</v>
      </c>
      <c r="I19" s="24">
        <f t="shared" si="1"/>
        <v>0.02</v>
      </c>
      <c r="J19" s="38">
        <v>43.976824000000001</v>
      </c>
      <c r="K19" s="24">
        <v>0.24</v>
      </c>
      <c r="L19" s="31">
        <v>15.99132</v>
      </c>
      <c r="M19" s="24">
        <v>4</v>
      </c>
      <c r="N19" s="25">
        <v>0.57378030719999995</v>
      </c>
      <c r="O19" s="32">
        <f t="shared" si="3"/>
        <v>15.3516672</v>
      </c>
      <c r="P19" s="25">
        <f t="shared" si="4"/>
        <v>0.87953648000000006</v>
      </c>
      <c r="Q19" s="56">
        <f t="shared" si="2"/>
        <v>13.898350412799999</v>
      </c>
    </row>
    <row r="20" spans="1:17" x14ac:dyDescent="0.2">
      <c r="N20" s="7"/>
      <c r="O20" s="7"/>
      <c r="P20" s="7"/>
      <c r="Q20" s="7"/>
    </row>
    <row r="21" spans="1:17" x14ac:dyDescent="0.2">
      <c r="N21" s="7"/>
      <c r="O21" s="7"/>
      <c r="P21" s="7"/>
      <c r="Q21" s="7"/>
    </row>
    <row r="22" spans="1:17" x14ac:dyDescent="0.2">
      <c r="N22" s="7"/>
      <c r="O22" s="7"/>
      <c r="P22" s="7"/>
      <c r="Q22" s="7"/>
    </row>
    <row r="23" spans="1:17" x14ac:dyDescent="0.2">
      <c r="N23" s="7"/>
      <c r="O23" s="7"/>
      <c r="P23" s="7"/>
      <c r="Q23" s="7"/>
    </row>
    <row r="24" spans="1:17" x14ac:dyDescent="0.2">
      <c r="N24" s="7"/>
      <c r="O24" s="7"/>
      <c r="P24" s="7"/>
      <c r="Q24" s="7"/>
    </row>
    <row r="25" spans="1:17" x14ac:dyDescent="0.2">
      <c r="N25" s="7"/>
      <c r="O25" s="7"/>
      <c r="P25" s="7"/>
      <c r="Q25" s="7"/>
    </row>
    <row r="26" spans="1:17" x14ac:dyDescent="0.2">
      <c r="N26" s="7"/>
      <c r="O26" s="7"/>
      <c r="P26" s="7"/>
      <c r="Q26" s="7"/>
    </row>
    <row r="27" spans="1:17" x14ac:dyDescent="0.2">
      <c r="N27" s="7"/>
      <c r="O27" s="7"/>
      <c r="P27" s="7"/>
      <c r="Q27" s="7"/>
    </row>
    <row r="28" spans="1:17" x14ac:dyDescent="0.2">
      <c r="N28" s="7"/>
      <c r="O28" s="7"/>
      <c r="P28" s="7"/>
      <c r="Q28" s="7"/>
    </row>
    <row r="29" spans="1:17" x14ac:dyDescent="0.2">
      <c r="N29" s="7"/>
      <c r="O29" s="7"/>
      <c r="P29" s="7"/>
      <c r="Q29" s="7"/>
    </row>
    <row r="30" spans="1:17" x14ac:dyDescent="0.2">
      <c r="N30" s="7"/>
      <c r="O30" s="7"/>
      <c r="P30" s="7"/>
      <c r="Q30" s="7"/>
    </row>
    <row r="31" spans="1:17" x14ac:dyDescent="0.2">
      <c r="N31" s="7"/>
      <c r="O31" s="7"/>
      <c r="P31" s="7"/>
      <c r="Q31" s="7"/>
    </row>
    <row r="32" spans="1:17" x14ac:dyDescent="0.2">
      <c r="N32" s="7"/>
      <c r="O32" s="7"/>
      <c r="P32" s="7"/>
      <c r="Q32" s="7"/>
    </row>
    <row r="33" spans="14:17" x14ac:dyDescent="0.2">
      <c r="N33" s="7"/>
      <c r="O33" s="7"/>
      <c r="P33" s="7"/>
      <c r="Q33" s="7"/>
    </row>
    <row r="34" spans="14:17" x14ac:dyDescent="0.2">
      <c r="N34" s="7"/>
      <c r="O34" s="7"/>
      <c r="P34" s="7"/>
      <c r="Q34" s="7"/>
    </row>
    <row r="35" spans="14:17" x14ac:dyDescent="0.2">
      <c r="N35" s="7"/>
      <c r="O35" s="7"/>
      <c r="P35" s="7"/>
      <c r="Q35" s="7"/>
    </row>
    <row r="36" spans="14:17" x14ac:dyDescent="0.2">
      <c r="N36" s="7"/>
      <c r="O36" s="7"/>
      <c r="P36" s="7"/>
      <c r="Q36" s="7"/>
    </row>
    <row r="37" spans="14:17" x14ac:dyDescent="0.2">
      <c r="N37" s="7"/>
      <c r="O37" s="7"/>
      <c r="P37" s="7"/>
      <c r="Q37" s="7"/>
    </row>
    <row r="38" spans="14:17" x14ac:dyDescent="0.2">
      <c r="N38" s="7"/>
      <c r="O38" s="7"/>
      <c r="P38" s="7"/>
      <c r="Q38" s="7"/>
    </row>
    <row r="39" spans="14:17" x14ac:dyDescent="0.2">
      <c r="N39" s="7"/>
      <c r="O39" s="7"/>
      <c r="P39" s="7"/>
      <c r="Q39" s="7"/>
    </row>
    <row r="40" spans="14:17" x14ac:dyDescent="0.2">
      <c r="N40" s="7"/>
      <c r="O40" s="7"/>
      <c r="P40" s="7"/>
      <c r="Q40" s="7"/>
    </row>
    <row r="41" spans="14:17" x14ac:dyDescent="0.2">
      <c r="N41" s="7"/>
      <c r="O41" s="7"/>
      <c r="P41" s="7"/>
      <c r="Q41" s="7"/>
    </row>
    <row r="42" spans="14:17" x14ac:dyDescent="0.2">
      <c r="N42" s="7"/>
      <c r="O42" s="7"/>
      <c r="P42" s="7"/>
      <c r="Q42" s="7"/>
    </row>
    <row r="43" spans="14:17" x14ac:dyDescent="0.2">
      <c r="N43" s="7"/>
      <c r="O43" s="7"/>
      <c r="P43" s="7"/>
      <c r="Q43" s="7"/>
    </row>
    <row r="44" spans="14:17" x14ac:dyDescent="0.2">
      <c r="N44" s="7"/>
      <c r="O44" s="7"/>
      <c r="P44" s="7"/>
      <c r="Q44" s="7"/>
    </row>
    <row r="45" spans="14:17" x14ac:dyDescent="0.2">
      <c r="N45" s="7"/>
      <c r="O45" s="7"/>
      <c r="P45" s="7"/>
      <c r="Q45" s="7"/>
    </row>
    <row r="46" spans="14:17" x14ac:dyDescent="0.2">
      <c r="N46" s="7"/>
      <c r="O46" s="7"/>
      <c r="P46" s="7"/>
      <c r="Q46" s="7"/>
    </row>
    <row r="47" spans="14:17" x14ac:dyDescent="0.2">
      <c r="N47" s="7"/>
      <c r="O47" s="7"/>
      <c r="P47" s="7"/>
      <c r="Q47" s="7"/>
    </row>
    <row r="48" spans="14:17" x14ac:dyDescent="0.2">
      <c r="N48" s="7"/>
      <c r="O48" s="7"/>
      <c r="P48" s="7"/>
      <c r="Q48" s="7"/>
    </row>
    <row r="49" spans="14:17" x14ac:dyDescent="0.2">
      <c r="N49" s="7"/>
      <c r="O49" s="7"/>
      <c r="P49" s="7"/>
      <c r="Q49" s="7"/>
    </row>
    <row r="50" spans="14:17" x14ac:dyDescent="0.2">
      <c r="N50" s="7"/>
      <c r="O50" s="7"/>
      <c r="P50" s="7"/>
      <c r="Q50" s="7"/>
    </row>
    <row r="51" spans="14:17" x14ac:dyDescent="0.2">
      <c r="N51" s="7"/>
      <c r="O51" s="7"/>
      <c r="P51" s="7"/>
      <c r="Q51" s="7"/>
    </row>
    <row r="52" spans="14:17" x14ac:dyDescent="0.2">
      <c r="N52" s="7"/>
      <c r="O52" s="7"/>
      <c r="P52" s="7"/>
      <c r="Q52" s="7"/>
    </row>
    <row r="53" spans="14:17" x14ac:dyDescent="0.2">
      <c r="N53" s="7"/>
      <c r="O53" s="7"/>
      <c r="P53" s="7"/>
      <c r="Q53" s="7"/>
    </row>
    <row r="54" spans="14:17" x14ac:dyDescent="0.2">
      <c r="N54" s="7"/>
      <c r="O54" s="7"/>
      <c r="P54" s="7"/>
      <c r="Q54" s="7"/>
    </row>
    <row r="55" spans="14:17" x14ac:dyDescent="0.2">
      <c r="N55" s="7"/>
      <c r="O55" s="7"/>
      <c r="P55" s="7"/>
      <c r="Q55" s="7"/>
    </row>
    <row r="56" spans="14:17" x14ac:dyDescent="0.2">
      <c r="N56" s="7"/>
      <c r="O56" s="7"/>
      <c r="P56" s="7"/>
      <c r="Q56" s="7"/>
    </row>
    <row r="57" spans="14:17" x14ac:dyDescent="0.2">
      <c r="N57" s="7"/>
      <c r="O57" s="7"/>
      <c r="P57" s="7"/>
      <c r="Q57" s="7"/>
    </row>
    <row r="58" spans="14:17" x14ac:dyDescent="0.2">
      <c r="N58" s="7"/>
      <c r="O58" s="7"/>
      <c r="P58" s="7"/>
      <c r="Q58" s="7"/>
    </row>
    <row r="59" spans="14:17" x14ac:dyDescent="0.2">
      <c r="N59" s="7"/>
      <c r="O59" s="7"/>
      <c r="P59" s="7"/>
      <c r="Q59" s="7"/>
    </row>
    <row r="60" spans="14:17" x14ac:dyDescent="0.2">
      <c r="N60" s="7"/>
      <c r="O60" s="7"/>
      <c r="P60" s="7"/>
      <c r="Q60" s="7"/>
    </row>
    <row r="61" spans="14:17" x14ac:dyDescent="0.2">
      <c r="N61" s="7"/>
      <c r="O61" s="7"/>
      <c r="P61" s="7"/>
      <c r="Q61" s="7"/>
    </row>
    <row r="62" spans="14:17" x14ac:dyDescent="0.2">
      <c r="N62" s="7"/>
      <c r="O62" s="7"/>
      <c r="P62" s="7"/>
      <c r="Q62" s="7"/>
    </row>
    <row r="63" spans="14:17" x14ac:dyDescent="0.2">
      <c r="N63" s="7"/>
      <c r="O63" s="7"/>
      <c r="P63" s="7"/>
      <c r="Q63" s="7"/>
    </row>
    <row r="64" spans="14:17" x14ac:dyDescent="0.2">
      <c r="N64" s="7"/>
      <c r="O64" s="7"/>
      <c r="P64" s="7"/>
      <c r="Q64" s="7"/>
    </row>
    <row r="65" spans="14:17" x14ac:dyDescent="0.2">
      <c r="N65" s="7"/>
      <c r="O65" s="7"/>
      <c r="P65" s="7"/>
      <c r="Q65" s="7"/>
    </row>
    <row r="66" spans="14:17" x14ac:dyDescent="0.2">
      <c r="N66" s="7"/>
      <c r="O66" s="7"/>
      <c r="P66" s="7"/>
      <c r="Q66" s="7"/>
    </row>
    <row r="67" spans="14:17" x14ac:dyDescent="0.2">
      <c r="N67" s="7"/>
      <c r="O67" s="7"/>
      <c r="P67" s="7"/>
      <c r="Q67" s="7"/>
    </row>
    <row r="68" spans="14:17" x14ac:dyDescent="0.2">
      <c r="N68" s="7"/>
      <c r="O68" s="7"/>
      <c r="P68" s="7"/>
      <c r="Q68" s="7"/>
    </row>
    <row r="69" spans="14:17" x14ac:dyDescent="0.2">
      <c r="N69" s="7"/>
      <c r="O69" s="7"/>
      <c r="P69" s="7"/>
      <c r="Q69" s="7"/>
    </row>
    <row r="70" spans="14:17" x14ac:dyDescent="0.2">
      <c r="N70" s="7"/>
      <c r="O70" s="7"/>
      <c r="P70" s="7"/>
      <c r="Q70" s="7"/>
    </row>
    <row r="71" spans="14:17" x14ac:dyDescent="0.2">
      <c r="N71" s="7"/>
      <c r="O71" s="7"/>
      <c r="P71" s="7"/>
      <c r="Q71" s="7"/>
    </row>
    <row r="72" spans="14:17" x14ac:dyDescent="0.2">
      <c r="N72" s="7"/>
      <c r="O72" s="7"/>
      <c r="P72" s="7"/>
      <c r="Q72" s="7"/>
    </row>
    <row r="73" spans="14:17" x14ac:dyDescent="0.2">
      <c r="N73" s="7"/>
      <c r="O73" s="7"/>
      <c r="P73" s="7"/>
      <c r="Q73" s="7"/>
    </row>
    <row r="74" spans="14:17" x14ac:dyDescent="0.2">
      <c r="N74" s="7"/>
      <c r="O74" s="7"/>
      <c r="P74" s="7"/>
      <c r="Q74" s="7"/>
    </row>
    <row r="75" spans="14:17" x14ac:dyDescent="0.2">
      <c r="N75" s="7"/>
      <c r="O75" s="7"/>
      <c r="P75" s="7"/>
      <c r="Q75" s="7"/>
    </row>
    <row r="76" spans="14:17" x14ac:dyDescent="0.2">
      <c r="N76" s="7"/>
      <c r="O76" s="7"/>
      <c r="P76" s="7"/>
      <c r="Q76" s="7"/>
    </row>
    <row r="77" spans="14:17" x14ac:dyDescent="0.2">
      <c r="N77" s="7"/>
      <c r="O77" s="7"/>
      <c r="P77" s="7"/>
      <c r="Q77" s="7"/>
    </row>
    <row r="78" spans="14:17" x14ac:dyDescent="0.2">
      <c r="N78" s="7"/>
      <c r="O78" s="7"/>
      <c r="P78" s="7"/>
      <c r="Q78" s="7"/>
    </row>
    <row r="79" spans="14:17" x14ac:dyDescent="0.2">
      <c r="N79" s="7"/>
      <c r="O79" s="7"/>
      <c r="P79" s="7"/>
      <c r="Q79" s="7"/>
    </row>
  </sheetData>
  <conditionalFormatting sqref="N1">
    <cfRule type="cellIs" dxfId="1" priority="1" operator="lessThan">
      <formula>0</formula>
    </cfRule>
  </conditionalFormatting>
  <conditionalFormatting sqref="L1:M1">
    <cfRule type="cellIs" dxfId="0" priority="2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E1 Samples</vt:lpstr>
      <vt:lpstr>Resin Blanks</vt:lpstr>
      <vt:lpstr>E2 Samples</vt:lpstr>
    </vt:vector>
  </TitlesOfParts>
  <Company>Virginia 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Duston</dc:creator>
  <cp:lastModifiedBy>Amanda Pennino</cp:lastModifiedBy>
  <dcterms:created xsi:type="dcterms:W3CDTF">2019-10-28T18:04:58Z</dcterms:created>
  <dcterms:modified xsi:type="dcterms:W3CDTF">2021-03-27T18:37:16Z</dcterms:modified>
</cp:coreProperties>
</file>