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F9353A99-D546-9742-9710-2523AFF250C3}" xr6:coauthVersionLast="36" xr6:coauthVersionMax="36" xr10:uidLastSave="{00000000-0000-0000-0000-000000000000}"/>
  <bookViews>
    <workbookView xWindow="3380" yWindow="460" windowWidth="25420" windowHeight="16480" xr2:uid="{00000000-000D-0000-FFFF-FFFF00000000}"/>
  </bookViews>
  <sheets>
    <sheet name="E1 Samples" sheetId="1" r:id="rId1"/>
    <sheet name="Resin Blanks E1" sheetId="2" r:id="rId2"/>
    <sheet name="E2 Samp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C30" i="1" s="1"/>
  <c r="C25" i="1"/>
  <c r="C26" i="1"/>
  <c r="C27" i="1"/>
  <c r="C28" i="1"/>
  <c r="C29" i="1"/>
  <c r="C31" i="1"/>
  <c r="C32" i="1"/>
  <c r="C33" i="1"/>
  <c r="C34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L4" i="2" l="1"/>
  <c r="J4" i="2"/>
  <c r="L3" i="2"/>
  <c r="J3" i="2"/>
  <c r="J6" i="2" s="1"/>
  <c r="L2" i="2"/>
  <c r="L6" i="2" s="1"/>
  <c r="M6" i="2" s="1"/>
  <c r="J2" i="2"/>
  <c r="N3" i="3" l="1"/>
  <c r="N21" i="3"/>
  <c r="N20" i="3"/>
  <c r="N4" i="3"/>
  <c r="H2" i="3"/>
  <c r="O2" i="3" s="1"/>
  <c r="H21" i="3"/>
  <c r="O21" i="3" s="1"/>
  <c r="H20" i="3"/>
  <c r="O20" i="3" s="1"/>
  <c r="M21" i="1"/>
  <c r="P21" i="1" s="1"/>
  <c r="M20" i="1"/>
  <c r="P20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4" i="1"/>
  <c r="F34" i="1" s="1"/>
  <c r="N13" i="3" l="1"/>
  <c r="H13" i="3"/>
  <c r="O13" i="3" s="1"/>
  <c r="M13" i="1"/>
  <c r="N2" i="3"/>
  <c r="H3" i="3"/>
  <c r="H4" i="3"/>
  <c r="H5" i="3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M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E33" i="1" l="1"/>
  <c r="E32" i="1"/>
  <c r="O3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19" i="3"/>
  <c r="E26" i="1" l="1"/>
  <c r="E27" i="1"/>
  <c r="E28" i="1"/>
  <c r="E29" i="1"/>
  <c r="E30" i="1"/>
  <c r="E31" i="1"/>
  <c r="E25" i="1"/>
  <c r="P19" i="1" l="1"/>
  <c r="P16" i="1"/>
  <c r="P18" i="1"/>
  <c r="P17" i="1"/>
  <c r="F33" i="1" l="1"/>
  <c r="F32" i="1"/>
  <c r="O4" i="3"/>
  <c r="O5" i="3"/>
  <c r="O6" i="3"/>
  <c r="O7" i="3"/>
  <c r="O8" i="3"/>
  <c r="O9" i="3"/>
  <c r="O10" i="3"/>
  <c r="O11" i="3"/>
  <c r="O12" i="3"/>
  <c r="O14" i="3"/>
  <c r="O15" i="3"/>
  <c r="O16" i="3"/>
  <c r="O17" i="3"/>
  <c r="O18" i="3"/>
  <c r="O19" i="3"/>
  <c r="P2" i="1" l="1"/>
  <c r="P10" i="1" l="1"/>
  <c r="P11" i="1"/>
  <c r="P4" i="1"/>
  <c r="P14" i="1"/>
  <c r="P9" i="1"/>
  <c r="P6" i="1"/>
  <c r="P15" i="1"/>
  <c r="P3" i="1"/>
  <c r="P5" i="1"/>
  <c r="P8" i="1"/>
  <c r="P12" i="1"/>
  <c r="P7" i="1"/>
  <c r="F29" i="1" l="1"/>
  <c r="F31" i="1"/>
  <c r="F28" i="1"/>
  <c r="F27" i="1"/>
  <c r="F30" i="1"/>
  <c r="F26" i="1"/>
  <c r="F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  <author>Stephanie Duston</author>
  </authors>
  <commentList>
    <comment ref="D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  <comment ref="J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Measurement from TOC
</t>
        </r>
      </text>
    </comment>
    <comment ref="K1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Dilution factor - 1M KCl samples diluted for analysis on TOC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CHECK THIS
</t>
        </r>
      </text>
    </comment>
    <comment ref="L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Pulled from avg of Blank analysis (mg/L)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</commentList>
</comments>
</file>

<file path=xl/sharedStrings.xml><?xml version="1.0" encoding="utf-8"?>
<sst xmlns="http://schemas.openxmlformats.org/spreadsheetml/2006/main" count="110" uniqueCount="72">
  <si>
    <t>Sample #</t>
  </si>
  <si>
    <t>Source</t>
  </si>
  <si>
    <t>Resin</t>
  </si>
  <si>
    <t>Rep</t>
  </si>
  <si>
    <t>Initial Bottle Mass (g)</t>
  </si>
  <si>
    <t>Resin Mass (g)</t>
  </si>
  <si>
    <t>Bottle final mass (g)</t>
  </si>
  <si>
    <t>1M KCl volume (L)</t>
  </si>
  <si>
    <t>DOC DF</t>
  </si>
  <si>
    <t>E1 DOC Blank
 (mg/ g resin)</t>
  </si>
  <si>
    <t>E1 mg C extracted</t>
  </si>
  <si>
    <t>corrected mass C (mg)</t>
  </si>
  <si>
    <t>S5128</t>
  </si>
  <si>
    <t>Pre-Treatment</t>
  </si>
  <si>
    <t>Resin mass (g)</t>
  </si>
  <si>
    <t>KCl volume (L)</t>
  </si>
  <si>
    <t>2M NaCl</t>
  </si>
  <si>
    <t>Leftover E1 volume (L)</t>
  </si>
  <si>
    <t>E1 Concentration DOC (mg/L)</t>
  </si>
  <si>
    <t xml:space="preserve"> E2 1M KCl TOC
DOC (mg/L)</t>
  </si>
  <si>
    <t>E2 DOC Blank
 (mg/ g resin)</t>
  </si>
  <si>
    <t>mg C extracted</t>
  </si>
  <si>
    <t>Subcatchment</t>
  </si>
  <si>
    <t>Well ID</t>
  </si>
  <si>
    <t xml:space="preserve"> E1 1M KCl
DOC (mg/L)</t>
  </si>
  <si>
    <t>DOC Dilution Factor</t>
  </si>
  <si>
    <t>42.4 R1</t>
  </si>
  <si>
    <t>42.4 R2</t>
  </si>
  <si>
    <t>42.2 R1</t>
  </si>
  <si>
    <t>42.2 R2</t>
  </si>
  <si>
    <t>B R1</t>
  </si>
  <si>
    <t>B R2</t>
  </si>
  <si>
    <t>B R3</t>
  </si>
  <si>
    <t>1 M KCl</t>
  </si>
  <si>
    <t>42.3 R1</t>
  </si>
  <si>
    <t>42.3 R2</t>
  </si>
  <si>
    <t>E1 Corrected mass C (mg)</t>
  </si>
  <si>
    <t>E2 Corrected mass C (mg)</t>
  </si>
  <si>
    <t>Total mass C (mg)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</si>
  <si>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</si>
  <si>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</si>
  <si>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</si>
  <si>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</si>
  <si>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</si>
  <si>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</si>
  <si>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</si>
  <si>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</si>
  <si>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</si>
  <si>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Avg Total mass C (mg)</t>
  </si>
  <si>
    <t>Total resin weight</t>
  </si>
  <si>
    <t>Mult Factor</t>
  </si>
  <si>
    <t>Total C Whole Resin</t>
  </si>
  <si>
    <t>52_2 R1</t>
  </si>
  <si>
    <t>52_2 R2</t>
  </si>
  <si>
    <t>52_3 R1</t>
  </si>
  <si>
    <t>52_3 R2</t>
  </si>
  <si>
    <t>52_4 R1</t>
  </si>
  <si>
    <t>86_2 R1</t>
  </si>
  <si>
    <t>86_2 R2</t>
  </si>
  <si>
    <t>86_3 R1</t>
  </si>
  <si>
    <t>86_3 R2</t>
  </si>
  <si>
    <t>86_4 R1</t>
  </si>
  <si>
    <t>86_4 R2</t>
  </si>
  <si>
    <t>E1 Blank DOC (mg/ L )</t>
  </si>
  <si>
    <t>L1</t>
  </si>
  <si>
    <t>After E1 weight (g)</t>
  </si>
  <si>
    <t>Initial Bottle + resin Mass (g)</t>
  </si>
  <si>
    <t>Dilution</t>
  </si>
  <si>
    <t>E1 (mg)</t>
  </si>
  <si>
    <t>E2 (mg)</t>
  </si>
  <si>
    <t>TOTAL BLANK RESIN</t>
  </si>
  <si>
    <t>post-sorption C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</si>
</sst>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b/>
      <sz val="11"/>
      <color theme="1"/>
      <name val="Calibri (Body)_x0000_"/>
    </font>
    <font>
      <sz val="11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164" fontId="0" fillId="0" borderId="0" xfId="0" applyNumberFormat="1" applyFont="1"/>
    <xf numFmtId="0" fontId="2" fillId="3" borderId="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/>
    <xf numFmtId="164" fontId="0" fillId="8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Fill="1"/>
    <xf numFmtId="2" fontId="0" fillId="8" borderId="0" xfId="0" applyNumberFormat="1" applyFill="1" applyAlignment="1">
      <alignment horizontal="center"/>
    </xf>
    <xf numFmtId="165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0" fillId="8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8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8" borderId="3" xfId="0" applyFill="1" applyBorder="1"/>
    <xf numFmtId="0" fontId="0" fillId="0" borderId="3" xfId="0" applyFill="1" applyBorder="1"/>
    <xf numFmtId="0" fontId="0" fillId="0" borderId="4" xfId="0" applyFill="1" applyBorder="1"/>
    <xf numFmtId="0" fontId="2" fillId="4" borderId="2" xfId="0" applyFont="1" applyFill="1" applyBorder="1" applyAlignment="1">
      <alignment horizontal="center" vertical="center" wrapText="1"/>
    </xf>
    <xf numFmtId="164" fontId="0" fillId="8" borderId="3" xfId="0" applyNumberFormat="1" applyFill="1" applyBorder="1"/>
    <xf numFmtId="0" fontId="6" fillId="2" borderId="0" xfId="0" applyFont="1" applyFill="1" applyAlignment="1">
      <alignment horizontal="center" vertical="center" wrapText="1"/>
    </xf>
    <xf numFmtId="0" fontId="7" fillId="8" borderId="0" xfId="0" applyFont="1" applyFill="1"/>
    <xf numFmtId="0" fontId="7" fillId="0" borderId="0" xfId="0" applyFont="1"/>
    <xf numFmtId="0" fontId="7" fillId="0" borderId="0" xfId="0" applyFont="1" applyFill="1"/>
    <xf numFmtId="0" fontId="0" fillId="0" borderId="1" xfId="0" applyFill="1" applyBorder="1"/>
    <xf numFmtId="0" fontId="2" fillId="4" borderId="0" xfId="0" applyFont="1" applyFill="1" applyAlignment="1">
      <alignment vertical="center" wrapText="1"/>
    </xf>
    <xf numFmtId="2" fontId="0" fillId="0" borderId="0" xfId="0" applyNumberFormat="1" applyFont="1" applyFill="1" applyAlignment="1" applyProtection="1">
      <protection locked="0"/>
    </xf>
    <xf numFmtId="164" fontId="0" fillId="0" borderId="0" xfId="0" applyNumberFormat="1" applyFont="1" applyFill="1"/>
    <xf numFmtId="164" fontId="0" fillId="0" borderId="0" xfId="0" applyNumberFormat="1" applyFont="1" applyFill="1" applyAlignment="1" applyProtection="1">
      <protection locked="0"/>
    </xf>
    <xf numFmtId="0" fontId="1" fillId="0" borderId="0" xfId="0" applyFont="1"/>
    <xf numFmtId="164" fontId="0" fillId="2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8" borderId="0" xfId="0" applyFill="1" applyBorder="1"/>
    <xf numFmtId="165" fontId="2" fillId="4" borderId="0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Alignment="1">
      <alignment horizontal="center" vertical="center" wrapText="1"/>
    </xf>
    <xf numFmtId="165" fontId="1" fillId="6" borderId="0" xfId="0" applyNumberFormat="1" applyFont="1" applyFill="1" applyAlignment="1">
      <alignment horizontal="center" vertical="center" wrapText="1"/>
    </xf>
    <xf numFmtId="165" fontId="0" fillId="7" borderId="0" xfId="0" applyNumberFormat="1" applyFill="1" applyAlignment="1">
      <alignment horizontal="center" vertical="center" wrapText="1"/>
    </xf>
    <xf numFmtId="165" fontId="0" fillId="8" borderId="0" xfId="0" applyNumberFormat="1" applyFill="1" applyBorder="1"/>
    <xf numFmtId="165" fontId="0" fillId="8" borderId="0" xfId="0" applyNumberFormat="1" applyFill="1"/>
    <xf numFmtId="165" fontId="0" fillId="0" borderId="0" xfId="0" applyNumberFormat="1" applyFill="1" applyBorder="1"/>
    <xf numFmtId="165" fontId="0" fillId="0" borderId="0" xfId="0" applyNumberFormat="1" applyFill="1"/>
    <xf numFmtId="165" fontId="0" fillId="0" borderId="0" xfId="0" applyNumberFormat="1" applyBorder="1"/>
    <xf numFmtId="165" fontId="0" fillId="0" borderId="0" xfId="0" applyNumberFormat="1"/>
    <xf numFmtId="166" fontId="0" fillId="8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5853F"/>
      <color rgb="FF7C3626"/>
      <color rgb="FF2D080A"/>
      <color rgb="FF494947"/>
      <color rgb="FF44CCFF"/>
      <color rgb="FF35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P24" sqref="P24"/>
    </sheetView>
  </sheetViews>
  <sheetFormatPr baseColWidth="10" defaultColWidth="8.83203125" defaultRowHeight="15"/>
  <cols>
    <col min="2" max="3" width="9" customWidth="1"/>
    <col min="4" max="4" width="10.5" customWidth="1"/>
    <col min="5" max="5" width="6.5" customWidth="1"/>
    <col min="6" max="6" width="11.83203125" customWidth="1"/>
    <col min="7" max="7" width="11" customWidth="1"/>
    <col min="8" max="9" width="12" customWidth="1"/>
    <col min="10" max="10" width="13" style="33" customWidth="1"/>
    <col min="11" max="11" width="8.5" style="56" customWidth="1"/>
    <col min="12" max="12" width="14.5" style="66" customWidth="1"/>
    <col min="13" max="14" width="11.6640625" style="67" customWidth="1"/>
    <col min="15" max="15" width="11.5" style="67" customWidth="1"/>
    <col min="16" max="16" width="8.83203125" style="67" customWidth="1"/>
  </cols>
  <sheetData>
    <row r="1" spans="1:17" s="6" customFormat="1" ht="48">
      <c r="B1" s="1" t="s">
        <v>0</v>
      </c>
      <c r="C1" s="1" t="s">
        <v>22</v>
      </c>
      <c r="D1" s="2" t="s">
        <v>23</v>
      </c>
      <c r="E1" s="2" t="s">
        <v>3</v>
      </c>
      <c r="F1" s="3" t="s">
        <v>4</v>
      </c>
      <c r="G1" s="3" t="s">
        <v>5</v>
      </c>
      <c r="H1" s="4" t="s">
        <v>6</v>
      </c>
      <c r="I1" s="15" t="s">
        <v>7</v>
      </c>
      <c r="J1" s="31" t="s">
        <v>24</v>
      </c>
      <c r="K1" s="5" t="s">
        <v>25</v>
      </c>
      <c r="L1" s="58" t="s">
        <v>9</v>
      </c>
      <c r="M1" s="59" t="s">
        <v>10</v>
      </c>
      <c r="N1" s="60" t="s">
        <v>36</v>
      </c>
      <c r="O1" s="60" t="s">
        <v>37</v>
      </c>
      <c r="P1" s="61" t="s">
        <v>38</v>
      </c>
      <c r="Q1" s="21"/>
    </row>
    <row r="2" spans="1:17" s="23" customFormat="1">
      <c r="A2" s="23">
        <v>53</v>
      </c>
      <c r="B2" s="23" t="s">
        <v>28</v>
      </c>
      <c r="C2" s="23">
        <v>42</v>
      </c>
      <c r="E2" s="23">
        <v>1</v>
      </c>
      <c r="F2" s="23">
        <f>H2-G2</f>
        <v>59.56</v>
      </c>
      <c r="G2" s="23">
        <v>20</v>
      </c>
      <c r="H2" s="23">
        <v>79.56</v>
      </c>
      <c r="I2" s="23">
        <v>0.24</v>
      </c>
      <c r="J2" s="36">
        <v>8.2899999999999991</v>
      </c>
      <c r="K2" s="57">
        <v>4</v>
      </c>
      <c r="L2" s="62">
        <v>0.69440574719999992</v>
      </c>
      <c r="M2" s="63">
        <f>J2*K2*I2</f>
        <v>7.9583999999999993</v>
      </c>
      <c r="N2" s="63">
        <f>M2-L2</f>
        <v>7.263994252799999</v>
      </c>
      <c r="O2" s="63">
        <v>2.1789040328000002</v>
      </c>
      <c r="P2" s="63">
        <f>SUM(N2:O2)</f>
        <v>9.4428982855999983</v>
      </c>
    </row>
    <row r="3" spans="1:17" s="23" customFormat="1">
      <c r="A3" s="23">
        <v>55</v>
      </c>
      <c r="B3" s="23" t="s">
        <v>29</v>
      </c>
      <c r="C3" s="23">
        <v>42</v>
      </c>
      <c r="E3" s="23">
        <v>2</v>
      </c>
      <c r="F3" s="23">
        <f t="shared" ref="F3:F21" si="0">H3-G3</f>
        <v>59.42</v>
      </c>
      <c r="G3" s="23">
        <v>20</v>
      </c>
      <c r="H3" s="23">
        <v>79.42</v>
      </c>
      <c r="I3" s="23">
        <v>0.24</v>
      </c>
      <c r="J3" s="36">
        <v>8.85</v>
      </c>
      <c r="K3" s="57">
        <v>4</v>
      </c>
      <c r="L3" s="62">
        <v>0.69440574719999992</v>
      </c>
      <c r="M3" s="63">
        <f>J3*K3*I3</f>
        <v>8.4959999999999987</v>
      </c>
      <c r="N3" s="63">
        <f t="shared" ref="N3:N21" si="1">M3-L3</f>
        <v>7.8015942527999984</v>
      </c>
      <c r="O3" s="63">
        <v>2.5480496328000002</v>
      </c>
      <c r="P3" s="63">
        <f t="shared" ref="P3:P15" si="2">SUM(N3:O3)</f>
        <v>10.349643885599999</v>
      </c>
    </row>
    <row r="4" spans="1:17" s="25" customFormat="1">
      <c r="A4" s="25">
        <v>57</v>
      </c>
      <c r="B4" s="25" t="s">
        <v>34</v>
      </c>
      <c r="C4" s="25">
        <v>42</v>
      </c>
      <c r="E4" s="25">
        <v>1</v>
      </c>
      <c r="F4" s="25">
        <f t="shared" si="0"/>
        <v>59.519999999999996</v>
      </c>
      <c r="G4" s="25">
        <v>20</v>
      </c>
      <c r="H4" s="25">
        <v>79.52</v>
      </c>
      <c r="I4" s="25">
        <v>0.24</v>
      </c>
      <c r="J4" s="37">
        <v>7.93</v>
      </c>
      <c r="K4" s="55">
        <v>4</v>
      </c>
      <c r="L4" s="62">
        <v>0.69440574719999992</v>
      </c>
      <c r="M4" s="65">
        <f t="shared" ref="M4:M21" si="3">J4*K4*I4</f>
        <v>7.6127999999999991</v>
      </c>
      <c r="N4" s="63">
        <f t="shared" si="1"/>
        <v>6.9183942527999989</v>
      </c>
      <c r="O4" s="65">
        <v>2.5704768327999998</v>
      </c>
      <c r="P4" s="65">
        <f t="shared" si="2"/>
        <v>9.4888710855999996</v>
      </c>
    </row>
    <row r="5" spans="1:17" s="25" customFormat="1">
      <c r="A5" s="25">
        <v>59</v>
      </c>
      <c r="B5" s="25" t="s">
        <v>35</v>
      </c>
      <c r="C5" s="25">
        <v>42</v>
      </c>
      <c r="E5" s="25">
        <v>2</v>
      </c>
      <c r="F5" s="25">
        <f t="shared" si="0"/>
        <v>59.64</v>
      </c>
      <c r="G5" s="25">
        <v>20</v>
      </c>
      <c r="H5" s="25">
        <v>79.64</v>
      </c>
      <c r="I5" s="25">
        <v>0.24</v>
      </c>
      <c r="J5" s="37">
        <v>12.39</v>
      </c>
      <c r="K5" s="55">
        <v>4</v>
      </c>
      <c r="L5" s="62">
        <v>0.69440574719999992</v>
      </c>
      <c r="M5" s="65">
        <f t="shared" si="3"/>
        <v>11.894400000000001</v>
      </c>
      <c r="N5" s="63">
        <f t="shared" si="1"/>
        <v>11.199994252800002</v>
      </c>
      <c r="O5" s="65">
        <v>1.4624264327999996</v>
      </c>
      <c r="P5" s="65">
        <f t="shared" si="2"/>
        <v>12.662420685600001</v>
      </c>
    </row>
    <row r="6" spans="1:17" s="23" customFormat="1">
      <c r="A6" s="23">
        <v>61</v>
      </c>
      <c r="B6" s="23" t="s">
        <v>26</v>
      </c>
      <c r="C6" s="23">
        <v>42</v>
      </c>
      <c r="E6" s="23">
        <v>1</v>
      </c>
      <c r="F6" s="23">
        <f t="shared" si="0"/>
        <v>59.349999999999994</v>
      </c>
      <c r="G6" s="23">
        <v>20</v>
      </c>
      <c r="H6" s="23">
        <v>79.349999999999994</v>
      </c>
      <c r="I6" s="23">
        <v>0.24</v>
      </c>
      <c r="J6" s="36">
        <v>4.7</v>
      </c>
      <c r="K6" s="57">
        <v>4</v>
      </c>
      <c r="L6" s="62">
        <v>0.69440574719999992</v>
      </c>
      <c r="M6" s="63">
        <f t="shared" si="3"/>
        <v>4.5119999999999996</v>
      </c>
      <c r="N6" s="63">
        <f t="shared" si="1"/>
        <v>3.8175942527999998</v>
      </c>
      <c r="O6" s="63">
        <v>0.73736413279999991</v>
      </c>
      <c r="P6" s="63">
        <f t="shared" si="2"/>
        <v>4.5549583856</v>
      </c>
    </row>
    <row r="7" spans="1:17" s="23" customFormat="1">
      <c r="A7" s="23">
        <v>63</v>
      </c>
      <c r="B7" s="23" t="s">
        <v>27</v>
      </c>
      <c r="C7" s="23">
        <v>42</v>
      </c>
      <c r="E7" s="23">
        <v>2</v>
      </c>
      <c r="F7" s="23">
        <f t="shared" si="0"/>
        <v>59.7</v>
      </c>
      <c r="G7" s="23">
        <v>20</v>
      </c>
      <c r="H7" s="23">
        <v>79.7</v>
      </c>
      <c r="I7" s="23">
        <v>0.24</v>
      </c>
      <c r="J7" s="36">
        <v>5.99</v>
      </c>
      <c r="K7" s="57">
        <v>4</v>
      </c>
      <c r="L7" s="62">
        <v>0.69440574719999992</v>
      </c>
      <c r="M7" s="63">
        <f t="shared" si="3"/>
        <v>5.7504</v>
      </c>
      <c r="N7" s="63">
        <f t="shared" si="1"/>
        <v>5.0559942527999997</v>
      </c>
      <c r="O7" s="63">
        <v>0.70695583279999985</v>
      </c>
      <c r="P7" s="63">
        <f t="shared" si="2"/>
        <v>5.7629500856</v>
      </c>
    </row>
    <row r="8" spans="1:17" s="25" customFormat="1">
      <c r="A8" s="25">
        <v>65</v>
      </c>
      <c r="B8" s="25" t="s">
        <v>52</v>
      </c>
      <c r="C8" s="25">
        <v>52</v>
      </c>
      <c r="E8" s="25">
        <v>1</v>
      </c>
      <c r="F8" s="25">
        <f t="shared" si="0"/>
        <v>59.519999999999996</v>
      </c>
      <c r="G8" s="25">
        <v>20</v>
      </c>
      <c r="H8" s="25">
        <v>79.52</v>
      </c>
      <c r="I8" s="25">
        <v>0.24</v>
      </c>
      <c r="J8" s="37">
        <v>92.22</v>
      </c>
      <c r="K8" s="55">
        <v>4</v>
      </c>
      <c r="L8" s="62">
        <v>0.69440574719999992</v>
      </c>
      <c r="M8" s="65">
        <f t="shared" si="3"/>
        <v>88.531199999999998</v>
      </c>
      <c r="N8" s="63">
        <f t="shared" si="1"/>
        <v>87.836794252800004</v>
      </c>
      <c r="O8" s="65">
        <v>46.423361332799999</v>
      </c>
      <c r="P8" s="65">
        <f t="shared" si="2"/>
        <v>134.26015558559999</v>
      </c>
    </row>
    <row r="9" spans="1:17" s="25" customFormat="1">
      <c r="A9" s="25">
        <v>67</v>
      </c>
      <c r="B9" s="25" t="s">
        <v>53</v>
      </c>
      <c r="C9" s="25">
        <v>52</v>
      </c>
      <c r="E9" s="25">
        <v>2</v>
      </c>
      <c r="F9" s="25">
        <f t="shared" si="0"/>
        <v>62.209999999999994</v>
      </c>
      <c r="G9" s="25">
        <v>20</v>
      </c>
      <c r="H9" s="25">
        <v>82.21</v>
      </c>
      <c r="I9" s="25">
        <v>0.24</v>
      </c>
      <c r="J9" s="37">
        <v>97.68</v>
      </c>
      <c r="K9" s="55">
        <v>4</v>
      </c>
      <c r="L9" s="62">
        <v>0.69440574719999992</v>
      </c>
      <c r="M9" s="65">
        <f t="shared" si="3"/>
        <v>93.772800000000004</v>
      </c>
      <c r="N9" s="63">
        <f t="shared" si="1"/>
        <v>93.07839425280001</v>
      </c>
      <c r="O9" s="65">
        <v>42.133688332799998</v>
      </c>
      <c r="P9" s="65">
        <f t="shared" si="2"/>
        <v>135.2120825856</v>
      </c>
    </row>
    <row r="10" spans="1:17" s="23" customFormat="1">
      <c r="A10" s="23">
        <v>69</v>
      </c>
      <c r="B10" s="23" t="s">
        <v>54</v>
      </c>
      <c r="C10" s="23">
        <v>52</v>
      </c>
      <c r="E10" s="23">
        <v>1</v>
      </c>
      <c r="F10" s="23">
        <f t="shared" si="0"/>
        <v>62.260000000000005</v>
      </c>
      <c r="G10" s="23">
        <v>20</v>
      </c>
      <c r="H10" s="23">
        <v>82.26</v>
      </c>
      <c r="I10" s="23">
        <v>0.24</v>
      </c>
      <c r="J10" s="36">
        <v>30.5</v>
      </c>
      <c r="K10" s="57">
        <v>4</v>
      </c>
      <c r="L10" s="62">
        <v>0.69440574719999992</v>
      </c>
      <c r="M10" s="63">
        <f t="shared" si="3"/>
        <v>29.279999999999998</v>
      </c>
      <c r="N10" s="63">
        <f t="shared" si="1"/>
        <v>28.585594252799996</v>
      </c>
      <c r="O10" s="63">
        <v>15.6218751328</v>
      </c>
      <c r="P10" s="63">
        <f t="shared" si="2"/>
        <v>44.207469385599993</v>
      </c>
    </row>
    <row r="11" spans="1:17" s="23" customFormat="1">
      <c r="A11" s="23">
        <v>71</v>
      </c>
      <c r="B11" s="23" t="s">
        <v>55</v>
      </c>
      <c r="C11" s="23">
        <v>52</v>
      </c>
      <c r="E11" s="23">
        <v>2</v>
      </c>
      <c r="F11" s="23">
        <f t="shared" si="0"/>
        <v>59.400000000000006</v>
      </c>
      <c r="G11" s="23">
        <v>20</v>
      </c>
      <c r="H11" s="23">
        <v>79.400000000000006</v>
      </c>
      <c r="I11" s="23">
        <v>0.24</v>
      </c>
      <c r="J11" s="36">
        <v>29.05</v>
      </c>
      <c r="K11" s="57">
        <v>4</v>
      </c>
      <c r="L11" s="62">
        <v>0.69440574719999992</v>
      </c>
      <c r="M11" s="63">
        <f t="shared" si="3"/>
        <v>27.887999999999998</v>
      </c>
      <c r="N11" s="63">
        <f t="shared" si="1"/>
        <v>27.193594252799997</v>
      </c>
      <c r="O11" s="63">
        <v>16.1891846328</v>
      </c>
      <c r="P11" s="63">
        <f t="shared" si="2"/>
        <v>43.382778885599997</v>
      </c>
    </row>
    <row r="12" spans="1:17" s="25" customFormat="1">
      <c r="A12" s="25">
        <v>73</v>
      </c>
      <c r="B12" s="25" t="s">
        <v>56</v>
      </c>
      <c r="C12" s="25">
        <v>52</v>
      </c>
      <c r="E12" s="25">
        <v>1</v>
      </c>
      <c r="F12" s="25">
        <f t="shared" si="0"/>
        <v>59.569999999999993</v>
      </c>
      <c r="G12" s="25">
        <v>20</v>
      </c>
      <c r="H12" s="25">
        <v>79.569999999999993</v>
      </c>
      <c r="I12" s="25">
        <v>0.24</v>
      </c>
      <c r="J12" s="37">
        <v>4.47</v>
      </c>
      <c r="K12" s="55">
        <v>4</v>
      </c>
      <c r="L12" s="62">
        <v>0.69440574719999992</v>
      </c>
      <c r="M12" s="65">
        <f t="shared" si="3"/>
        <v>4.2911999999999999</v>
      </c>
      <c r="N12" s="63">
        <f t="shared" si="1"/>
        <v>3.5967942528000001</v>
      </c>
      <c r="O12" s="65">
        <v>0.95880773279999987</v>
      </c>
      <c r="P12" s="65">
        <f t="shared" si="2"/>
        <v>4.5556019856000001</v>
      </c>
    </row>
    <row r="13" spans="1:17" s="25" customFormat="1">
      <c r="A13" s="25">
        <v>75</v>
      </c>
      <c r="B13" s="25" t="s">
        <v>56</v>
      </c>
      <c r="C13" s="25">
        <v>52</v>
      </c>
      <c r="E13" s="25">
        <v>1</v>
      </c>
      <c r="F13" s="25">
        <f t="shared" si="0"/>
        <v>59.319999999999993</v>
      </c>
      <c r="G13" s="25">
        <v>20</v>
      </c>
      <c r="H13" s="25">
        <v>79.319999999999993</v>
      </c>
      <c r="I13" s="25">
        <v>0.24</v>
      </c>
      <c r="J13" s="37">
        <v>4.5599999999999996</v>
      </c>
      <c r="K13" s="55">
        <v>4</v>
      </c>
      <c r="L13" s="62">
        <v>0.69440574719999992</v>
      </c>
      <c r="M13" s="65">
        <f t="shared" ref="M13" si="4">J13*K13*I13</f>
        <v>4.3775999999999993</v>
      </c>
      <c r="N13" s="63">
        <f t="shared" si="1"/>
        <v>3.6831942527999995</v>
      </c>
      <c r="O13" s="65">
        <v>0.70461953279999989</v>
      </c>
      <c r="P13" s="65">
        <f>SUM(N13:O13)</f>
        <v>4.3878137855999997</v>
      </c>
    </row>
    <row r="14" spans="1:17" s="23" customFormat="1">
      <c r="A14" s="23">
        <v>77</v>
      </c>
      <c r="B14" s="23" t="s">
        <v>57</v>
      </c>
      <c r="C14" s="23">
        <v>86</v>
      </c>
      <c r="E14" s="23">
        <v>1</v>
      </c>
      <c r="F14" s="23">
        <f t="shared" si="0"/>
        <v>52.209999999999994</v>
      </c>
      <c r="G14" s="23">
        <v>20</v>
      </c>
      <c r="H14" s="23">
        <v>72.209999999999994</v>
      </c>
      <c r="I14" s="23">
        <v>0.24</v>
      </c>
      <c r="J14" s="36">
        <v>12.49</v>
      </c>
      <c r="K14" s="57">
        <v>4</v>
      </c>
      <c r="L14" s="62">
        <v>0.69440574719999992</v>
      </c>
      <c r="M14" s="63">
        <f t="shared" si="3"/>
        <v>11.990399999999999</v>
      </c>
      <c r="N14" s="63">
        <f t="shared" si="1"/>
        <v>11.2959942528</v>
      </c>
      <c r="O14" s="63">
        <v>6.0454320328</v>
      </c>
      <c r="P14" s="63">
        <f>SUM(N14:O14)</f>
        <v>17.341426285600001</v>
      </c>
    </row>
    <row r="15" spans="1:17" s="23" customFormat="1">
      <c r="A15" s="23">
        <v>79</v>
      </c>
      <c r="B15" s="23" t="s">
        <v>58</v>
      </c>
      <c r="C15" s="23">
        <v>86</v>
      </c>
      <c r="E15" s="23">
        <v>2</v>
      </c>
      <c r="F15" s="23">
        <f t="shared" si="0"/>
        <v>59.58</v>
      </c>
      <c r="G15" s="23">
        <v>20</v>
      </c>
      <c r="H15" s="23">
        <v>79.58</v>
      </c>
      <c r="I15" s="23">
        <v>0.24</v>
      </c>
      <c r="J15" s="36">
        <v>13.18</v>
      </c>
      <c r="K15" s="57">
        <v>4</v>
      </c>
      <c r="L15" s="62">
        <v>0.69440574719999992</v>
      </c>
      <c r="M15" s="63">
        <f t="shared" si="3"/>
        <v>12.652799999999999</v>
      </c>
      <c r="N15" s="63">
        <f t="shared" si="1"/>
        <v>11.9583942528</v>
      </c>
      <c r="O15" s="63">
        <v>5.7318237327999988</v>
      </c>
      <c r="P15" s="63">
        <f t="shared" si="2"/>
        <v>17.6902179856</v>
      </c>
    </row>
    <row r="16" spans="1:17" s="25" customFormat="1">
      <c r="A16" s="25">
        <v>81</v>
      </c>
      <c r="B16" s="25" t="s">
        <v>59</v>
      </c>
      <c r="C16" s="25">
        <v>86</v>
      </c>
      <c r="E16" s="25">
        <v>1</v>
      </c>
      <c r="F16" s="25">
        <f t="shared" si="0"/>
        <v>59.56</v>
      </c>
      <c r="G16" s="25">
        <v>20</v>
      </c>
      <c r="H16" s="25">
        <v>79.56</v>
      </c>
      <c r="I16" s="25">
        <v>0.24</v>
      </c>
      <c r="J16" s="37">
        <v>9.9</v>
      </c>
      <c r="K16" s="55">
        <v>4</v>
      </c>
      <c r="L16" s="62">
        <v>0.69440574719999992</v>
      </c>
      <c r="M16" s="65">
        <f t="shared" si="3"/>
        <v>9.5039999999999996</v>
      </c>
      <c r="N16" s="63">
        <f t="shared" si="1"/>
        <v>8.8095942528000002</v>
      </c>
      <c r="O16" s="65">
        <v>3.2393561328000002</v>
      </c>
      <c r="P16" s="65">
        <f>N16+O16</f>
        <v>12.048950385600001</v>
      </c>
    </row>
    <row r="17" spans="1:19" s="25" customFormat="1">
      <c r="A17" s="25">
        <v>83</v>
      </c>
      <c r="B17" s="25" t="s">
        <v>60</v>
      </c>
      <c r="C17" s="25">
        <v>86</v>
      </c>
      <c r="E17" s="25">
        <v>2</v>
      </c>
      <c r="F17" s="25">
        <f t="shared" si="0"/>
        <v>62.040000000000006</v>
      </c>
      <c r="G17" s="25">
        <v>20</v>
      </c>
      <c r="H17" s="25">
        <v>82.04</v>
      </c>
      <c r="I17" s="25">
        <v>0.24</v>
      </c>
      <c r="J17" s="37">
        <v>9.5500000000000007</v>
      </c>
      <c r="K17" s="55">
        <v>4</v>
      </c>
      <c r="L17" s="62">
        <v>0.69440574719999992</v>
      </c>
      <c r="M17" s="65">
        <f t="shared" si="3"/>
        <v>9.168000000000001</v>
      </c>
      <c r="N17" s="63">
        <f t="shared" si="1"/>
        <v>8.4735942528000017</v>
      </c>
      <c r="O17" s="65">
        <v>4.5409686327999994</v>
      </c>
      <c r="P17" s="65">
        <f t="shared" ref="P17:P21" si="5">N17+O17</f>
        <v>13.0145628856</v>
      </c>
    </row>
    <row r="18" spans="1:19" s="23" customFormat="1">
      <c r="A18" s="23">
        <v>85</v>
      </c>
      <c r="B18" s="23" t="s">
        <v>61</v>
      </c>
      <c r="C18" s="23">
        <v>86</v>
      </c>
      <c r="E18" s="23">
        <v>1</v>
      </c>
      <c r="F18" s="23">
        <f t="shared" si="0"/>
        <v>59.5</v>
      </c>
      <c r="G18" s="23">
        <v>20</v>
      </c>
      <c r="H18" s="23">
        <v>79.5</v>
      </c>
      <c r="I18" s="23">
        <v>0.24</v>
      </c>
      <c r="J18" s="36">
        <v>1.55</v>
      </c>
      <c r="K18" s="57">
        <v>4</v>
      </c>
      <c r="L18" s="62">
        <v>0.69440574719999992</v>
      </c>
      <c r="M18" s="63">
        <f t="shared" si="3"/>
        <v>1.488</v>
      </c>
      <c r="N18" s="63">
        <f t="shared" si="1"/>
        <v>0.79359425280000007</v>
      </c>
      <c r="O18" s="63">
        <v>0.3869076327999999</v>
      </c>
      <c r="P18" s="63">
        <f t="shared" si="5"/>
        <v>1.1805018856</v>
      </c>
    </row>
    <row r="19" spans="1:19" s="23" customFormat="1">
      <c r="A19" s="23">
        <v>87</v>
      </c>
      <c r="B19" s="23" t="s">
        <v>62</v>
      </c>
      <c r="C19" s="23">
        <v>86</v>
      </c>
      <c r="E19" s="23">
        <v>2</v>
      </c>
      <c r="F19" s="23">
        <f t="shared" si="0"/>
        <v>62.42</v>
      </c>
      <c r="G19" s="23">
        <v>20</v>
      </c>
      <c r="H19" s="23">
        <v>82.42</v>
      </c>
      <c r="I19" s="23">
        <v>0.24</v>
      </c>
      <c r="J19" s="36">
        <v>1.41</v>
      </c>
      <c r="K19" s="57">
        <v>4</v>
      </c>
      <c r="L19" s="62">
        <v>0.69440574719999992</v>
      </c>
      <c r="M19" s="63">
        <f t="shared" si="3"/>
        <v>1.3535999999999999</v>
      </c>
      <c r="N19" s="63">
        <f t="shared" si="1"/>
        <v>0.65919425279999999</v>
      </c>
      <c r="O19" s="63">
        <v>0.23832503279999995</v>
      </c>
      <c r="P19" s="63">
        <f t="shared" si="5"/>
        <v>0.89751928559999994</v>
      </c>
    </row>
    <row r="20" spans="1:19" s="25" customFormat="1">
      <c r="A20" s="25">
        <v>89</v>
      </c>
      <c r="B20" s="25" t="s">
        <v>64</v>
      </c>
      <c r="F20" s="25">
        <f t="shared" si="0"/>
        <v>59.519999999999996</v>
      </c>
      <c r="G20" s="25">
        <v>20</v>
      </c>
      <c r="H20" s="25">
        <v>79.52</v>
      </c>
      <c r="I20" s="25">
        <v>0.24</v>
      </c>
      <c r="J20" s="27">
        <v>80.31</v>
      </c>
      <c r="K20" s="55">
        <v>4</v>
      </c>
      <c r="L20" s="62">
        <v>0.69440574719999992</v>
      </c>
      <c r="M20" s="65">
        <f t="shared" si="3"/>
        <v>77.0976</v>
      </c>
      <c r="N20" s="63">
        <f t="shared" si="1"/>
        <v>76.403194252800006</v>
      </c>
      <c r="O20" s="65">
        <v>30.375953032799998</v>
      </c>
      <c r="P20" s="65">
        <f t="shared" si="5"/>
        <v>106.7791472856</v>
      </c>
    </row>
    <row r="21" spans="1:19" s="25" customFormat="1">
      <c r="A21" s="25">
        <v>91</v>
      </c>
      <c r="B21" s="25" t="s">
        <v>64</v>
      </c>
      <c r="F21" s="25">
        <f t="shared" si="0"/>
        <v>59.489999999999995</v>
      </c>
      <c r="G21" s="25">
        <v>20</v>
      </c>
      <c r="H21" s="25">
        <v>79.489999999999995</v>
      </c>
      <c r="I21" s="25">
        <v>0.24</v>
      </c>
      <c r="J21" s="27">
        <v>85.6</v>
      </c>
      <c r="K21" s="55">
        <v>4</v>
      </c>
      <c r="L21" s="62">
        <v>0.69440574719999992</v>
      </c>
      <c r="M21" s="65">
        <f t="shared" si="3"/>
        <v>82.175999999999988</v>
      </c>
      <c r="N21" s="63">
        <f t="shared" si="1"/>
        <v>81.481594252799994</v>
      </c>
      <c r="O21" s="65">
        <v>32.7992211328</v>
      </c>
      <c r="P21" s="65">
        <f t="shared" si="5"/>
        <v>114.28081538559999</v>
      </c>
    </row>
    <row r="22" spans="1:19" s="25" customFormat="1">
      <c r="J22" s="34"/>
      <c r="K22" s="55"/>
      <c r="L22" s="64"/>
      <c r="M22" s="65"/>
      <c r="N22" s="65"/>
      <c r="O22" s="65"/>
      <c r="P22" s="65"/>
    </row>
    <row r="24" spans="1:19" ht="46" customHeight="1">
      <c r="C24" s="22" t="s">
        <v>48</v>
      </c>
      <c r="D24" s="26" t="s">
        <v>49</v>
      </c>
      <c r="E24" s="26" t="s">
        <v>50</v>
      </c>
      <c r="F24" s="22" t="s">
        <v>51</v>
      </c>
      <c r="G24" s="28"/>
    </row>
    <row r="25" spans="1:19">
      <c r="B25" s="25" t="s">
        <v>39</v>
      </c>
      <c r="C25" s="7">
        <f>AVERAGE(P2:P3)</f>
        <v>9.8962710855999987</v>
      </c>
      <c r="D25" s="25">
        <v>67.84</v>
      </c>
      <c r="E25" s="25">
        <f t="shared" ref="E25:E34" si="6">D25/20</f>
        <v>3.3920000000000003</v>
      </c>
      <c r="F25" s="27">
        <f t="shared" ref="F25:F34" si="7">C25*E25</f>
        <v>33.568151522355201</v>
      </c>
      <c r="G25" s="25"/>
      <c r="H25" s="25"/>
      <c r="I25" s="25"/>
      <c r="J25" s="34"/>
      <c r="K25" s="55"/>
      <c r="L25" s="64"/>
      <c r="M25" s="65"/>
      <c r="N25" s="65"/>
      <c r="O25" s="65"/>
      <c r="P25" s="65"/>
      <c r="Q25" s="25"/>
      <c r="R25" s="25"/>
      <c r="S25" s="25"/>
    </row>
    <row r="26" spans="1:19">
      <c r="B26" s="25" t="s">
        <v>40</v>
      </c>
      <c r="C26" s="7">
        <f>AVERAGE(P4:P5)</f>
        <v>11.0756458856</v>
      </c>
      <c r="D26" s="25">
        <v>66.17</v>
      </c>
      <c r="E26" s="25">
        <f t="shared" si="6"/>
        <v>3.3085</v>
      </c>
      <c r="F26" s="27">
        <f t="shared" si="7"/>
        <v>36.643774412507604</v>
      </c>
      <c r="G26" s="25"/>
      <c r="H26" s="25"/>
      <c r="I26" s="25"/>
      <c r="J26" s="34"/>
      <c r="K26" s="55"/>
      <c r="L26" s="64"/>
      <c r="M26" s="65"/>
      <c r="N26" s="65"/>
      <c r="O26" s="65"/>
      <c r="P26" s="65"/>
      <c r="Q26" s="25"/>
      <c r="R26" s="25"/>
      <c r="S26" s="25"/>
    </row>
    <row r="27" spans="1:19">
      <c r="B27" s="25" t="s">
        <v>41</v>
      </c>
      <c r="C27" s="7">
        <f>AVERAGE(P6:P7)</f>
        <v>5.1589542355999995</v>
      </c>
      <c r="D27" s="25">
        <v>63.82</v>
      </c>
      <c r="E27" s="25">
        <f t="shared" si="6"/>
        <v>3.1909999999999998</v>
      </c>
      <c r="F27" s="27">
        <f t="shared" si="7"/>
        <v>16.462222965799597</v>
      </c>
      <c r="G27" s="25"/>
      <c r="H27" s="25"/>
      <c r="I27" s="25"/>
      <c r="J27" s="34"/>
      <c r="K27" s="55"/>
      <c r="L27" s="64"/>
      <c r="M27" s="65"/>
      <c r="N27" s="65"/>
      <c r="O27" s="65"/>
      <c r="P27" s="65"/>
      <c r="Q27" s="25"/>
      <c r="R27" s="25"/>
      <c r="S27" s="25"/>
    </row>
    <row r="28" spans="1:19">
      <c r="B28" s="25" t="s">
        <v>42</v>
      </c>
      <c r="C28" s="7">
        <f>AVERAGE(P8:P9)</f>
        <v>134.7361190856</v>
      </c>
      <c r="D28" s="25">
        <v>79.959999999999994</v>
      </c>
      <c r="E28" s="25">
        <f t="shared" si="6"/>
        <v>3.9979999999999998</v>
      </c>
      <c r="F28" s="27">
        <f t="shared" si="7"/>
        <v>538.67500410422872</v>
      </c>
      <c r="G28" s="25"/>
      <c r="H28" s="25"/>
      <c r="I28" s="25"/>
      <c r="J28" s="34"/>
      <c r="K28" s="55"/>
      <c r="L28" s="64"/>
      <c r="M28" s="65"/>
      <c r="N28" s="65"/>
      <c r="O28" s="65"/>
      <c r="P28" s="65"/>
      <c r="Q28" s="25"/>
      <c r="R28" s="25"/>
      <c r="S28" s="25"/>
    </row>
    <row r="29" spans="1:19">
      <c r="B29" s="25" t="s">
        <v>43</v>
      </c>
      <c r="C29" s="7">
        <f>AVERAGE(P10:P11)</f>
        <v>43.795124135599991</v>
      </c>
      <c r="D29" s="25">
        <v>77.78</v>
      </c>
      <c r="E29" s="25">
        <f t="shared" si="6"/>
        <v>3.8890000000000002</v>
      </c>
      <c r="F29" s="27">
        <f t="shared" si="7"/>
        <v>170.31923776334838</v>
      </c>
      <c r="G29" s="25"/>
      <c r="H29" s="25"/>
      <c r="I29" s="25"/>
      <c r="J29" s="34"/>
      <c r="K29" s="55"/>
      <c r="L29" s="64"/>
      <c r="M29" s="65"/>
      <c r="N29" s="65"/>
      <c r="O29" s="65"/>
      <c r="P29" s="65"/>
      <c r="Q29" s="25"/>
      <c r="R29" s="25"/>
      <c r="S29" s="25"/>
    </row>
    <row r="30" spans="1:19">
      <c r="B30" s="25" t="s">
        <v>44</v>
      </c>
      <c r="C30" s="7">
        <f>AVERAGE(P12:P13)</f>
        <v>4.4717078855999999</v>
      </c>
      <c r="D30" s="25">
        <v>70.84</v>
      </c>
      <c r="E30" s="25">
        <f t="shared" si="6"/>
        <v>3.5420000000000003</v>
      </c>
      <c r="F30" s="27">
        <f t="shared" si="7"/>
        <v>15.838789330795201</v>
      </c>
      <c r="G30" s="25"/>
      <c r="H30" s="25"/>
      <c r="I30" s="25"/>
      <c r="J30" s="34"/>
      <c r="K30" s="55"/>
      <c r="L30" s="64"/>
      <c r="M30" s="65"/>
      <c r="N30" s="65"/>
      <c r="O30" s="65"/>
      <c r="P30" s="65"/>
      <c r="Q30" s="25"/>
      <c r="R30" s="25"/>
      <c r="S30" s="25"/>
    </row>
    <row r="31" spans="1:19">
      <c r="B31" s="25" t="s">
        <v>45</v>
      </c>
      <c r="C31" s="7">
        <f>AVERAGE(P14:P15)</f>
        <v>17.515822135600001</v>
      </c>
      <c r="D31" s="25">
        <v>69.94</v>
      </c>
      <c r="E31" s="25">
        <f t="shared" si="6"/>
        <v>3.4969999999999999</v>
      </c>
      <c r="F31" s="27">
        <f t="shared" si="7"/>
        <v>61.2528300081932</v>
      </c>
      <c r="G31" s="25"/>
      <c r="H31" s="25"/>
      <c r="I31" s="25"/>
      <c r="J31" s="34"/>
      <c r="K31" s="55"/>
      <c r="L31" s="64"/>
      <c r="M31" s="65"/>
      <c r="N31" s="65"/>
      <c r="O31" s="65"/>
      <c r="P31" s="65"/>
      <c r="Q31" s="25"/>
      <c r="R31" s="25"/>
      <c r="S31" s="25"/>
    </row>
    <row r="32" spans="1:19">
      <c r="B32" s="25" t="s">
        <v>46</v>
      </c>
      <c r="C32" s="7">
        <f>AVERAGE(P16:P17)</f>
        <v>12.531756635600001</v>
      </c>
      <c r="D32" s="25">
        <v>72.23</v>
      </c>
      <c r="E32" s="25">
        <f t="shared" si="6"/>
        <v>3.6115000000000004</v>
      </c>
      <c r="F32" s="27">
        <f t="shared" si="7"/>
        <v>45.258439089469405</v>
      </c>
      <c r="G32" s="25"/>
      <c r="H32" s="25"/>
      <c r="I32" s="25"/>
      <c r="J32" s="34"/>
      <c r="K32" s="55"/>
      <c r="L32" s="64"/>
      <c r="M32" s="65"/>
      <c r="N32" s="65"/>
      <c r="O32" s="65"/>
      <c r="P32" s="65"/>
      <c r="Q32" s="25"/>
      <c r="R32" s="25"/>
      <c r="S32" s="25"/>
    </row>
    <row r="33" spans="2:19" ht="16" thickBot="1">
      <c r="B33" s="25" t="s">
        <v>47</v>
      </c>
      <c r="C33" s="7">
        <f>AVERAGE(P18:P19)</f>
        <v>1.0390105856</v>
      </c>
      <c r="D33" s="25">
        <v>68.25</v>
      </c>
      <c r="E33" s="25">
        <f t="shared" si="6"/>
        <v>3.4125000000000001</v>
      </c>
      <c r="F33" s="27">
        <f t="shared" si="7"/>
        <v>3.54562362336</v>
      </c>
      <c r="G33" s="25"/>
      <c r="H33" s="25"/>
      <c r="I33" s="25"/>
      <c r="J33" s="34"/>
      <c r="K33" s="55"/>
      <c r="L33" s="64"/>
      <c r="M33" s="65"/>
      <c r="N33" s="65"/>
      <c r="O33" s="65"/>
      <c r="P33" s="65"/>
      <c r="Q33" s="25"/>
      <c r="R33" s="25"/>
      <c r="S33" s="25"/>
    </row>
    <row r="34" spans="2:19" ht="16" thickBot="1">
      <c r="B34" s="25" t="s">
        <v>64</v>
      </c>
      <c r="C34" s="7">
        <f>AVERAGE(P20:P21)</f>
        <v>110.5299813356</v>
      </c>
      <c r="D34" s="48">
        <v>74.48</v>
      </c>
      <c r="E34" s="25">
        <f t="shared" si="6"/>
        <v>3.7240000000000002</v>
      </c>
      <c r="F34" s="27">
        <f t="shared" si="7"/>
        <v>411.6136504937744</v>
      </c>
    </row>
  </sheetData>
  <conditionalFormatting sqref="L1">
    <cfRule type="cellIs" dxfId="3" priority="1" operator="lessThan">
      <formula>0</formula>
    </cfRule>
  </conditionalFormatting>
  <conditionalFormatting sqref="J1:K1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L6" sqref="L6"/>
    </sheetView>
  </sheetViews>
  <sheetFormatPr baseColWidth="10" defaultColWidth="8.83203125" defaultRowHeight="15"/>
  <cols>
    <col min="1" max="1" width="13.1640625" customWidth="1"/>
    <col min="2" max="2" width="14.5" customWidth="1"/>
    <col min="3" max="3" width="14.1640625" bestFit="1" customWidth="1"/>
    <col min="4" max="4" width="7" bestFit="1" customWidth="1"/>
    <col min="5" max="5" width="5.6640625" customWidth="1"/>
    <col min="6" max="6" width="13.6640625" bestFit="1" customWidth="1"/>
    <col min="7" max="7" width="14.33203125" customWidth="1"/>
    <col min="8" max="8" width="12.5" bestFit="1" customWidth="1"/>
    <col min="9" max="9" width="13.83203125" customWidth="1"/>
    <col min="10" max="10" width="11.33203125" customWidth="1"/>
    <col min="11" max="11" width="12.33203125" bestFit="1" customWidth="1"/>
  </cols>
  <sheetData>
    <row r="1" spans="1:13" ht="32">
      <c r="A1" s="8" t="s">
        <v>0</v>
      </c>
      <c r="B1" s="8" t="s">
        <v>1</v>
      </c>
      <c r="C1" s="8" t="s">
        <v>13</v>
      </c>
      <c r="D1" s="9" t="s">
        <v>2</v>
      </c>
      <c r="E1" s="9" t="s">
        <v>3</v>
      </c>
      <c r="F1" s="9" t="s">
        <v>14</v>
      </c>
      <c r="G1" s="9" t="s">
        <v>15</v>
      </c>
      <c r="H1" s="9" t="s">
        <v>67</v>
      </c>
      <c r="I1" s="16" t="s">
        <v>63</v>
      </c>
      <c r="J1" s="16" t="s">
        <v>68</v>
      </c>
      <c r="K1" s="16" t="s">
        <v>63</v>
      </c>
      <c r="L1" s="49" t="s">
        <v>69</v>
      </c>
    </row>
    <row r="2" spans="1:13">
      <c r="A2" s="10" t="s">
        <v>30</v>
      </c>
      <c r="B2" s="10" t="s">
        <v>33</v>
      </c>
      <c r="C2" s="11" t="s">
        <v>16</v>
      </c>
      <c r="D2" s="11" t="s">
        <v>12</v>
      </c>
      <c r="E2" s="11">
        <v>1</v>
      </c>
      <c r="F2" s="12">
        <v>20</v>
      </c>
      <c r="G2" s="13">
        <v>0.24</v>
      </c>
      <c r="H2" s="13">
        <v>4</v>
      </c>
      <c r="I2" s="27">
        <v>0.72283374</v>
      </c>
      <c r="J2" s="27">
        <f>I2*H2*G2</f>
        <v>0.69392039039999998</v>
      </c>
      <c r="K2" s="27">
        <v>0.62638692000000007</v>
      </c>
      <c r="L2" s="50">
        <f>K2*H2*G2</f>
        <v>0.60133144320000009</v>
      </c>
    </row>
    <row r="3" spans="1:13">
      <c r="A3" s="10" t="s">
        <v>31</v>
      </c>
      <c r="B3" s="10" t="s">
        <v>33</v>
      </c>
      <c r="C3" s="11" t="s">
        <v>16</v>
      </c>
      <c r="D3" s="11" t="s">
        <v>12</v>
      </c>
      <c r="E3" s="11">
        <v>2</v>
      </c>
      <c r="F3" s="12">
        <v>20</v>
      </c>
      <c r="G3" s="13">
        <v>0.24</v>
      </c>
      <c r="H3" s="13">
        <v>4</v>
      </c>
      <c r="I3" s="27">
        <v>0.48497321999999998</v>
      </c>
      <c r="J3" s="27">
        <f t="shared" ref="J3:J4" si="0">I3*H3*G3</f>
        <v>0.46557429119999999</v>
      </c>
      <c r="K3" s="27">
        <v>0.34168589999999999</v>
      </c>
      <c r="L3" s="50">
        <f t="shared" ref="L3:L4" si="1">K3*H3*G3</f>
        <v>0.32801846399999995</v>
      </c>
    </row>
    <row r="4" spans="1:13">
      <c r="A4" s="10" t="s">
        <v>32</v>
      </c>
      <c r="B4" s="10" t="s">
        <v>33</v>
      </c>
      <c r="C4" s="11" t="s">
        <v>16</v>
      </c>
      <c r="D4" s="11" t="s">
        <v>12</v>
      </c>
      <c r="E4" s="11">
        <v>3</v>
      </c>
      <c r="F4" s="12">
        <v>20</v>
      </c>
      <c r="G4" s="13">
        <v>0.24</v>
      </c>
      <c r="H4" s="13">
        <v>4</v>
      </c>
      <c r="I4" s="27">
        <v>0.96221099999999993</v>
      </c>
      <c r="J4" s="27">
        <f t="shared" si="0"/>
        <v>0.92372255999999986</v>
      </c>
      <c r="K4" s="27">
        <v>0.44803614000000003</v>
      </c>
      <c r="L4" s="50">
        <f t="shared" si="1"/>
        <v>0.4301146944</v>
      </c>
    </row>
    <row r="5" spans="1:13">
      <c r="A5" s="10"/>
      <c r="B5" s="10"/>
      <c r="C5" s="11"/>
      <c r="D5" s="11"/>
      <c r="E5" s="11"/>
      <c r="F5" s="12"/>
      <c r="G5" s="13"/>
      <c r="H5" s="13"/>
      <c r="I5" s="51"/>
      <c r="J5" s="51"/>
      <c r="K5" s="52"/>
      <c r="L5" s="52"/>
      <c r="M5" s="53" t="s">
        <v>70</v>
      </c>
    </row>
    <row r="6" spans="1:13">
      <c r="A6" s="10"/>
      <c r="B6" s="10"/>
      <c r="C6" s="11"/>
      <c r="D6" s="11"/>
      <c r="E6" s="11"/>
      <c r="F6" s="12"/>
      <c r="G6" s="13"/>
      <c r="H6" s="13"/>
      <c r="I6" s="51"/>
      <c r="J6" s="51">
        <f>AVERAGE(J2:J4)</f>
        <v>0.69440574719999992</v>
      </c>
      <c r="K6" s="52"/>
      <c r="L6" s="52">
        <f>AVERAGE(L2:L4)</f>
        <v>0.45315486720000003</v>
      </c>
      <c r="M6" s="54">
        <f>AVERAGE(L6,J6)</f>
        <v>0.57378030719999995</v>
      </c>
    </row>
    <row r="7" spans="1:13">
      <c r="A7" s="10"/>
      <c r="B7" s="10"/>
      <c r="C7" s="11"/>
      <c r="D7" s="11"/>
      <c r="E7" s="11"/>
      <c r="F7" s="12"/>
      <c r="G7" s="13"/>
      <c r="H7" s="13"/>
      <c r="I7" s="51"/>
      <c r="J7" s="51"/>
      <c r="K7" s="52"/>
      <c r="L7" s="52"/>
    </row>
    <row r="8" spans="1:13">
      <c r="A8" s="10"/>
      <c r="B8" s="10"/>
      <c r="C8" s="11"/>
      <c r="D8" s="11"/>
      <c r="E8" s="11"/>
      <c r="F8" s="12"/>
      <c r="G8" s="13"/>
      <c r="H8" s="7"/>
      <c r="I8" s="14"/>
      <c r="J8" s="13"/>
      <c r="K8" s="13"/>
    </row>
    <row r="9" spans="1:13">
      <c r="A9" s="10"/>
      <c r="B9" s="10"/>
      <c r="C9" s="11"/>
      <c r="D9" s="11"/>
      <c r="E9" s="11"/>
      <c r="F9" s="12"/>
      <c r="G9" s="13"/>
      <c r="H9" s="7"/>
      <c r="I9" s="14"/>
      <c r="J9" s="13"/>
      <c r="K9" s="13"/>
    </row>
    <row r="10" spans="1:13">
      <c r="A10" s="10"/>
      <c r="B10" s="10"/>
      <c r="C10" s="11"/>
      <c r="D10" s="11"/>
      <c r="E10" s="11"/>
      <c r="F10" s="12"/>
      <c r="G10" s="13"/>
      <c r="H10" s="7"/>
      <c r="I10" s="14"/>
      <c r="J10" s="13"/>
      <c r="K10" s="13"/>
    </row>
    <row r="11" spans="1:13">
      <c r="A11" s="10"/>
      <c r="B11" s="10"/>
      <c r="C11" s="11"/>
      <c r="D11" s="11"/>
      <c r="E11" s="11"/>
      <c r="F11" s="12"/>
      <c r="G11" s="13"/>
      <c r="H11" s="7"/>
      <c r="I11" s="14"/>
      <c r="J11" s="13"/>
      <c r="K11" s="13"/>
    </row>
    <row r="12" spans="1:13">
      <c r="A12" s="10"/>
      <c r="B12" s="10"/>
      <c r="C12" s="11"/>
      <c r="D12" s="10"/>
      <c r="E12" s="11"/>
      <c r="F12" s="12"/>
      <c r="G12" s="13"/>
      <c r="H12" s="7"/>
      <c r="I12" s="14"/>
      <c r="J12" s="13"/>
      <c r="K12" s="13"/>
    </row>
    <row r="13" spans="1:13">
      <c r="A13" s="10"/>
      <c r="B13" s="10"/>
      <c r="C13" s="11"/>
      <c r="D13" s="10"/>
      <c r="E13" s="11"/>
      <c r="F13" s="12"/>
      <c r="G13" s="13"/>
      <c r="H13" s="7"/>
      <c r="I13" s="14"/>
      <c r="J13" s="13"/>
      <c r="K13" s="13"/>
    </row>
    <row r="14" spans="1:13">
      <c r="A14" s="10"/>
      <c r="B14" s="10"/>
      <c r="C14" s="11"/>
      <c r="D14" s="10"/>
      <c r="E14" s="11"/>
      <c r="F14" s="12"/>
      <c r="G14" s="13"/>
      <c r="H14" s="7"/>
      <c r="I14" s="14"/>
      <c r="J14" s="13"/>
      <c r="K14" s="13"/>
    </row>
    <row r="15" spans="1:13">
      <c r="A15" s="10"/>
      <c r="B15" s="10"/>
      <c r="C15" s="11"/>
      <c r="D15" s="10"/>
      <c r="E15" s="11"/>
      <c r="F15" s="12"/>
      <c r="G15" s="13"/>
      <c r="H15" s="7"/>
      <c r="I15" s="14"/>
      <c r="J15" s="13"/>
      <c r="K15" s="13"/>
    </row>
    <row r="16" spans="1:13">
      <c r="A16" s="10"/>
      <c r="B16" s="10"/>
      <c r="C16" s="11"/>
      <c r="D16" s="10"/>
      <c r="E16" s="11"/>
      <c r="F16" s="12"/>
      <c r="G16" s="13"/>
      <c r="H16" s="7"/>
      <c r="I16" s="14"/>
      <c r="J16" s="13"/>
      <c r="K16" s="13"/>
    </row>
    <row r="17" spans="1:11">
      <c r="A17" s="10"/>
      <c r="B17" s="10"/>
      <c r="C17" s="11"/>
      <c r="D17" s="10"/>
      <c r="E17" s="11"/>
      <c r="F17" s="12"/>
      <c r="G17" s="13"/>
      <c r="H17" s="7"/>
      <c r="I17" s="14"/>
      <c r="J17" s="13"/>
      <c r="K17" s="13"/>
    </row>
    <row r="18" spans="1:11">
      <c r="A18" s="10"/>
      <c r="B18" s="10"/>
      <c r="C18" s="11"/>
      <c r="D18" s="10"/>
      <c r="E18" s="11"/>
      <c r="F18" s="12"/>
      <c r="G18" s="13"/>
      <c r="H18" s="7"/>
      <c r="I18" s="14"/>
      <c r="J18" s="13"/>
      <c r="K18" s="13"/>
    </row>
    <row r="19" spans="1:11">
      <c r="A19" s="10"/>
      <c r="B19" s="10"/>
      <c r="C19" s="11"/>
      <c r="D19" s="10"/>
      <c r="E19" s="11"/>
      <c r="F19" s="12"/>
      <c r="G19" s="13"/>
      <c r="H19" s="7"/>
      <c r="I19" s="14"/>
      <c r="J19" s="13"/>
      <c r="K19" s="13"/>
    </row>
    <row r="20" spans="1:11">
      <c r="A20" s="10"/>
      <c r="B20" s="10"/>
      <c r="C20" s="11"/>
      <c r="D20" s="10"/>
      <c r="E20" s="11"/>
      <c r="F20" s="12"/>
      <c r="G20" s="13"/>
      <c r="H20" s="7"/>
      <c r="I20" s="14"/>
      <c r="J20" s="13"/>
      <c r="K20" s="13"/>
    </row>
    <row r="21" spans="1:11">
      <c r="A21" s="10"/>
      <c r="B21" s="10"/>
      <c r="C21" s="11"/>
      <c r="D21" s="10"/>
      <c r="E21" s="11"/>
      <c r="F21" s="12"/>
      <c r="G21" s="13"/>
      <c r="H21" s="7"/>
      <c r="I21" s="14"/>
      <c r="J21" s="13"/>
      <c r="K21" s="13"/>
    </row>
    <row r="22" spans="1:11">
      <c r="A22" s="10"/>
      <c r="B22" s="10"/>
      <c r="C22" s="11"/>
      <c r="D22" s="10"/>
      <c r="E22" s="11"/>
      <c r="F22" s="12"/>
      <c r="G22" s="13"/>
      <c r="H22" s="7"/>
      <c r="I22" s="14"/>
      <c r="J22" s="13"/>
      <c r="K22" s="13"/>
    </row>
    <row r="23" spans="1:11">
      <c r="A23" s="10"/>
      <c r="B23" s="10"/>
      <c r="C23" s="11"/>
      <c r="D23" s="10"/>
      <c r="E23" s="11"/>
      <c r="F23" s="12"/>
      <c r="G23" s="13"/>
      <c r="H23" s="7"/>
      <c r="I23" s="14"/>
      <c r="J23" s="13"/>
      <c r="K23" s="13"/>
    </row>
    <row r="24" spans="1:11">
      <c r="A24" s="10"/>
      <c r="B24" s="10"/>
      <c r="C24" s="11"/>
      <c r="D24" s="10"/>
      <c r="E24" s="11"/>
      <c r="F24" s="12"/>
      <c r="G24" s="13"/>
      <c r="H24" s="7"/>
      <c r="I24" s="14"/>
      <c r="J24" s="13"/>
      <c r="K24" s="13"/>
    </row>
    <row r="25" spans="1:11">
      <c r="A25" s="10"/>
      <c r="B25" s="10"/>
      <c r="C25" s="11"/>
      <c r="D25" s="10"/>
      <c r="E25" s="11"/>
      <c r="F25" s="12"/>
      <c r="G25" s="13"/>
      <c r="H25" s="7"/>
      <c r="I25" s="14"/>
      <c r="J25" s="13"/>
      <c r="K25" s="13"/>
    </row>
    <row r="26" spans="1:11">
      <c r="A26" s="10"/>
      <c r="B26" s="10"/>
      <c r="C26" s="11"/>
      <c r="D26" s="10"/>
      <c r="E26" s="11"/>
      <c r="F26" s="12"/>
      <c r="G26" s="13"/>
      <c r="H26" s="7"/>
      <c r="I26" s="14"/>
      <c r="J26" s="13"/>
      <c r="K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zoomScaleNormal="100" workbookViewId="0">
      <selection activeCell="P2" sqref="P2:P21"/>
    </sheetView>
  </sheetViews>
  <sheetFormatPr baseColWidth="10" defaultColWidth="8.83203125" defaultRowHeight="15"/>
  <cols>
    <col min="1" max="2" width="9" customWidth="1"/>
    <col min="3" max="4" width="10.5" customWidth="1"/>
    <col min="5" max="5" width="11.83203125" customWidth="1"/>
    <col min="6" max="6" width="11" customWidth="1"/>
    <col min="7" max="7" width="13.33203125" style="46" customWidth="1"/>
    <col min="8" max="8" width="11" customWidth="1"/>
    <col min="9" max="9" width="14.33203125" customWidth="1"/>
    <col min="10" max="10" width="12" customWidth="1"/>
    <col min="11" max="11" width="16.5" style="35" customWidth="1"/>
    <col min="12" max="12" width="6.33203125" customWidth="1"/>
    <col min="13" max="13" width="14.5" customWidth="1"/>
    <col min="14" max="14" width="11.6640625" customWidth="1"/>
    <col min="15" max="15" width="11" customWidth="1"/>
    <col min="16" max="16" width="18.1640625" customWidth="1"/>
  </cols>
  <sheetData>
    <row r="1" spans="1:16" ht="48">
      <c r="A1" s="1" t="s">
        <v>0</v>
      </c>
      <c r="B1" s="1" t="s">
        <v>22</v>
      </c>
      <c r="C1" s="2" t="s">
        <v>23</v>
      </c>
      <c r="D1" s="2" t="s">
        <v>3</v>
      </c>
      <c r="E1" s="3" t="s">
        <v>66</v>
      </c>
      <c r="F1" s="3" t="s">
        <v>5</v>
      </c>
      <c r="G1" s="44" t="s">
        <v>65</v>
      </c>
      <c r="H1" s="17" t="s">
        <v>17</v>
      </c>
      <c r="I1" s="17" t="s">
        <v>18</v>
      </c>
      <c r="J1" s="15" t="s">
        <v>7</v>
      </c>
      <c r="K1" s="5" t="s">
        <v>19</v>
      </c>
      <c r="L1" s="38" t="s">
        <v>8</v>
      </c>
      <c r="M1" s="42" t="s">
        <v>20</v>
      </c>
      <c r="N1" s="18" t="s">
        <v>21</v>
      </c>
      <c r="O1" s="19" t="s">
        <v>71</v>
      </c>
      <c r="P1" s="20" t="s">
        <v>11</v>
      </c>
    </row>
    <row r="2" spans="1:16" s="23" customFormat="1">
      <c r="A2" s="23">
        <v>54</v>
      </c>
      <c r="B2" s="23">
        <v>42</v>
      </c>
      <c r="C2" s="23" t="s">
        <v>28</v>
      </c>
      <c r="D2" s="23">
        <v>1</v>
      </c>
      <c r="E2" s="23">
        <v>79.56</v>
      </c>
      <c r="F2" s="23">
        <v>20</v>
      </c>
      <c r="G2" s="45">
        <v>85.15</v>
      </c>
      <c r="H2" s="23">
        <f>(G2-E2)/1000</f>
        <v>5.5900000000000038E-3</v>
      </c>
      <c r="I2" s="36">
        <v>8.2899999999999991</v>
      </c>
      <c r="J2" s="23">
        <v>0.24</v>
      </c>
      <c r="K2" s="32">
        <v>2.79</v>
      </c>
      <c r="L2" s="39">
        <v>4</v>
      </c>
      <c r="M2" s="43">
        <v>0.45315486720000003</v>
      </c>
      <c r="N2" s="30">
        <f t="shared" ref="N2:N21" si="0">J2*K2*L2</f>
        <v>2.6783999999999999</v>
      </c>
      <c r="O2" s="24">
        <f t="shared" ref="O2:O21" si="1">I2*H2</f>
        <v>4.6341100000000024E-2</v>
      </c>
      <c r="P2" s="68">
        <f>N2-M2-O2</f>
        <v>2.1789040328000002</v>
      </c>
    </row>
    <row r="3" spans="1:16" s="23" customFormat="1">
      <c r="A3" s="23">
        <v>56</v>
      </c>
      <c r="B3" s="23">
        <v>42</v>
      </c>
      <c r="C3" s="23" t="s">
        <v>29</v>
      </c>
      <c r="D3" s="23">
        <v>2</v>
      </c>
      <c r="E3" s="23">
        <v>79.42</v>
      </c>
      <c r="F3" s="23">
        <v>20</v>
      </c>
      <c r="G3" s="45">
        <v>85.25</v>
      </c>
      <c r="H3" s="23">
        <f t="shared" ref="H3:H21" si="2">(G3-E3)/1000</f>
        <v>5.8299999999999984E-3</v>
      </c>
      <c r="I3" s="36">
        <v>8.85</v>
      </c>
      <c r="J3" s="23">
        <v>0.24</v>
      </c>
      <c r="K3" s="32">
        <v>3.18</v>
      </c>
      <c r="L3" s="39">
        <v>4</v>
      </c>
      <c r="M3" s="43">
        <v>0.45315486720000003</v>
      </c>
      <c r="N3" s="30">
        <f t="shared" si="0"/>
        <v>3.0528</v>
      </c>
      <c r="O3" s="24">
        <f t="shared" si="1"/>
        <v>5.1595499999999982E-2</v>
      </c>
      <c r="P3" s="68">
        <f t="shared" ref="P3:P21" si="3">N3-M3-O3</f>
        <v>2.5480496328000002</v>
      </c>
    </row>
    <row r="4" spans="1:16">
      <c r="A4">
        <v>58</v>
      </c>
      <c r="B4" s="25">
        <v>42</v>
      </c>
      <c r="C4" s="25" t="s">
        <v>34</v>
      </c>
      <c r="D4" s="25">
        <v>1</v>
      </c>
      <c r="E4" s="25">
        <v>79.52</v>
      </c>
      <c r="F4">
        <v>20</v>
      </c>
      <c r="G4" s="46">
        <v>86.83</v>
      </c>
      <c r="H4" s="25">
        <f t="shared" si="2"/>
        <v>7.3100000000000023E-3</v>
      </c>
      <c r="I4" s="37">
        <v>7.93</v>
      </c>
      <c r="J4">
        <v>0.24</v>
      </c>
      <c r="K4" s="33">
        <v>3.21</v>
      </c>
      <c r="L4" s="40">
        <v>4</v>
      </c>
      <c r="M4" s="43">
        <v>0.45315486720000003</v>
      </c>
      <c r="N4" s="27">
        <f t="shared" si="0"/>
        <v>3.0815999999999999</v>
      </c>
      <c r="O4" s="7">
        <f t="shared" si="1"/>
        <v>5.7968300000000014E-2</v>
      </c>
      <c r="P4" s="68">
        <f t="shared" si="3"/>
        <v>2.5704768327999998</v>
      </c>
    </row>
    <row r="5" spans="1:16">
      <c r="A5">
        <v>60</v>
      </c>
      <c r="B5" s="25">
        <v>42</v>
      </c>
      <c r="C5" s="25" t="s">
        <v>35</v>
      </c>
      <c r="D5" s="25">
        <v>2</v>
      </c>
      <c r="E5" s="25">
        <v>79.64</v>
      </c>
      <c r="F5">
        <v>20</v>
      </c>
      <c r="G5" s="46">
        <v>86.97</v>
      </c>
      <c r="H5" s="25">
        <f t="shared" si="2"/>
        <v>7.329999999999998E-3</v>
      </c>
      <c r="I5" s="37">
        <v>12.39</v>
      </c>
      <c r="J5">
        <v>0.24</v>
      </c>
      <c r="K5" s="33">
        <v>2.09</v>
      </c>
      <c r="L5" s="40">
        <v>4</v>
      </c>
      <c r="M5" s="43">
        <v>0.45315486720000003</v>
      </c>
      <c r="N5" s="27">
        <f t="shared" si="0"/>
        <v>2.0063999999999997</v>
      </c>
      <c r="O5" s="7">
        <f t="shared" si="1"/>
        <v>9.0818699999999974E-2</v>
      </c>
      <c r="P5" s="68">
        <f t="shared" si="3"/>
        <v>1.4624264327999996</v>
      </c>
    </row>
    <row r="6" spans="1:16" s="23" customFormat="1">
      <c r="A6" s="23">
        <v>62</v>
      </c>
      <c r="B6" s="23">
        <v>42</v>
      </c>
      <c r="C6" s="23" t="s">
        <v>26</v>
      </c>
      <c r="D6" s="23">
        <v>1</v>
      </c>
      <c r="E6" s="23">
        <v>79.349999999999994</v>
      </c>
      <c r="F6" s="23">
        <v>20</v>
      </c>
      <c r="G6" s="45">
        <v>91.58</v>
      </c>
      <c r="H6" s="23">
        <f t="shared" si="2"/>
        <v>1.2230000000000005E-2</v>
      </c>
      <c r="I6" s="36">
        <v>4.7</v>
      </c>
      <c r="J6" s="23">
        <v>0.24</v>
      </c>
      <c r="K6" s="32">
        <v>1.3</v>
      </c>
      <c r="L6" s="39">
        <v>4</v>
      </c>
      <c r="M6" s="43">
        <v>0.45315486720000003</v>
      </c>
      <c r="N6" s="30">
        <f t="shared" si="0"/>
        <v>1.248</v>
      </c>
      <c r="O6" s="24">
        <f t="shared" si="1"/>
        <v>5.7481000000000025E-2</v>
      </c>
      <c r="P6" s="68">
        <f t="shared" si="3"/>
        <v>0.73736413279999991</v>
      </c>
    </row>
    <row r="7" spans="1:16" s="23" customFormat="1">
      <c r="A7" s="23">
        <v>64</v>
      </c>
      <c r="B7" s="23">
        <v>42</v>
      </c>
      <c r="C7" s="23" t="s">
        <v>27</v>
      </c>
      <c r="D7" s="23">
        <v>2</v>
      </c>
      <c r="E7" s="23">
        <v>79.7</v>
      </c>
      <c r="F7" s="23">
        <v>20</v>
      </c>
      <c r="G7" s="45">
        <v>92.77</v>
      </c>
      <c r="H7" s="23">
        <f t="shared" si="2"/>
        <v>1.3069999999999993E-2</v>
      </c>
      <c r="I7" s="36">
        <v>5.99</v>
      </c>
      <c r="J7" s="23">
        <v>0.24</v>
      </c>
      <c r="K7" s="32">
        <v>1.29</v>
      </c>
      <c r="L7" s="39">
        <v>4</v>
      </c>
      <c r="M7" s="43">
        <v>0.45315486720000003</v>
      </c>
      <c r="N7" s="30">
        <f t="shared" si="0"/>
        <v>1.2383999999999999</v>
      </c>
      <c r="O7" s="24">
        <f t="shared" si="1"/>
        <v>7.8289299999999964E-2</v>
      </c>
      <c r="P7" s="68">
        <f t="shared" si="3"/>
        <v>0.70695583279999985</v>
      </c>
    </row>
    <row r="8" spans="1:16" s="25" customFormat="1">
      <c r="A8" s="25">
        <v>66</v>
      </c>
      <c r="B8" s="25">
        <v>52</v>
      </c>
      <c r="C8" s="25" t="s">
        <v>52</v>
      </c>
      <c r="D8" s="25">
        <v>1</v>
      </c>
      <c r="E8" s="25">
        <v>79.52</v>
      </c>
      <c r="F8" s="25">
        <v>20</v>
      </c>
      <c r="G8" s="47">
        <v>86.81</v>
      </c>
      <c r="H8" s="25">
        <f t="shared" si="2"/>
        <v>7.2900000000000065E-3</v>
      </c>
      <c r="I8" s="37">
        <v>92.22</v>
      </c>
      <c r="J8" s="25">
        <v>0.24</v>
      </c>
      <c r="K8" s="34">
        <v>49.53</v>
      </c>
      <c r="L8" s="40">
        <v>4</v>
      </c>
      <c r="M8" s="43">
        <v>0.45315486720000003</v>
      </c>
      <c r="N8" s="27">
        <f t="shared" si="0"/>
        <v>47.5488</v>
      </c>
      <c r="O8" s="29">
        <f t="shared" si="1"/>
        <v>0.67228380000000054</v>
      </c>
      <c r="P8" s="68">
        <f t="shared" si="3"/>
        <v>46.423361332799999</v>
      </c>
    </row>
    <row r="9" spans="1:16" s="25" customFormat="1">
      <c r="A9" s="25">
        <v>68</v>
      </c>
      <c r="B9" s="25">
        <v>52</v>
      </c>
      <c r="C9" s="25" t="s">
        <v>53</v>
      </c>
      <c r="D9" s="25">
        <v>2</v>
      </c>
      <c r="E9" s="25">
        <v>82.21</v>
      </c>
      <c r="F9" s="25">
        <v>20</v>
      </c>
      <c r="G9" s="47">
        <v>89.47</v>
      </c>
      <c r="H9" s="25">
        <f t="shared" si="2"/>
        <v>7.2600000000000052E-3</v>
      </c>
      <c r="I9" s="37">
        <v>97.68</v>
      </c>
      <c r="J9" s="25">
        <v>0.24</v>
      </c>
      <c r="K9" s="34">
        <v>45.1</v>
      </c>
      <c r="L9" s="40">
        <v>4</v>
      </c>
      <c r="M9" s="43">
        <v>0.45315486720000003</v>
      </c>
      <c r="N9" s="27">
        <f t="shared" si="0"/>
        <v>43.295999999999999</v>
      </c>
      <c r="O9" s="29">
        <f t="shared" si="1"/>
        <v>0.70915680000000059</v>
      </c>
      <c r="P9" s="68">
        <f t="shared" si="3"/>
        <v>42.133688332799998</v>
      </c>
    </row>
    <row r="10" spans="1:16" s="23" customFormat="1" ht="15.5" customHeight="1">
      <c r="A10" s="23">
        <v>70</v>
      </c>
      <c r="B10" s="23">
        <v>52</v>
      </c>
      <c r="C10" s="23" t="s">
        <v>54</v>
      </c>
      <c r="D10" s="23">
        <v>1</v>
      </c>
      <c r="E10" s="23">
        <v>82.26</v>
      </c>
      <c r="F10" s="23">
        <v>20</v>
      </c>
      <c r="G10" s="45">
        <v>86.2</v>
      </c>
      <c r="H10" s="23">
        <f t="shared" si="2"/>
        <v>3.9399999999999973E-3</v>
      </c>
      <c r="I10" s="36">
        <v>30.5</v>
      </c>
      <c r="J10" s="23">
        <v>0.24</v>
      </c>
      <c r="K10" s="32">
        <v>16.87</v>
      </c>
      <c r="L10" s="39">
        <v>4</v>
      </c>
      <c r="M10" s="43">
        <v>0.45315486720000003</v>
      </c>
      <c r="N10" s="30">
        <f t="shared" si="0"/>
        <v>16.1952</v>
      </c>
      <c r="O10" s="24">
        <f t="shared" si="1"/>
        <v>0.12016999999999992</v>
      </c>
      <c r="P10" s="68">
        <f t="shared" si="3"/>
        <v>15.6218751328</v>
      </c>
    </row>
    <row r="11" spans="1:16" s="23" customFormat="1">
      <c r="A11" s="23">
        <v>72</v>
      </c>
      <c r="B11" s="23">
        <v>52</v>
      </c>
      <c r="C11" s="23" t="s">
        <v>55</v>
      </c>
      <c r="D11" s="23">
        <v>2</v>
      </c>
      <c r="E11" s="23">
        <v>79.400000000000006</v>
      </c>
      <c r="F11" s="23">
        <v>20</v>
      </c>
      <c r="G11" s="45">
        <v>86.81</v>
      </c>
      <c r="H11" s="23">
        <f t="shared" si="2"/>
        <v>7.4099999999999965E-3</v>
      </c>
      <c r="I11" s="36">
        <v>29.05</v>
      </c>
      <c r="J11" s="23">
        <v>0.24</v>
      </c>
      <c r="K11" s="32">
        <v>17.559999999999999</v>
      </c>
      <c r="L11" s="39">
        <v>4</v>
      </c>
      <c r="M11" s="43">
        <v>0.45315486720000003</v>
      </c>
      <c r="N11" s="30">
        <f t="shared" si="0"/>
        <v>16.857599999999998</v>
      </c>
      <c r="O11" s="24">
        <f t="shared" si="1"/>
        <v>0.21526049999999991</v>
      </c>
      <c r="P11" s="68">
        <f t="shared" si="3"/>
        <v>16.1891846328</v>
      </c>
    </row>
    <row r="12" spans="1:16" s="25" customFormat="1">
      <c r="A12" s="25">
        <v>74</v>
      </c>
      <c r="B12" s="25">
        <v>52</v>
      </c>
      <c r="C12" s="25" t="s">
        <v>56</v>
      </c>
      <c r="D12" s="25">
        <v>1</v>
      </c>
      <c r="E12" s="25">
        <v>79.569999999999993</v>
      </c>
      <c r="F12" s="25">
        <v>20</v>
      </c>
      <c r="G12" s="47">
        <v>87.99</v>
      </c>
      <c r="H12" s="25">
        <f t="shared" si="2"/>
        <v>8.4200000000000021E-3</v>
      </c>
      <c r="I12" s="37">
        <v>4.47</v>
      </c>
      <c r="J12" s="25">
        <v>0.24</v>
      </c>
      <c r="K12" s="34">
        <v>1.51</v>
      </c>
      <c r="L12" s="40">
        <v>4</v>
      </c>
      <c r="M12" s="43">
        <v>0.45315486720000003</v>
      </c>
      <c r="N12" s="27">
        <f t="shared" si="0"/>
        <v>1.4496</v>
      </c>
      <c r="O12" s="29">
        <f t="shared" si="1"/>
        <v>3.7637400000000008E-2</v>
      </c>
      <c r="P12" s="68">
        <f t="shared" si="3"/>
        <v>0.95880773279999987</v>
      </c>
    </row>
    <row r="13" spans="1:16" s="25" customFormat="1">
      <c r="A13" s="25">
        <v>76</v>
      </c>
      <c r="B13" s="25">
        <v>52</v>
      </c>
      <c r="C13" s="25" t="s">
        <v>56</v>
      </c>
      <c r="D13" s="25">
        <v>1</v>
      </c>
      <c r="E13" s="25">
        <v>79.319999999999993</v>
      </c>
      <c r="F13" s="25">
        <v>20</v>
      </c>
      <c r="G13" s="47">
        <v>88.58</v>
      </c>
      <c r="H13" s="25">
        <f t="shared" ref="H13" si="4">(G13-E13)/1000</f>
        <v>9.2600000000000043E-3</v>
      </c>
      <c r="I13" s="37">
        <v>4.5599999999999996</v>
      </c>
      <c r="J13" s="25">
        <v>0.24</v>
      </c>
      <c r="K13" s="34">
        <v>1.25</v>
      </c>
      <c r="L13" s="40">
        <v>4</v>
      </c>
      <c r="M13" s="43">
        <v>0.45315486720000003</v>
      </c>
      <c r="N13" s="27">
        <f t="shared" si="0"/>
        <v>1.2</v>
      </c>
      <c r="O13" s="29">
        <f t="shared" si="1"/>
        <v>4.2225600000000016E-2</v>
      </c>
      <c r="P13" s="68">
        <f t="shared" si="3"/>
        <v>0.70461953279999989</v>
      </c>
    </row>
    <row r="14" spans="1:16" s="23" customFormat="1">
      <c r="A14" s="23">
        <v>78</v>
      </c>
      <c r="B14" s="23">
        <v>86</v>
      </c>
      <c r="C14" s="23" t="s">
        <v>57</v>
      </c>
      <c r="D14" s="23">
        <v>1</v>
      </c>
      <c r="E14" s="23">
        <v>72.209999999999994</v>
      </c>
      <c r="F14" s="23">
        <v>20</v>
      </c>
      <c r="G14" s="45">
        <v>88.4</v>
      </c>
      <c r="H14" s="23">
        <f t="shared" si="2"/>
        <v>1.6190000000000013E-2</v>
      </c>
      <c r="I14" s="36">
        <v>12.49</v>
      </c>
      <c r="J14" s="23">
        <v>0.24</v>
      </c>
      <c r="K14" s="32">
        <v>6.98</v>
      </c>
      <c r="L14" s="39">
        <v>4</v>
      </c>
      <c r="M14" s="43">
        <v>0.45315486720000003</v>
      </c>
      <c r="N14" s="30">
        <f t="shared" si="0"/>
        <v>6.7008000000000001</v>
      </c>
      <c r="O14" s="24">
        <f t="shared" si="1"/>
        <v>0.20221310000000017</v>
      </c>
      <c r="P14" s="68">
        <f t="shared" si="3"/>
        <v>6.0454320328</v>
      </c>
    </row>
    <row r="15" spans="1:16" s="23" customFormat="1">
      <c r="A15" s="23">
        <v>80</v>
      </c>
      <c r="B15" s="23">
        <v>86</v>
      </c>
      <c r="C15" s="23" t="s">
        <v>58</v>
      </c>
      <c r="D15" s="23">
        <v>2</v>
      </c>
      <c r="E15" s="23">
        <v>79.58</v>
      </c>
      <c r="F15" s="23">
        <v>20</v>
      </c>
      <c r="G15" s="45">
        <v>90.31</v>
      </c>
      <c r="H15" s="23">
        <f t="shared" si="2"/>
        <v>1.0730000000000003E-2</v>
      </c>
      <c r="I15" s="36">
        <v>13.18</v>
      </c>
      <c r="J15" s="23">
        <v>0.24</v>
      </c>
      <c r="K15" s="32">
        <v>6.59</v>
      </c>
      <c r="L15" s="39">
        <v>4</v>
      </c>
      <c r="M15" s="43">
        <v>0.45315486720000003</v>
      </c>
      <c r="N15" s="30">
        <f t="shared" si="0"/>
        <v>6.3263999999999996</v>
      </c>
      <c r="O15" s="24">
        <f t="shared" si="1"/>
        <v>0.14142140000000003</v>
      </c>
      <c r="P15" s="68">
        <f t="shared" si="3"/>
        <v>5.7318237327999988</v>
      </c>
    </row>
    <row r="16" spans="1:16" s="25" customFormat="1">
      <c r="A16" s="25">
        <v>82</v>
      </c>
      <c r="B16" s="25">
        <v>86</v>
      </c>
      <c r="C16" s="25" t="s">
        <v>59</v>
      </c>
      <c r="D16" s="25">
        <v>1</v>
      </c>
      <c r="E16" s="25">
        <v>79.56</v>
      </c>
      <c r="F16" s="25">
        <v>20</v>
      </c>
      <c r="G16" s="47">
        <v>87.67</v>
      </c>
      <c r="H16" s="25">
        <f t="shared" si="2"/>
        <v>8.1099999999999992E-3</v>
      </c>
      <c r="I16" s="37">
        <v>9.9</v>
      </c>
      <c r="J16" s="25">
        <v>0.24</v>
      </c>
      <c r="K16" s="34">
        <v>3.93</v>
      </c>
      <c r="L16" s="40">
        <v>4</v>
      </c>
      <c r="M16" s="43">
        <v>0.45315486720000003</v>
      </c>
      <c r="N16" s="27">
        <f t="shared" si="0"/>
        <v>3.7728000000000002</v>
      </c>
      <c r="O16" s="29">
        <f t="shared" si="1"/>
        <v>8.0288999999999999E-2</v>
      </c>
      <c r="P16" s="68">
        <f t="shared" si="3"/>
        <v>3.2393561328000002</v>
      </c>
    </row>
    <row r="17" spans="1:16" s="25" customFormat="1">
      <c r="A17" s="25">
        <v>84</v>
      </c>
      <c r="B17" s="25">
        <v>86</v>
      </c>
      <c r="C17" s="25" t="s">
        <v>60</v>
      </c>
      <c r="D17" s="25">
        <v>2</v>
      </c>
      <c r="E17" s="25">
        <v>82.04</v>
      </c>
      <c r="F17" s="25">
        <v>20</v>
      </c>
      <c r="G17" s="47">
        <v>91.87</v>
      </c>
      <c r="H17" s="25">
        <f t="shared" si="2"/>
        <v>9.8299999999999985E-3</v>
      </c>
      <c r="I17" s="37">
        <v>9.5500000000000007</v>
      </c>
      <c r="J17" s="25">
        <v>0.24</v>
      </c>
      <c r="K17" s="34">
        <v>5.3</v>
      </c>
      <c r="L17" s="40">
        <v>4</v>
      </c>
      <c r="M17" s="43">
        <v>0.45315486720000003</v>
      </c>
      <c r="N17" s="27">
        <f t="shared" si="0"/>
        <v>5.0880000000000001</v>
      </c>
      <c r="O17" s="29">
        <f t="shared" si="1"/>
        <v>9.3876499999999988E-2</v>
      </c>
      <c r="P17" s="68">
        <f t="shared" si="3"/>
        <v>4.5409686327999994</v>
      </c>
    </row>
    <row r="18" spans="1:16" s="23" customFormat="1">
      <c r="A18" s="23">
        <v>86</v>
      </c>
      <c r="B18" s="23">
        <v>86</v>
      </c>
      <c r="C18" s="23" t="s">
        <v>61</v>
      </c>
      <c r="D18" s="23">
        <v>1</v>
      </c>
      <c r="E18" s="23">
        <v>79.5</v>
      </c>
      <c r="F18" s="23">
        <v>20</v>
      </c>
      <c r="G18" s="45">
        <v>88.75</v>
      </c>
      <c r="H18" s="23">
        <f t="shared" si="2"/>
        <v>9.2499999999999995E-3</v>
      </c>
      <c r="I18" s="36">
        <v>1.55</v>
      </c>
      <c r="J18" s="23">
        <v>0.24</v>
      </c>
      <c r="K18" s="32">
        <v>0.89</v>
      </c>
      <c r="L18" s="39">
        <v>4</v>
      </c>
      <c r="M18" s="43">
        <v>0.45315486720000003</v>
      </c>
      <c r="N18" s="30">
        <f t="shared" si="0"/>
        <v>0.85439999999999994</v>
      </c>
      <c r="O18" s="24">
        <f t="shared" si="1"/>
        <v>1.43375E-2</v>
      </c>
      <c r="P18" s="68">
        <f t="shared" si="3"/>
        <v>0.3869076327999999</v>
      </c>
    </row>
    <row r="19" spans="1:16" s="23" customFormat="1">
      <c r="A19" s="23">
        <v>88</v>
      </c>
      <c r="B19" s="23">
        <v>86</v>
      </c>
      <c r="C19" s="23" t="s">
        <v>62</v>
      </c>
      <c r="D19" s="23">
        <v>2</v>
      </c>
      <c r="E19" s="23">
        <v>82.42</v>
      </c>
      <c r="F19" s="23">
        <v>20</v>
      </c>
      <c r="G19" s="45">
        <v>89.03</v>
      </c>
      <c r="H19" s="23">
        <f t="shared" si="2"/>
        <v>6.6099999999999996E-3</v>
      </c>
      <c r="I19" s="36">
        <v>1.41</v>
      </c>
      <c r="J19" s="23">
        <v>0.24</v>
      </c>
      <c r="K19" s="32">
        <v>0.73</v>
      </c>
      <c r="L19" s="39">
        <v>4</v>
      </c>
      <c r="M19" s="43">
        <v>0.45315486720000003</v>
      </c>
      <c r="N19" s="30">
        <f t="shared" si="0"/>
        <v>0.70079999999999998</v>
      </c>
      <c r="O19" s="24">
        <f t="shared" si="1"/>
        <v>9.3200999999999996E-3</v>
      </c>
      <c r="P19" s="68">
        <f t="shared" si="3"/>
        <v>0.23832503279999995</v>
      </c>
    </row>
    <row r="20" spans="1:16" s="25" customFormat="1">
      <c r="A20" s="25">
        <v>90</v>
      </c>
      <c r="B20" s="25">
        <v>42</v>
      </c>
      <c r="C20" s="25" t="s">
        <v>64</v>
      </c>
      <c r="D20" s="25">
        <v>1</v>
      </c>
      <c r="E20" s="25">
        <v>79.52</v>
      </c>
      <c r="F20" s="25">
        <v>20</v>
      </c>
      <c r="G20" s="47">
        <v>91.43</v>
      </c>
      <c r="H20" s="25">
        <f t="shared" si="2"/>
        <v>1.1910000000000011E-2</v>
      </c>
      <c r="I20" s="27">
        <v>80.31</v>
      </c>
      <c r="J20" s="25">
        <v>0.24</v>
      </c>
      <c r="K20" s="34">
        <v>33.11</v>
      </c>
      <c r="L20" s="40">
        <v>4</v>
      </c>
      <c r="M20" s="43">
        <v>0.45315486720000003</v>
      </c>
      <c r="N20" s="29">
        <f t="shared" si="0"/>
        <v>31.785599999999999</v>
      </c>
      <c r="O20" s="29">
        <f t="shared" si="1"/>
        <v>0.95649210000000084</v>
      </c>
      <c r="P20" s="68">
        <f t="shared" si="3"/>
        <v>30.375953032799998</v>
      </c>
    </row>
    <row r="21" spans="1:16" s="25" customFormat="1" ht="16" thickBot="1">
      <c r="A21" s="25">
        <v>92</v>
      </c>
      <c r="B21" s="25">
        <v>42</v>
      </c>
      <c r="C21" s="25" t="s">
        <v>64</v>
      </c>
      <c r="D21" s="25">
        <v>2</v>
      </c>
      <c r="E21" s="25">
        <v>79.489999999999995</v>
      </c>
      <c r="F21" s="25">
        <v>20</v>
      </c>
      <c r="G21" s="47">
        <v>90.28</v>
      </c>
      <c r="H21" s="25">
        <f t="shared" si="2"/>
        <v>1.0790000000000006E-2</v>
      </c>
      <c r="I21" s="27">
        <v>85.6</v>
      </c>
      <c r="J21" s="25">
        <v>0.24</v>
      </c>
      <c r="K21" s="34">
        <v>35.6</v>
      </c>
      <c r="L21" s="41">
        <v>4</v>
      </c>
      <c r="M21" s="43">
        <v>0.45315486720000003</v>
      </c>
      <c r="N21" s="29">
        <f t="shared" si="0"/>
        <v>34.176000000000002</v>
      </c>
      <c r="O21" s="29">
        <f t="shared" si="1"/>
        <v>0.92362400000000044</v>
      </c>
      <c r="P21" s="68">
        <f t="shared" si="3"/>
        <v>32.7992211328</v>
      </c>
    </row>
    <row r="22" spans="1:16" s="25" customFormat="1">
      <c r="G22" s="47"/>
      <c r="K22" s="35"/>
      <c r="M22" s="29"/>
      <c r="N22" s="29"/>
      <c r="O22" s="29"/>
      <c r="P22" s="29"/>
    </row>
    <row r="23" spans="1:16" s="25" customFormat="1">
      <c r="G23" s="47"/>
      <c r="K23" s="35"/>
      <c r="M23" s="29"/>
      <c r="N23" s="29"/>
      <c r="O23" s="29"/>
      <c r="P23" s="29"/>
    </row>
    <row r="24" spans="1:16" s="25" customFormat="1">
      <c r="G24" s="47"/>
      <c r="K24" s="35"/>
      <c r="M24" s="29"/>
      <c r="N24" s="29"/>
      <c r="O24" s="29"/>
      <c r="P24" s="29"/>
    </row>
    <row r="25" spans="1:16" s="25" customFormat="1">
      <c r="G25" s="47"/>
      <c r="K25" s="35"/>
      <c r="M25" s="29"/>
      <c r="N25" s="29"/>
      <c r="O25" s="29"/>
      <c r="P25" s="29"/>
    </row>
    <row r="26" spans="1:16">
      <c r="M26" s="7"/>
      <c r="N26" s="7"/>
      <c r="O26" s="7"/>
      <c r="P26" s="7"/>
    </row>
    <row r="27" spans="1:16">
      <c r="M27" s="7"/>
      <c r="N27" s="7"/>
      <c r="O27" s="7"/>
      <c r="P27" s="7"/>
    </row>
    <row r="28" spans="1:16">
      <c r="M28" s="7"/>
      <c r="N28" s="7"/>
      <c r="O28" s="7"/>
      <c r="P28" s="7"/>
    </row>
    <row r="29" spans="1:16">
      <c r="M29" s="7"/>
      <c r="N29" s="7"/>
      <c r="O29" s="7"/>
      <c r="P29" s="7"/>
    </row>
    <row r="30" spans="1:16">
      <c r="M30" s="7"/>
      <c r="N30" s="7"/>
      <c r="O30" s="7"/>
      <c r="P30" s="7"/>
    </row>
    <row r="31" spans="1:16">
      <c r="M31" s="7"/>
      <c r="N31" s="7"/>
      <c r="O31" s="7"/>
      <c r="P31" s="7"/>
    </row>
    <row r="32" spans="1:16">
      <c r="M32" s="7"/>
      <c r="N32" s="7"/>
      <c r="O32" s="7"/>
      <c r="P32" s="7"/>
    </row>
    <row r="33" spans="13:16">
      <c r="M33" s="7"/>
      <c r="N33" s="7"/>
      <c r="O33" s="7"/>
      <c r="P33" s="7"/>
    </row>
    <row r="34" spans="13:16">
      <c r="M34" s="7"/>
      <c r="N34" s="7"/>
      <c r="O34" s="7"/>
      <c r="P34" s="7"/>
    </row>
    <row r="35" spans="13:16">
      <c r="M35" s="7"/>
      <c r="N35" s="7"/>
      <c r="O35" s="7"/>
      <c r="P35" s="7"/>
    </row>
    <row r="36" spans="13:16">
      <c r="M36" s="7"/>
      <c r="N36" s="7"/>
      <c r="O36" s="7"/>
      <c r="P36" s="7"/>
    </row>
    <row r="37" spans="13:16">
      <c r="M37" s="7"/>
      <c r="N37" s="7"/>
      <c r="O37" s="7"/>
      <c r="P37" s="7"/>
    </row>
    <row r="38" spans="13:16">
      <c r="M38" s="7"/>
      <c r="N38" s="7"/>
      <c r="O38" s="7"/>
      <c r="P38" s="7"/>
    </row>
    <row r="39" spans="13:16">
      <c r="M39" s="7"/>
      <c r="N39" s="7"/>
      <c r="O39" s="7"/>
      <c r="P39" s="7"/>
    </row>
    <row r="40" spans="13:16">
      <c r="M40" s="7"/>
      <c r="N40" s="7"/>
      <c r="O40" s="7"/>
      <c r="P40" s="7"/>
    </row>
    <row r="41" spans="13:16">
      <c r="M41" s="7"/>
      <c r="N41" s="7"/>
      <c r="O41" s="7"/>
      <c r="P41" s="7"/>
    </row>
    <row r="42" spans="13:16">
      <c r="M42" s="7"/>
      <c r="N42" s="7"/>
      <c r="O42" s="7"/>
      <c r="P42" s="7"/>
    </row>
    <row r="43" spans="13:16">
      <c r="M43" s="7"/>
      <c r="N43" s="7"/>
      <c r="O43" s="7"/>
      <c r="P43" s="7"/>
    </row>
    <row r="44" spans="13:16">
      <c r="M44" s="7"/>
      <c r="N44" s="7"/>
      <c r="O44" s="7"/>
      <c r="P44" s="7"/>
    </row>
    <row r="45" spans="13:16">
      <c r="M45" s="7"/>
      <c r="N45" s="7"/>
      <c r="O45" s="7"/>
      <c r="P45" s="7"/>
    </row>
    <row r="46" spans="13:16">
      <c r="M46" s="7"/>
      <c r="N46" s="7"/>
      <c r="O46" s="7"/>
      <c r="P46" s="7"/>
    </row>
    <row r="47" spans="13:16">
      <c r="M47" s="7"/>
      <c r="N47" s="7"/>
      <c r="O47" s="7"/>
      <c r="P47" s="7"/>
    </row>
    <row r="48" spans="13:16">
      <c r="M48" s="7"/>
      <c r="N48" s="7"/>
      <c r="O48" s="7"/>
      <c r="P48" s="7"/>
    </row>
    <row r="49" spans="13:16">
      <c r="M49" s="7"/>
      <c r="N49" s="7"/>
      <c r="O49" s="7"/>
      <c r="P49" s="7"/>
    </row>
    <row r="50" spans="13:16">
      <c r="M50" s="7"/>
      <c r="N50" s="7"/>
      <c r="O50" s="7"/>
      <c r="P50" s="7"/>
    </row>
    <row r="51" spans="13:16">
      <c r="M51" s="7"/>
      <c r="N51" s="7"/>
      <c r="O51" s="7"/>
      <c r="P51" s="7"/>
    </row>
    <row r="52" spans="13:16">
      <c r="M52" s="7"/>
      <c r="N52" s="7"/>
      <c r="O52" s="7"/>
      <c r="P52" s="7"/>
    </row>
    <row r="53" spans="13:16">
      <c r="M53" s="7"/>
      <c r="N53" s="7"/>
      <c r="O53" s="7"/>
      <c r="P53" s="7"/>
    </row>
    <row r="54" spans="13:16">
      <c r="M54" s="7"/>
      <c r="N54" s="7"/>
      <c r="O54" s="7"/>
      <c r="P54" s="7"/>
    </row>
    <row r="55" spans="13:16">
      <c r="M55" s="7"/>
      <c r="N55" s="7"/>
      <c r="O55" s="7"/>
      <c r="P55" s="7"/>
    </row>
    <row r="56" spans="13:16">
      <c r="M56" s="7"/>
      <c r="N56" s="7"/>
      <c r="O56" s="7"/>
      <c r="P56" s="7"/>
    </row>
    <row r="57" spans="13:16">
      <c r="M57" s="7"/>
      <c r="N57" s="7"/>
      <c r="O57" s="7"/>
      <c r="P57" s="7"/>
    </row>
    <row r="58" spans="13:16">
      <c r="M58" s="7"/>
      <c r="N58" s="7"/>
      <c r="O58" s="7"/>
      <c r="P58" s="7"/>
    </row>
    <row r="59" spans="13:16">
      <c r="M59" s="7"/>
      <c r="N59" s="7"/>
      <c r="O59" s="7"/>
      <c r="P59" s="7"/>
    </row>
    <row r="60" spans="13:16">
      <c r="M60" s="7"/>
      <c r="N60" s="7"/>
      <c r="O60" s="7"/>
      <c r="P60" s="7"/>
    </row>
    <row r="61" spans="13:16">
      <c r="M61" s="7"/>
      <c r="N61" s="7"/>
      <c r="O61" s="7"/>
      <c r="P61" s="7"/>
    </row>
    <row r="62" spans="13:16">
      <c r="M62" s="7"/>
      <c r="N62" s="7"/>
      <c r="O62" s="7"/>
      <c r="P62" s="7"/>
    </row>
    <row r="63" spans="13:16">
      <c r="M63" s="7"/>
      <c r="N63" s="7"/>
      <c r="O63" s="7"/>
      <c r="P63" s="7"/>
    </row>
    <row r="64" spans="13:16">
      <c r="M64" s="7"/>
      <c r="N64" s="7"/>
      <c r="O64" s="7"/>
      <c r="P64" s="7"/>
    </row>
    <row r="65" spans="13:16">
      <c r="M65" s="7"/>
      <c r="N65" s="7"/>
      <c r="O65" s="7"/>
      <c r="P65" s="7"/>
    </row>
    <row r="66" spans="13:16">
      <c r="M66" s="7"/>
      <c r="N66" s="7"/>
      <c r="O66" s="7"/>
      <c r="P66" s="7"/>
    </row>
    <row r="67" spans="13:16">
      <c r="M67" s="7"/>
      <c r="N67" s="7"/>
      <c r="O67" s="7"/>
      <c r="P67" s="7"/>
    </row>
    <row r="68" spans="13:16">
      <c r="M68" s="7"/>
      <c r="N68" s="7"/>
      <c r="O68" s="7"/>
      <c r="P68" s="7"/>
    </row>
    <row r="69" spans="13:16">
      <c r="M69" s="7"/>
      <c r="N69" s="7"/>
      <c r="O69" s="7"/>
      <c r="P69" s="7"/>
    </row>
    <row r="70" spans="13:16">
      <c r="M70" s="7"/>
      <c r="N70" s="7"/>
      <c r="O70" s="7"/>
      <c r="P70" s="7"/>
    </row>
    <row r="71" spans="13:16">
      <c r="M71" s="7"/>
      <c r="N71" s="7"/>
      <c r="O71" s="7"/>
      <c r="P71" s="7"/>
    </row>
    <row r="72" spans="13:16">
      <c r="M72" s="7"/>
      <c r="N72" s="7"/>
      <c r="O72" s="7"/>
      <c r="P72" s="7"/>
    </row>
    <row r="73" spans="13:16">
      <c r="M73" s="7"/>
      <c r="N73" s="7"/>
      <c r="O73" s="7"/>
      <c r="P73" s="7"/>
    </row>
    <row r="74" spans="13:16">
      <c r="M74" s="7"/>
      <c r="N74" s="7"/>
      <c r="O74" s="7"/>
      <c r="P74" s="7"/>
    </row>
    <row r="75" spans="13:16">
      <c r="M75" s="7"/>
      <c r="N75" s="7"/>
      <c r="O75" s="7"/>
      <c r="P75" s="7"/>
    </row>
    <row r="76" spans="13:16">
      <c r="M76" s="7"/>
      <c r="N76" s="7"/>
      <c r="O76" s="7"/>
      <c r="P76" s="7"/>
    </row>
    <row r="77" spans="13:16">
      <c r="M77" s="7"/>
      <c r="N77" s="7"/>
      <c r="O77" s="7"/>
      <c r="P77" s="7"/>
    </row>
    <row r="78" spans="13:16">
      <c r="M78" s="7"/>
      <c r="N78" s="7"/>
      <c r="O78" s="7"/>
      <c r="P78" s="7"/>
    </row>
    <row r="79" spans="13:16">
      <c r="M79" s="7"/>
      <c r="N79" s="7"/>
      <c r="O79" s="7"/>
      <c r="P79" s="7"/>
    </row>
  </sheetData>
  <conditionalFormatting sqref="M1">
    <cfRule type="cellIs" dxfId="1" priority="1" operator="lessThan">
      <formula>0</formula>
    </cfRule>
  </conditionalFormatting>
  <conditionalFormatting sqref="K1:L1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 Samples</vt:lpstr>
      <vt:lpstr>Resin Blanks E1</vt:lpstr>
      <vt:lpstr>E2 Samples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Duston</dc:creator>
  <cp:lastModifiedBy>Amanda Pennino</cp:lastModifiedBy>
  <dcterms:created xsi:type="dcterms:W3CDTF">2019-10-28T18:04:58Z</dcterms:created>
  <dcterms:modified xsi:type="dcterms:W3CDTF">2021-03-26T20:31:51Z</dcterms:modified>
</cp:coreProperties>
</file>