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tau/exports/values_tau/processed/"/>
    </mc:Choice>
  </mc:AlternateContent>
  <xr:revisionPtr revIDLastSave="0" documentId="13_ncr:1_{F8B4B936-B95B-4242-8892-AAD0494656A8}" xr6:coauthVersionLast="47" xr6:coauthVersionMax="47" xr10:uidLastSave="{00000000-0000-0000-0000-000000000000}"/>
  <bookViews>
    <workbookView xWindow="2660" yWindow="500" windowWidth="22900" windowHeight="17120" activeTab="2" xr2:uid="{C11BC0C9-4E3C-4C40-938D-A78B02F1E2DF}"/>
  </bookViews>
  <sheets>
    <sheet name="Sheet2" sheetId="2" r:id="rId1"/>
    <sheet name="with_dc" sheetId="1" r:id="rId2"/>
    <sheet name="no_d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3" l="1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G44" i="3" s="1"/>
  <c r="F33" i="3"/>
  <c r="F43" i="3" s="1"/>
  <c r="E33" i="3"/>
  <c r="E42" i="3" s="1"/>
  <c r="D33" i="3"/>
  <c r="C33" i="3"/>
  <c r="C44" i="3" s="1"/>
  <c r="B33" i="3"/>
  <c r="B43" i="3" s="1"/>
  <c r="H30" i="3"/>
  <c r="G30" i="3"/>
  <c r="F30" i="3"/>
  <c r="E30" i="3"/>
  <c r="D30" i="3"/>
  <c r="C30" i="3"/>
  <c r="B30" i="3"/>
  <c r="C65" i="1"/>
  <c r="D65" i="1"/>
  <c r="E65" i="1"/>
  <c r="F65" i="1"/>
  <c r="G65" i="1"/>
  <c r="H65" i="1"/>
  <c r="B65" i="1"/>
  <c r="C64" i="1"/>
  <c r="D64" i="1"/>
  <c r="E64" i="1"/>
  <c r="F64" i="1"/>
  <c r="G64" i="1"/>
  <c r="H64" i="1"/>
  <c r="B64" i="1"/>
  <c r="H63" i="1"/>
  <c r="C63" i="1"/>
  <c r="D63" i="1"/>
  <c r="E63" i="1"/>
  <c r="F63" i="1"/>
  <c r="G63" i="1"/>
  <c r="B63" i="1"/>
  <c r="B61" i="1"/>
  <c r="C50" i="1"/>
  <c r="D50" i="1"/>
  <c r="E50" i="1"/>
  <c r="E56" i="1" s="1"/>
  <c r="E58" i="1" s="1"/>
  <c r="F50" i="1"/>
  <c r="F56" i="1" s="1"/>
  <c r="F58" i="1" s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6" i="1"/>
  <c r="D56" i="1"/>
  <c r="G56" i="1"/>
  <c r="H56" i="1"/>
  <c r="C58" i="1"/>
  <c r="D58" i="1"/>
  <c r="G58" i="1"/>
  <c r="H58" i="1"/>
  <c r="B58" i="1"/>
  <c r="B56" i="1"/>
  <c r="B54" i="1"/>
  <c r="B53" i="1"/>
  <c r="B52" i="1"/>
  <c r="B50" i="1"/>
  <c r="B51" i="1"/>
  <c r="B45" i="1"/>
  <c r="B44" i="1"/>
  <c r="B43" i="1"/>
  <c r="B42" i="1"/>
  <c r="B41" i="1"/>
  <c r="C47" i="1"/>
  <c r="D47" i="1"/>
  <c r="E47" i="1"/>
  <c r="F47" i="1"/>
  <c r="G47" i="1"/>
  <c r="H47" i="1"/>
  <c r="I45" i="1"/>
  <c r="I44" i="1"/>
  <c r="I43" i="1"/>
  <c r="I42" i="1"/>
  <c r="I41" i="1"/>
  <c r="C45" i="1"/>
  <c r="D45" i="1"/>
  <c r="E45" i="1"/>
  <c r="F45" i="1"/>
  <c r="G45" i="1"/>
  <c r="H45" i="1"/>
  <c r="C44" i="1"/>
  <c r="D44" i="1"/>
  <c r="E44" i="1"/>
  <c r="F44" i="1"/>
  <c r="G44" i="1"/>
  <c r="H44" i="1"/>
  <c r="C43" i="1"/>
  <c r="D43" i="1"/>
  <c r="E43" i="1"/>
  <c r="F43" i="1"/>
  <c r="G43" i="1"/>
  <c r="H43" i="1"/>
  <c r="C42" i="1"/>
  <c r="D42" i="1"/>
  <c r="E42" i="1"/>
  <c r="F42" i="1"/>
  <c r="G42" i="1"/>
  <c r="H42" i="1"/>
  <c r="C41" i="1"/>
  <c r="D41" i="1"/>
  <c r="E41" i="1"/>
  <c r="F41" i="1"/>
  <c r="G41" i="1"/>
  <c r="H41" i="1"/>
  <c r="C38" i="1"/>
  <c r="D38" i="1"/>
  <c r="E38" i="1"/>
  <c r="F38" i="1"/>
  <c r="G38" i="1"/>
  <c r="H38" i="1"/>
  <c r="B38" i="1"/>
  <c r="C38" i="3" l="1"/>
  <c r="F38" i="3"/>
  <c r="B41" i="3"/>
  <c r="B38" i="3"/>
  <c r="E38" i="3"/>
  <c r="H38" i="3"/>
  <c r="D38" i="3"/>
  <c r="G38" i="3"/>
  <c r="F41" i="3"/>
  <c r="B42" i="3"/>
  <c r="F42" i="3"/>
  <c r="E41" i="3"/>
  <c r="C43" i="3"/>
  <c r="G43" i="3"/>
  <c r="D44" i="3"/>
  <c r="H44" i="3"/>
  <c r="C42" i="3"/>
  <c r="G42" i="3"/>
  <c r="D43" i="3"/>
  <c r="H43" i="3"/>
  <c r="E44" i="3"/>
  <c r="C41" i="3"/>
  <c r="G41" i="3"/>
  <c r="G46" i="3" s="1"/>
  <c r="D42" i="3"/>
  <c r="H42" i="3"/>
  <c r="E43" i="3"/>
  <c r="B44" i="3"/>
  <c r="F44" i="3"/>
  <c r="D41" i="3"/>
  <c r="H41" i="3"/>
  <c r="B47" i="1"/>
  <c r="C46" i="3" l="1"/>
  <c r="E46" i="3"/>
  <c r="H46" i="3"/>
  <c r="B46" i="3"/>
  <c r="B54" i="3" s="1"/>
  <c r="D46" i="3"/>
  <c r="D48" i="3" s="1"/>
  <c r="D53" i="3" s="1"/>
  <c r="F46" i="3"/>
  <c r="F54" i="3" s="1"/>
  <c r="E54" i="3"/>
  <c r="G54" i="3"/>
  <c r="C54" i="3"/>
  <c r="E48" i="3"/>
  <c r="E53" i="3" s="1"/>
  <c r="H54" i="3"/>
  <c r="F48" i="3" l="1"/>
  <c r="F53" i="3" s="1"/>
  <c r="F55" i="3" s="1"/>
  <c r="D54" i="3"/>
  <c r="D55" i="3" s="1"/>
  <c r="E55" i="3"/>
  <c r="G48" i="3"/>
  <c r="G53" i="3" s="1"/>
  <c r="G55" i="3" s="1"/>
  <c r="B48" i="3"/>
  <c r="B53" i="3" s="1"/>
  <c r="B55" i="3" s="1"/>
  <c r="C48" i="3"/>
  <c r="C53" i="3" s="1"/>
  <c r="C55" i="3" s="1"/>
  <c r="H48" i="3"/>
  <c r="H53" i="3" s="1"/>
  <c r="H55" i="3" s="1"/>
</calcChain>
</file>

<file path=xl/sharedStrings.xml><?xml version="1.0" encoding="utf-8"?>
<sst xmlns="http://schemas.openxmlformats.org/spreadsheetml/2006/main" count="200" uniqueCount="61">
  <si>
    <t>Ca tau</t>
  </si>
  <si>
    <t>Fe tau</t>
  </si>
  <si>
    <t>Al tau</t>
  </si>
  <si>
    <t>Ti total (possibly non-normal)</t>
  </si>
  <si>
    <t>42_2_PFM</t>
  </si>
  <si>
    <t>42_2_V2.1</t>
  </si>
  <si>
    <t>42_3_PFM</t>
  </si>
  <si>
    <t>42_3_V3.1</t>
  </si>
  <si>
    <t>42_4_d1_2</t>
  </si>
  <si>
    <t>42_4_PFM</t>
  </si>
  <si>
    <t>42_4_V4.1</t>
  </si>
  <si>
    <t>52_2_PFM</t>
  </si>
  <si>
    <t>52_2_X2.1</t>
  </si>
  <si>
    <t>52_3_PFM</t>
  </si>
  <si>
    <t>52_3_X3.1</t>
  </si>
  <si>
    <t>52_4_d2_3</t>
  </si>
  <si>
    <t>52_4_X4.1</t>
  </si>
  <si>
    <t>86_2_PFM</t>
  </si>
  <si>
    <t>86_2_W2.2</t>
  </si>
  <si>
    <t>86_3_PFM</t>
  </si>
  <si>
    <t>86_3_W3.2</t>
  </si>
  <si>
    <t>86_4_PFM</t>
  </si>
  <si>
    <t>86_4_W4.1</t>
  </si>
  <si>
    <t>HB08NH020024</t>
  </si>
  <si>
    <t>HB17NH010014</t>
  </si>
  <si>
    <t>HB20NH012017</t>
  </si>
  <si>
    <t>86_3_d2_2</t>
  </si>
  <si>
    <t>info</t>
  </si>
  <si>
    <t>9 pits from my work</t>
  </si>
  <si>
    <t>8 pits from amanda's</t>
  </si>
  <si>
    <t>3 pits from deep drilled wells</t>
  </si>
  <si>
    <t>3 pits from Scott (very near WS3) (these are not included within index)</t>
  </si>
  <si>
    <t>n</t>
  </si>
  <si>
    <t>cat</t>
  </si>
  <si>
    <t>LE</t>
  </si>
  <si>
    <t>LBhs</t>
  </si>
  <si>
    <t>DC</t>
  </si>
  <si>
    <t>VE</t>
  </si>
  <si>
    <t>VBhs</t>
  </si>
  <si>
    <t>Ca total (possibly non-normal)</t>
  </si>
  <si>
    <t>Fe total (possibly non-normal)</t>
  </si>
  <si>
    <t>Al total (possibly non-normal)</t>
  </si>
  <si>
    <t>overall means -&gt;</t>
  </si>
  <si>
    <t>group means</t>
  </si>
  <si>
    <t>SSR</t>
  </si>
  <si>
    <t>group SSE</t>
  </si>
  <si>
    <t>SSE</t>
  </si>
  <si>
    <t>SST</t>
  </si>
  <si>
    <t>df treatment</t>
  </si>
  <si>
    <t>df error</t>
  </si>
  <si>
    <t>It's possible that I shouldn't include deep C in this</t>
  </si>
  <si>
    <t>df total</t>
  </si>
  <si>
    <t>MS treatment</t>
  </si>
  <si>
    <t>MS error</t>
  </si>
  <si>
    <t>F</t>
  </si>
  <si>
    <t>https://www.statology.org/one-way-anova-by-hand/</t>
  </si>
  <si>
    <t>If you have unequal sample sizes, you have to calculate the estimated standard deviation for each pairwise comparison. This is called the Tukey-Kramer Method.</t>
  </si>
  <si>
    <t>assumptions:</t>
  </si>
  <si>
    <t>observations are independent within and among groups (I think you violate this)</t>
  </si>
  <si>
    <t>groups for each mean in test are normally distributed</t>
  </si>
  <si>
    <t>equal within-group variance across groups associated with each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</si>
</sst>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cshowto.com/probability-and-statistics/standard-devi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CC83-1C98-1D42-9C4A-B6C2BE49EB7A}">
  <dimension ref="A1:A14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50</v>
      </c>
    </row>
    <row r="7" spans="1:1" x14ac:dyDescent="0.2">
      <c r="A7" t="s">
        <v>55</v>
      </c>
    </row>
    <row r="9" spans="1:1" x14ac:dyDescent="0.2">
      <c r="A9" s="7" t="s">
        <v>56</v>
      </c>
    </row>
    <row r="11" spans="1:1" x14ac:dyDescent="0.2">
      <c r="A11" t="s">
        <v>57</v>
      </c>
    </row>
    <row r="12" spans="1:1" x14ac:dyDescent="0.2">
      <c r="A12" t="s">
        <v>58</v>
      </c>
    </row>
    <row r="13" spans="1:1" x14ac:dyDescent="0.2">
      <c r="A13" t="s">
        <v>59</v>
      </c>
    </row>
    <row r="14" spans="1:1" x14ac:dyDescent="0.2">
      <c r="A14" t="s">
        <v>60</v>
      </c>
    </row>
  </sheetData>
  <hyperlinks>
    <hyperlink ref="A9" r:id="rId1" display="https://www.statisticshowto.com/probability-and-statistics/standard-deviation/" xr:uid="{7C1E4637-3E7E-8143-BDE2-CFEA26445B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5091-D4B4-674F-8AB0-1841B394DCC1}">
  <dimension ref="A1:J65"/>
  <sheetViews>
    <sheetView zoomScaleNormal="100" workbookViewId="0">
      <selection activeCell="A23" activeCellId="5" sqref="A2:XFD2 A3:XFD3 A13:XFD13 A14:XFD14 A22:XFD22 A23:XFD23"/>
    </sheetView>
  </sheetViews>
  <sheetFormatPr baseColWidth="10" defaultRowHeight="16" x14ac:dyDescent="0.2"/>
  <cols>
    <col min="1" max="1" width="14" bestFit="1" customWidth="1"/>
    <col min="2" max="2" width="29" bestFit="1" customWidth="1"/>
    <col min="3" max="3" width="29" customWidth="1"/>
    <col min="5" max="5" width="26.1640625" bestFit="1" customWidth="1"/>
    <col min="7" max="7" width="25.83203125" bestFit="1" customWidth="1"/>
  </cols>
  <sheetData>
    <row r="1" spans="1:10" x14ac:dyDescent="0.2">
      <c r="B1" s="6" t="s">
        <v>3</v>
      </c>
      <c r="C1" s="6" t="s">
        <v>39</v>
      </c>
      <c r="D1" s="6" t="s">
        <v>0</v>
      </c>
      <c r="E1" s="6" t="s">
        <v>40</v>
      </c>
      <c r="F1" s="6" t="s">
        <v>1</v>
      </c>
      <c r="G1" s="6" t="s">
        <v>41</v>
      </c>
      <c r="H1" s="6" t="s">
        <v>2</v>
      </c>
      <c r="I1" s="6" t="s">
        <v>32</v>
      </c>
      <c r="J1" s="6" t="s">
        <v>33</v>
      </c>
    </row>
    <row r="2" spans="1:10" x14ac:dyDescent="0.2">
      <c r="A2" t="s">
        <v>4</v>
      </c>
      <c r="B2" s="3">
        <v>4033.6181040000001</v>
      </c>
      <c r="C2" s="3">
        <v>5503.1581605000001</v>
      </c>
      <c r="D2" s="1">
        <v>-0.57537681600000001</v>
      </c>
      <c r="E2" s="3">
        <v>15422.448280000001</v>
      </c>
      <c r="F2" s="1">
        <v>-0.46961377999999998</v>
      </c>
      <c r="G2" s="3">
        <v>44616.718144999999</v>
      </c>
      <c r="H2" s="1">
        <v>-0.51916500249999997</v>
      </c>
      <c r="I2">
        <v>2</v>
      </c>
      <c r="J2" t="s">
        <v>34</v>
      </c>
    </row>
    <row r="3" spans="1:10" x14ac:dyDescent="0.2">
      <c r="A3" t="s">
        <v>5</v>
      </c>
      <c r="B3" s="3">
        <v>4907.1691270000001</v>
      </c>
      <c r="C3" s="3">
        <v>4073.7664307499999</v>
      </c>
      <c r="D3" s="1">
        <v>-0.76695318899999998</v>
      </c>
      <c r="E3" s="3">
        <v>9617.1729634999992</v>
      </c>
      <c r="F3" s="1">
        <v>-0.75035038825</v>
      </c>
      <c r="G3" s="3">
        <v>44338.856025000001</v>
      </c>
      <c r="H3" s="1">
        <v>-0.630695915</v>
      </c>
      <c r="I3">
        <v>4</v>
      </c>
      <c r="J3" t="s">
        <v>34</v>
      </c>
    </row>
    <row r="4" spans="1:10" x14ac:dyDescent="0.2">
      <c r="A4" t="s">
        <v>6</v>
      </c>
      <c r="B4" s="3">
        <v>3378.329972</v>
      </c>
      <c r="C4" s="3">
        <v>5503.1581606666696</v>
      </c>
      <c r="D4" s="1">
        <v>-0.54725974099999997</v>
      </c>
      <c r="E4" s="3">
        <v>30378.609390000001</v>
      </c>
      <c r="F4" s="1">
        <v>0.14353463</v>
      </c>
      <c r="G4" s="3">
        <v>51585.323790000002</v>
      </c>
      <c r="H4" s="1">
        <v>-0.37908545300000002</v>
      </c>
      <c r="I4">
        <v>3</v>
      </c>
      <c r="J4" t="s">
        <v>35</v>
      </c>
    </row>
    <row r="5" spans="1:10" x14ac:dyDescent="0.2">
      <c r="A5" t="s">
        <v>7</v>
      </c>
      <c r="B5" s="3">
        <v>3173.5524310000001</v>
      </c>
      <c r="C5" s="3">
        <v>6420.3511875000004</v>
      </c>
      <c r="D5" s="1">
        <v>-0.41262075583333302</v>
      </c>
      <c r="E5" s="3">
        <v>26788.198146666698</v>
      </c>
      <c r="F5" s="1">
        <v>0.102103395666667</v>
      </c>
      <c r="G5" s="3">
        <v>54478.6182833333</v>
      </c>
      <c r="H5" s="1">
        <v>-0.27987081000000003</v>
      </c>
      <c r="I5">
        <v>6</v>
      </c>
      <c r="J5" t="s">
        <v>35</v>
      </c>
    </row>
    <row r="6" spans="1:10" x14ac:dyDescent="0.2">
      <c r="A6" t="s">
        <v>7</v>
      </c>
      <c r="B6" s="3">
        <v>2780.978901</v>
      </c>
      <c r="C6" s="3">
        <v>10791.90756</v>
      </c>
      <c r="D6" s="1">
        <v>7.5274352625182506E-2</v>
      </c>
      <c r="E6" s="3">
        <v>21752.29667</v>
      </c>
      <c r="F6" s="1">
        <v>-9.2925121865320408E-3</v>
      </c>
      <c r="G6" s="3">
        <v>68698.102199999994</v>
      </c>
      <c r="H6" s="1">
        <v>5.0291218100393404E-3</v>
      </c>
      <c r="I6">
        <v>1</v>
      </c>
      <c r="J6" t="s">
        <v>36</v>
      </c>
    </row>
    <row r="7" spans="1:10" x14ac:dyDescent="0.2">
      <c r="A7" t="s">
        <v>8</v>
      </c>
      <c r="B7" s="3">
        <v>2601.1742300000001</v>
      </c>
      <c r="C7" s="3">
        <v>9005.167899</v>
      </c>
      <c r="D7" s="1">
        <v>-4.0729395779726098E-2</v>
      </c>
      <c r="E7" s="3">
        <v>20633.207450000002</v>
      </c>
      <c r="F7" s="1">
        <v>4.6975043519079697E-3</v>
      </c>
      <c r="G7" s="3">
        <v>64569.864939999999</v>
      </c>
      <c r="H7" s="1">
        <v>9.9317728752483792E-3</v>
      </c>
      <c r="I7">
        <v>1</v>
      </c>
      <c r="J7" t="s">
        <v>36</v>
      </c>
    </row>
    <row r="8" spans="1:10" x14ac:dyDescent="0.2">
      <c r="A8" t="s">
        <v>9</v>
      </c>
      <c r="B8" s="3">
        <v>3128.601263</v>
      </c>
      <c r="C8" s="3">
        <v>5789.0365069999998</v>
      </c>
      <c r="D8" s="1">
        <v>-0.48728640099999998</v>
      </c>
      <c r="E8" s="3">
        <v>15737.19212</v>
      </c>
      <c r="F8" s="1">
        <v>-0.36288907500000001</v>
      </c>
      <c r="G8" s="3">
        <v>46998.393490000002</v>
      </c>
      <c r="H8" s="1">
        <v>-0.38882666599999999</v>
      </c>
      <c r="I8">
        <v>1</v>
      </c>
      <c r="J8" t="s">
        <v>37</v>
      </c>
    </row>
    <row r="9" spans="1:10" x14ac:dyDescent="0.2">
      <c r="A9" t="s">
        <v>9</v>
      </c>
      <c r="B9" s="3">
        <v>3407.2985024999998</v>
      </c>
      <c r="C9" s="3">
        <v>5967.7104730000001</v>
      </c>
      <c r="D9" s="1">
        <v>-0.51474355049999998</v>
      </c>
      <c r="E9" s="3">
        <v>35111.424205000003</v>
      </c>
      <c r="F9" s="1">
        <v>0.30552917149999997</v>
      </c>
      <c r="G9" s="3">
        <v>50359.202035000002</v>
      </c>
      <c r="H9" s="1">
        <v>-0.39885586000000001</v>
      </c>
      <c r="I9">
        <v>2</v>
      </c>
      <c r="J9" t="s">
        <v>38</v>
      </c>
    </row>
    <row r="10" spans="1:10" x14ac:dyDescent="0.2">
      <c r="A10" t="s">
        <v>10</v>
      </c>
      <c r="B10" s="3">
        <v>3380.3278019999998</v>
      </c>
      <c r="C10" s="3">
        <v>4645.5231229999999</v>
      </c>
      <c r="D10" s="1">
        <v>-0.61920207500000002</v>
      </c>
      <c r="E10" s="3">
        <v>9861.9737299999997</v>
      </c>
      <c r="F10" s="1">
        <v>-0.63047566399999999</v>
      </c>
      <c r="G10" s="3">
        <v>48903.733769999999</v>
      </c>
      <c r="H10" s="1">
        <v>-0.41140739500000001</v>
      </c>
      <c r="I10">
        <v>1</v>
      </c>
      <c r="J10" t="s">
        <v>37</v>
      </c>
    </row>
    <row r="11" spans="1:10" x14ac:dyDescent="0.2">
      <c r="A11" t="s">
        <v>10</v>
      </c>
      <c r="B11" s="3">
        <v>3230.4905766666702</v>
      </c>
      <c r="C11" s="3">
        <v>5526.98135633333</v>
      </c>
      <c r="D11" s="1">
        <v>-0.50936651133333299</v>
      </c>
      <c r="E11" s="3">
        <v>20166.9202733333</v>
      </c>
      <c r="F11" s="1">
        <v>-0.15378576366666699</v>
      </c>
      <c r="G11" s="3">
        <v>50950.210363333303</v>
      </c>
      <c r="H11" s="1">
        <v>-0.34270715766666698</v>
      </c>
      <c r="I11">
        <v>3</v>
      </c>
      <c r="J11" t="s">
        <v>38</v>
      </c>
    </row>
    <row r="12" spans="1:10" x14ac:dyDescent="0.2">
      <c r="A12" t="s">
        <v>10</v>
      </c>
      <c r="B12" s="3">
        <v>2124.6918540000001</v>
      </c>
      <c r="C12" s="3">
        <v>8755.0243465000003</v>
      </c>
      <c r="D12" s="1">
        <v>0.14662386068611999</v>
      </c>
      <c r="E12" s="3">
        <v>16856.281340000001</v>
      </c>
      <c r="F12" s="1">
        <v>1.9592811957167999E-2</v>
      </c>
      <c r="G12" s="3">
        <v>61076.741094999998</v>
      </c>
      <c r="H12" s="1">
        <v>0.18218142895707701</v>
      </c>
      <c r="I12">
        <v>2</v>
      </c>
      <c r="J12" t="s">
        <v>36</v>
      </c>
    </row>
    <row r="13" spans="1:10" x14ac:dyDescent="0.2">
      <c r="A13" t="s">
        <v>11</v>
      </c>
      <c r="B13" s="3">
        <v>5555.9643120000001</v>
      </c>
      <c r="C13" s="3">
        <v>3716.418498</v>
      </c>
      <c r="D13" s="1">
        <v>-0.81465369600000004</v>
      </c>
      <c r="E13" s="3">
        <v>14967.818289999999</v>
      </c>
      <c r="F13" s="1">
        <v>-0.65877795900000002</v>
      </c>
      <c r="G13" s="3">
        <v>55201.941910000001</v>
      </c>
      <c r="H13" s="1">
        <v>-0.59577189200000003</v>
      </c>
      <c r="I13">
        <v>1</v>
      </c>
      <c r="J13" t="s">
        <v>34</v>
      </c>
    </row>
    <row r="14" spans="1:10" x14ac:dyDescent="0.2">
      <c r="A14" t="s">
        <v>12</v>
      </c>
      <c r="B14" s="3">
        <v>4966.60455966667</v>
      </c>
      <c r="C14" s="3">
        <v>2525.2587233333302</v>
      </c>
      <c r="D14" s="1">
        <v>-0.858621895333333</v>
      </c>
      <c r="E14" s="3">
        <v>8929.3993819999996</v>
      </c>
      <c r="F14" s="1">
        <v>-0.77189374566666702</v>
      </c>
      <c r="G14" s="3">
        <v>44034.530843333298</v>
      </c>
      <c r="H14" s="1">
        <v>-0.63870336533333305</v>
      </c>
      <c r="I14">
        <v>3</v>
      </c>
      <c r="J14" t="s">
        <v>34</v>
      </c>
    </row>
    <row r="15" spans="1:10" x14ac:dyDescent="0.2">
      <c r="A15" t="s">
        <v>13</v>
      </c>
      <c r="B15" s="3">
        <v>4249.3837080000003</v>
      </c>
      <c r="C15" s="3">
        <v>5967.7104730000001</v>
      </c>
      <c r="D15" s="1">
        <v>-0.60983748299999996</v>
      </c>
      <c r="E15" s="3">
        <v>20947.951290000001</v>
      </c>
      <c r="F15" s="1">
        <v>-0.3743276445</v>
      </c>
      <c r="G15" s="3">
        <v>48242.157290000003</v>
      </c>
      <c r="H15" s="1">
        <v>-0.53794396499999997</v>
      </c>
      <c r="I15">
        <v>2</v>
      </c>
      <c r="J15" t="s">
        <v>35</v>
      </c>
    </row>
    <row r="16" spans="1:10" x14ac:dyDescent="0.2">
      <c r="A16" t="s">
        <v>14</v>
      </c>
      <c r="B16" s="3">
        <v>3798.3736600000002</v>
      </c>
      <c r="C16" s="3">
        <v>6092.7822492499999</v>
      </c>
      <c r="D16" s="1">
        <v>-0.54562263774999997</v>
      </c>
      <c r="E16" s="3">
        <v>35321.253432500002</v>
      </c>
      <c r="F16" s="1">
        <v>0.17961033574999999</v>
      </c>
      <c r="G16" s="3">
        <v>51153.093820000002</v>
      </c>
      <c r="H16" s="1">
        <v>-0.44288279549999998</v>
      </c>
      <c r="I16">
        <v>4</v>
      </c>
      <c r="J16" t="s">
        <v>35</v>
      </c>
    </row>
    <row r="17" spans="1:10" x14ac:dyDescent="0.2">
      <c r="A17" t="s">
        <v>14</v>
      </c>
      <c r="B17" s="3">
        <v>3008.7314833333298</v>
      </c>
      <c r="C17" s="3">
        <v>8695.4663576666699</v>
      </c>
      <c r="D17" s="1">
        <v>-0.15597928438557501</v>
      </c>
      <c r="E17" s="3">
        <v>26531.7402</v>
      </c>
      <c r="F17" s="1">
        <v>0.117519874534671</v>
      </c>
      <c r="G17" s="3">
        <v>67427.875350000002</v>
      </c>
      <c r="H17" s="1">
        <v>-6.1426340593598201E-2</v>
      </c>
      <c r="I17">
        <v>3</v>
      </c>
      <c r="J17" t="s">
        <v>36</v>
      </c>
    </row>
    <row r="18" spans="1:10" x14ac:dyDescent="0.2">
      <c r="A18" t="s">
        <v>15</v>
      </c>
      <c r="B18" s="3">
        <v>3140.5882409999999</v>
      </c>
      <c r="C18" s="3">
        <v>11220.72508</v>
      </c>
      <c r="D18" s="1">
        <v>-1.00148366669726E-2</v>
      </c>
      <c r="E18" s="3">
        <v>20143.605920000002</v>
      </c>
      <c r="F18" s="1">
        <v>-0.187610619264833</v>
      </c>
      <c r="G18" s="3">
        <v>65310.830600000001</v>
      </c>
      <c r="H18" s="1">
        <v>-0.153930952794189</v>
      </c>
      <c r="I18">
        <v>1</v>
      </c>
      <c r="J18" t="s">
        <v>36</v>
      </c>
    </row>
    <row r="19" spans="1:10" x14ac:dyDescent="0.2">
      <c r="A19" t="s">
        <v>16</v>
      </c>
      <c r="B19" s="3">
        <v>2966.7770599999999</v>
      </c>
      <c r="C19" s="3">
        <v>4288.1751899999999</v>
      </c>
      <c r="D19" s="1">
        <v>-0.59949644800000002</v>
      </c>
      <c r="E19" s="3">
        <v>11120.9491</v>
      </c>
      <c r="F19" s="1">
        <v>-0.52521721600000004</v>
      </c>
      <c r="G19" s="3">
        <v>44934.274859999998</v>
      </c>
      <c r="H19" s="1">
        <v>-0.38379612400000002</v>
      </c>
      <c r="I19">
        <v>1</v>
      </c>
      <c r="J19" t="s">
        <v>37</v>
      </c>
    </row>
    <row r="20" spans="1:10" x14ac:dyDescent="0.2">
      <c r="A20" t="s">
        <v>16</v>
      </c>
      <c r="B20" s="3">
        <v>2984.7575270000002</v>
      </c>
      <c r="C20" s="3">
        <v>5217.2798149999999</v>
      </c>
      <c r="D20" s="1">
        <v>-0.51565609599999995</v>
      </c>
      <c r="E20" s="3">
        <v>26998.02737</v>
      </c>
      <c r="F20" s="1">
        <v>0.145673846</v>
      </c>
      <c r="G20" s="3">
        <v>48003.989750000001</v>
      </c>
      <c r="H20" s="1">
        <v>-0.34566541099999998</v>
      </c>
      <c r="I20">
        <v>1</v>
      </c>
      <c r="J20" t="s">
        <v>38</v>
      </c>
    </row>
    <row r="21" spans="1:10" x14ac:dyDescent="0.2">
      <c r="A21" t="s">
        <v>16</v>
      </c>
      <c r="B21" s="3">
        <v>1997.030538</v>
      </c>
      <c r="C21" s="3">
        <v>8747.8773889999993</v>
      </c>
      <c r="D21" s="1">
        <v>0.25852094363969702</v>
      </c>
      <c r="E21" s="3">
        <v>15849.101042</v>
      </c>
      <c r="F21" s="1">
        <v>5.5910043975018198E-2</v>
      </c>
      <c r="G21" s="3">
        <v>55106.674895999997</v>
      </c>
      <c r="H21" s="1">
        <v>0.196878927859822</v>
      </c>
      <c r="I21">
        <v>5</v>
      </c>
      <c r="J21" t="s">
        <v>36</v>
      </c>
    </row>
    <row r="22" spans="1:10" x14ac:dyDescent="0.2">
      <c r="A22" t="s">
        <v>17</v>
      </c>
      <c r="B22" s="3">
        <v>3074.659862</v>
      </c>
      <c r="C22" s="3">
        <v>5574.6277470000005</v>
      </c>
      <c r="D22" s="1">
        <v>-0.49761396600000002</v>
      </c>
      <c r="E22" s="3">
        <v>11120.9491</v>
      </c>
      <c r="F22" s="1">
        <v>-0.54187626099999997</v>
      </c>
      <c r="G22" s="3">
        <v>39853.367460000001</v>
      </c>
      <c r="H22" s="1">
        <v>-0.47264927800000001</v>
      </c>
      <c r="I22">
        <v>1</v>
      </c>
      <c r="J22" t="s">
        <v>34</v>
      </c>
    </row>
    <row r="23" spans="1:10" x14ac:dyDescent="0.2">
      <c r="A23" t="s">
        <v>18</v>
      </c>
      <c r="B23" s="3">
        <v>6110.3620460000002</v>
      </c>
      <c r="C23" s="3">
        <v>7111.223857</v>
      </c>
      <c r="D23" s="1">
        <v>-0.67568061850000005</v>
      </c>
      <c r="E23" s="3">
        <v>15037.761365</v>
      </c>
      <c r="F23" s="1">
        <v>-0.69437779249999998</v>
      </c>
      <c r="G23" s="3">
        <v>49327.142724999998</v>
      </c>
      <c r="H23" s="1">
        <v>-0.66126973499999997</v>
      </c>
      <c r="I23">
        <v>2</v>
      </c>
      <c r="J23" t="s">
        <v>34</v>
      </c>
    </row>
    <row r="24" spans="1:10" x14ac:dyDescent="0.2">
      <c r="A24" t="s">
        <v>26</v>
      </c>
      <c r="B24" s="3">
        <v>2978.7640379999998</v>
      </c>
      <c r="C24" s="3">
        <v>8361.9416209999999</v>
      </c>
      <c r="D24" s="1">
        <v>-0.22216085821033801</v>
      </c>
      <c r="E24" s="3">
        <v>23500.87357</v>
      </c>
      <c r="F24" s="1">
        <v>-7.2292157739484197E-4</v>
      </c>
      <c r="G24" s="3">
        <v>67163.244760000001</v>
      </c>
      <c r="H24" s="1">
        <v>-8.2666681903917794E-2</v>
      </c>
      <c r="I24">
        <v>1</v>
      </c>
      <c r="J24" t="s">
        <v>36</v>
      </c>
    </row>
    <row r="25" spans="1:10" x14ac:dyDescent="0.2">
      <c r="A25" t="s">
        <v>19</v>
      </c>
      <c r="B25" s="3">
        <v>2601.1742304999998</v>
      </c>
      <c r="C25" s="3">
        <v>4288.1751905000001</v>
      </c>
      <c r="D25" s="1">
        <v>-0.540416801</v>
      </c>
      <c r="E25" s="3">
        <v>23815.617409999999</v>
      </c>
      <c r="F25" s="1">
        <v>0.219617432</v>
      </c>
      <c r="G25" s="3">
        <v>48162.768105000003</v>
      </c>
      <c r="H25" s="1">
        <v>-0.1604252165</v>
      </c>
      <c r="I25">
        <v>2</v>
      </c>
      <c r="J25" t="s">
        <v>35</v>
      </c>
    </row>
    <row r="26" spans="1:10" x14ac:dyDescent="0.2">
      <c r="A26" t="s">
        <v>20</v>
      </c>
      <c r="B26" s="3">
        <v>3363.5460326000002</v>
      </c>
      <c r="C26" s="3">
        <v>6260.7357775999999</v>
      </c>
      <c r="D26" s="1">
        <v>-0.46563586839999999</v>
      </c>
      <c r="E26" s="3">
        <v>28858.513200000001</v>
      </c>
      <c r="F26" s="1">
        <v>8.2584873399999995E-2</v>
      </c>
      <c r="G26" s="3">
        <v>52714.414323999998</v>
      </c>
      <c r="H26" s="1">
        <v>-0.34753760020000002</v>
      </c>
      <c r="I26">
        <v>5</v>
      </c>
      <c r="J26" t="s">
        <v>35</v>
      </c>
    </row>
    <row r="27" spans="1:10" x14ac:dyDescent="0.2">
      <c r="A27" t="s">
        <v>21</v>
      </c>
      <c r="B27" s="3">
        <v>3979.6767030000001</v>
      </c>
      <c r="C27" s="3">
        <v>4716.9927090000001</v>
      </c>
      <c r="D27" s="1">
        <v>-0.67157502400000002</v>
      </c>
      <c r="E27" s="3">
        <v>19094.459780000001</v>
      </c>
      <c r="F27" s="1">
        <v>-0.39228828999999998</v>
      </c>
      <c r="G27" s="3">
        <v>43028.934580000001</v>
      </c>
      <c r="H27" s="1">
        <v>-0.56010968500000002</v>
      </c>
      <c r="I27">
        <v>1</v>
      </c>
      <c r="J27" t="s">
        <v>37</v>
      </c>
    </row>
    <row r="28" spans="1:10" x14ac:dyDescent="0.2">
      <c r="A28" t="s">
        <v>21</v>
      </c>
      <c r="B28" s="3">
        <v>3841.8264549999999</v>
      </c>
      <c r="C28" s="3">
        <v>5860.506093</v>
      </c>
      <c r="D28" s="1">
        <v>-0.57731567399999995</v>
      </c>
      <c r="E28" s="3">
        <v>39238.065690000003</v>
      </c>
      <c r="F28" s="1">
        <v>0.29362341800000002</v>
      </c>
      <c r="G28" s="3">
        <v>45093.053220000002</v>
      </c>
      <c r="H28" s="1">
        <v>-0.52246687800000002</v>
      </c>
      <c r="I28">
        <v>1</v>
      </c>
      <c r="J28" t="s">
        <v>38</v>
      </c>
    </row>
    <row r="29" spans="1:10" x14ac:dyDescent="0.2">
      <c r="A29" t="s">
        <v>22</v>
      </c>
      <c r="B29" s="3">
        <v>3440.2626919999998</v>
      </c>
      <c r="C29" s="3">
        <v>4788.4622959999997</v>
      </c>
      <c r="D29" s="1">
        <v>-0.61432345200000005</v>
      </c>
      <c r="E29" s="3">
        <v>10001.85988</v>
      </c>
      <c r="F29" s="1">
        <v>-0.63176320500000005</v>
      </c>
      <c r="G29" s="3">
        <v>45357.683810000002</v>
      </c>
      <c r="H29" s="1">
        <v>-0.46359741300000001</v>
      </c>
      <c r="I29">
        <v>1</v>
      </c>
      <c r="J29" t="s">
        <v>37</v>
      </c>
    </row>
    <row r="30" spans="1:10" x14ac:dyDescent="0.2">
      <c r="A30" t="s">
        <v>22</v>
      </c>
      <c r="B30" s="3">
        <v>3865.8004110000002</v>
      </c>
      <c r="C30" s="3">
        <v>6503.7323720000004</v>
      </c>
      <c r="D30" s="1">
        <v>-0.53383249399999999</v>
      </c>
      <c r="E30" s="3">
        <v>27907.287359999998</v>
      </c>
      <c r="F30" s="1">
        <v>-8.5642106999999995E-2</v>
      </c>
      <c r="G30" s="3">
        <v>49750.551670000001</v>
      </c>
      <c r="H30" s="1">
        <v>-0.476411531</v>
      </c>
      <c r="I30">
        <v>1</v>
      </c>
      <c r="J30" t="s">
        <v>38</v>
      </c>
    </row>
    <row r="31" spans="1:10" x14ac:dyDescent="0.2">
      <c r="A31" t="s">
        <v>22</v>
      </c>
      <c r="B31" s="3">
        <v>2640.1319090000002</v>
      </c>
      <c r="C31" s="3">
        <v>8897.9635194999992</v>
      </c>
      <c r="D31" s="1">
        <v>-5.9187292947489603E-2</v>
      </c>
      <c r="E31" s="3">
        <v>18779.715929999998</v>
      </c>
      <c r="F31" s="1">
        <v>-9.8262507318626596E-2</v>
      </c>
      <c r="G31" s="3">
        <v>59250.79</v>
      </c>
      <c r="H31" s="1">
        <v>-7.7683945227845899E-2</v>
      </c>
      <c r="I31">
        <v>2</v>
      </c>
      <c r="J31" t="s">
        <v>36</v>
      </c>
    </row>
    <row r="32" spans="1:10" ht="15" customHeight="1" x14ac:dyDescent="0.2">
      <c r="A32" t="s">
        <v>23</v>
      </c>
      <c r="B32" s="3">
        <v>2506</v>
      </c>
      <c r="C32" s="3">
        <v>6520</v>
      </c>
      <c r="D32" s="1">
        <v>-0.27908295599999999</v>
      </c>
      <c r="E32" s="3">
        <v>6410</v>
      </c>
      <c r="F32" s="1">
        <v>-0.67602240000000002</v>
      </c>
      <c r="G32" s="3">
        <v>48203</v>
      </c>
      <c r="H32" s="1">
        <v>-0.21742746499999999</v>
      </c>
      <c r="I32">
        <v>1</v>
      </c>
      <c r="J32" t="s">
        <v>37</v>
      </c>
    </row>
    <row r="33" spans="1:10" ht="15" customHeight="1" x14ac:dyDescent="0.2">
      <c r="A33" t="s">
        <v>23</v>
      </c>
      <c r="B33" s="3">
        <v>3100</v>
      </c>
      <c r="C33" s="3">
        <v>7233</v>
      </c>
      <c r="D33" s="1">
        <v>-0.35348956999999998</v>
      </c>
      <c r="E33" s="3">
        <v>30723</v>
      </c>
      <c r="F33" s="1">
        <v>0.25527809000000001</v>
      </c>
      <c r="G33" s="3">
        <v>52386</v>
      </c>
      <c r="H33" s="1">
        <v>-0.31248030300000001</v>
      </c>
      <c r="I33">
        <v>1</v>
      </c>
      <c r="J33" t="s">
        <v>38</v>
      </c>
    </row>
    <row r="34" spans="1:10" x14ac:dyDescent="0.2">
      <c r="A34" t="s">
        <v>24</v>
      </c>
      <c r="B34" s="3">
        <v>3687</v>
      </c>
      <c r="C34" s="3">
        <v>5347</v>
      </c>
      <c r="D34" s="1">
        <v>-0.59815755199999998</v>
      </c>
      <c r="E34" s="3">
        <v>9261</v>
      </c>
      <c r="F34" s="1">
        <v>-0.68185671000000003</v>
      </c>
      <c r="G34" s="3">
        <v>43788</v>
      </c>
      <c r="H34" s="1">
        <v>-0.51681485699999996</v>
      </c>
      <c r="I34">
        <v>1</v>
      </c>
      <c r="J34" t="s">
        <v>37</v>
      </c>
    </row>
    <row r="35" spans="1:10" x14ac:dyDescent="0.2">
      <c r="A35" t="s">
        <v>24</v>
      </c>
      <c r="B35" s="3">
        <v>3692</v>
      </c>
      <c r="C35" s="3">
        <v>7287</v>
      </c>
      <c r="D35" s="1">
        <v>-0.45310262200000001</v>
      </c>
      <c r="E35" s="3">
        <v>32113</v>
      </c>
      <c r="F35" s="1">
        <v>0.101684422</v>
      </c>
      <c r="G35" s="3">
        <v>52590</v>
      </c>
      <c r="H35" s="1">
        <v>-0.42047379499999998</v>
      </c>
      <c r="I35">
        <v>1</v>
      </c>
      <c r="J35" t="s">
        <v>38</v>
      </c>
    </row>
    <row r="36" spans="1:10" x14ac:dyDescent="0.2">
      <c r="A36" t="s">
        <v>25</v>
      </c>
      <c r="B36" s="3">
        <v>2992</v>
      </c>
      <c r="C36" s="3">
        <v>5520</v>
      </c>
      <c r="D36" s="1">
        <v>-0.488793635</v>
      </c>
      <c r="E36" s="3">
        <v>6961</v>
      </c>
      <c r="F36" s="1">
        <v>-0.70532176099999999</v>
      </c>
      <c r="G36" s="3">
        <v>44333</v>
      </c>
      <c r="H36" s="1">
        <v>-0.39716684200000002</v>
      </c>
      <c r="I36">
        <v>1</v>
      </c>
      <c r="J36" t="s">
        <v>37</v>
      </c>
    </row>
    <row r="37" spans="1:10" x14ac:dyDescent="0.2">
      <c r="A37" t="s">
        <v>25</v>
      </c>
      <c r="B37" s="3">
        <v>2680</v>
      </c>
      <c r="C37" s="3">
        <v>5842</v>
      </c>
      <c r="D37" s="1">
        <v>-0.395988061</v>
      </c>
      <c r="E37" s="3">
        <v>22319</v>
      </c>
      <c r="F37" s="1">
        <v>5.4819038E-2</v>
      </c>
      <c r="G37" s="3">
        <v>46501</v>
      </c>
      <c r="H37" s="1">
        <v>-0.29407412799999999</v>
      </c>
      <c r="I37">
        <v>1</v>
      </c>
      <c r="J37" t="s">
        <v>38</v>
      </c>
    </row>
    <row r="38" spans="1:10" x14ac:dyDescent="0.2">
      <c r="A38" s="6" t="s">
        <v>42</v>
      </c>
      <c r="B38" s="4">
        <f>AVERAGE(B2:B37)</f>
        <v>3426.8791175351853</v>
      </c>
      <c r="C38" s="4">
        <f t="shared" ref="C38:H38" si="0">AVERAGE(C2:C37)</f>
        <v>6349.0788933916674</v>
      </c>
      <c r="D38" s="5">
        <f t="shared" si="0"/>
        <v>-0.43137105835247502</v>
      </c>
      <c r="E38" s="4">
        <f t="shared" si="0"/>
        <v>20229.935385555553</v>
      </c>
      <c r="F38" s="5">
        <f t="shared" si="0"/>
        <v>-0.20334970654986911</v>
      </c>
      <c r="G38" s="4">
        <f t="shared" si="0"/>
        <v>51485.946780833328</v>
      </c>
      <c r="H38" s="5">
        <f t="shared" si="0"/>
        <v>-0.33611025576992687</v>
      </c>
    </row>
    <row r="40" spans="1:10" x14ac:dyDescent="0.2">
      <c r="A40" s="6" t="s">
        <v>43</v>
      </c>
    </row>
    <row r="41" spans="1:10" x14ac:dyDescent="0.2">
      <c r="A41" s="6" t="s">
        <v>34</v>
      </c>
      <c r="B41" s="3">
        <f>AVERAGE(B2:B3,B13:B14,B22:B23)</f>
        <v>4774.7296684444455</v>
      </c>
      <c r="C41" s="3">
        <f t="shared" ref="C41:I41" si="1">AVERAGE(C2:C3,C13:C14,C22:C23)</f>
        <v>4750.7422360972223</v>
      </c>
      <c r="D41" s="1">
        <f t="shared" si="1"/>
        <v>-0.69815003013888888</v>
      </c>
      <c r="E41" s="3">
        <f t="shared" si="1"/>
        <v>12515.924896750001</v>
      </c>
      <c r="F41" s="1">
        <f t="shared" si="1"/>
        <v>-0.64781498773611124</v>
      </c>
      <c r="G41" s="3">
        <f t="shared" si="1"/>
        <v>46228.759518055558</v>
      </c>
      <c r="H41" s="1">
        <f t="shared" si="1"/>
        <v>-0.5863758646388888</v>
      </c>
      <c r="I41" s="3">
        <f>SUM(I2:I3,I13:I14,I22:I23)</f>
        <v>13</v>
      </c>
    </row>
    <row r="42" spans="1:10" x14ac:dyDescent="0.2">
      <c r="A42" s="6" t="s">
        <v>35</v>
      </c>
      <c r="B42" s="3">
        <f>AVERAGE(B4:B5,B15:B16,B25:B26)</f>
        <v>3427.3933390166671</v>
      </c>
      <c r="C42" s="3">
        <f t="shared" ref="C42:I42" si="2">AVERAGE(C4:C5,C15:C16,C25:C26)</f>
        <v>5755.4855064194444</v>
      </c>
      <c r="D42" s="1">
        <f t="shared" si="2"/>
        <v>-0.52023221449722212</v>
      </c>
      <c r="E42" s="3">
        <f t="shared" si="2"/>
        <v>27685.023811527779</v>
      </c>
      <c r="F42" s="1">
        <f t="shared" si="2"/>
        <v>5.8853837052777823E-2</v>
      </c>
      <c r="G42" s="3">
        <f t="shared" si="2"/>
        <v>51056.06260205555</v>
      </c>
      <c r="H42" s="1">
        <f t="shared" si="2"/>
        <v>-0.35795764003333336</v>
      </c>
      <c r="I42" s="3">
        <f>SUM(I4:I5,I15:I16,I25:I26)</f>
        <v>22</v>
      </c>
    </row>
    <row r="43" spans="1:10" x14ac:dyDescent="0.2">
      <c r="A43" s="6" t="s">
        <v>37</v>
      </c>
      <c r="B43" s="3">
        <f>AVERAGE(B8,B10,B19,B27,B29,B32,B34,B36)</f>
        <v>3260.0806900000002</v>
      </c>
      <c r="C43" s="3">
        <f t="shared" ref="C43:H43" si="3">AVERAGE(C8,C10,C19,C27,C29,C32,C34,C36)</f>
        <v>5201.8987281250002</v>
      </c>
      <c r="D43" s="1">
        <f t="shared" si="3"/>
        <v>-0.54473969287500001</v>
      </c>
      <c r="E43" s="3">
        <f t="shared" si="3"/>
        <v>11056.05432625</v>
      </c>
      <c r="F43" s="1">
        <f t="shared" si="3"/>
        <v>-0.57572929012499996</v>
      </c>
      <c r="G43" s="3">
        <f t="shared" si="3"/>
        <v>45693.37756375</v>
      </c>
      <c r="H43" s="1">
        <f t="shared" si="3"/>
        <v>-0.41739330587500001</v>
      </c>
      <c r="I43" s="3">
        <f>SUM(I8,I10,I19,I27,I29,I32,I34,I36)</f>
        <v>8</v>
      </c>
    </row>
    <row r="44" spans="1:10" x14ac:dyDescent="0.2">
      <c r="A44" s="6" t="s">
        <v>38</v>
      </c>
      <c r="B44" s="3">
        <f>AVERAGE(B9,B11,B20,B28,B30,B33,B35,B37)</f>
        <v>3350.2716840208341</v>
      </c>
      <c r="C44" s="3">
        <f t="shared" ref="C44:H44" si="4">AVERAGE(C9,C11,C20,C28,C30,C33,C35,C37)</f>
        <v>6179.7762636666666</v>
      </c>
      <c r="D44" s="1">
        <f t="shared" si="4"/>
        <v>-0.48168682235416654</v>
      </c>
      <c r="E44" s="3">
        <f t="shared" si="4"/>
        <v>29322.090612291664</v>
      </c>
      <c r="F44" s="1">
        <f t="shared" si="4"/>
        <v>0.11464751435416662</v>
      </c>
      <c r="G44" s="3">
        <f t="shared" si="4"/>
        <v>49454.250879791667</v>
      </c>
      <c r="H44" s="1">
        <f t="shared" si="4"/>
        <v>-0.38914188295833341</v>
      </c>
      <c r="I44" s="3">
        <f>SUM(I9,I11,I20,I28,I30,I33,I35,I37)</f>
        <v>11</v>
      </c>
    </row>
    <row r="45" spans="1:10" x14ac:dyDescent="0.2">
      <c r="A45" s="6" t="s">
        <v>36</v>
      </c>
      <c r="B45" s="3">
        <f>AVERAGE(B6,B12,B17,B18,B7,B21,B24,B31)</f>
        <v>2659.0113992916663</v>
      </c>
      <c r="C45" s="3">
        <f t="shared" ref="C45:H45" si="5">AVERAGE(C6,C12,C17,C18,C7,C21,C24,C31)</f>
        <v>9309.5092215833338</v>
      </c>
      <c r="D45" s="1">
        <f t="shared" si="5"/>
        <v>-9.56563879887724E-4</v>
      </c>
      <c r="E45" s="3">
        <f t="shared" si="5"/>
        <v>20505.852765250002</v>
      </c>
      <c r="F45" s="1">
        <f t="shared" si="5"/>
        <v>-1.2271040691077664E-2</v>
      </c>
      <c r="G45" s="3">
        <f t="shared" si="5"/>
        <v>63575.515480124996</v>
      </c>
      <c r="H45" s="1">
        <f t="shared" si="5"/>
        <v>2.2891663728294796E-3</v>
      </c>
      <c r="I45" s="3">
        <f>SUM(I6,I12,I17,I18,I7,I21,I24,I31)</f>
        <v>16</v>
      </c>
    </row>
    <row r="46" spans="1:10" x14ac:dyDescent="0.2">
      <c r="A46" s="6"/>
      <c r="I46" s="3"/>
    </row>
    <row r="47" spans="1:10" x14ac:dyDescent="0.2">
      <c r="A47" s="6" t="s">
        <v>44</v>
      </c>
      <c r="B47" s="3">
        <f>($I41*(B41-B38)^2)+($I42*(B42-B38)^2)+($I43*(B43-B38)^2)+($I44*(B44-B38)^2)+($I45*(B45-B38)^2)</f>
        <v>33338182.950465284</v>
      </c>
      <c r="C47" s="3">
        <f t="shared" ref="C47:H47" si="6">($I41*(C41-C38)^2)+($I42*(C42-C38)^2)+($I43*(C43-C38)^2)+($I44*(C44-C38)^2)+($I45*(C45-C38)^2)</f>
        <v>192032448.79655489</v>
      </c>
      <c r="D47" s="1">
        <f t="shared" si="6"/>
        <v>4.1937161771661096</v>
      </c>
      <c r="E47" s="3">
        <f t="shared" si="6"/>
        <v>3580139996.6043315</v>
      </c>
      <c r="F47" s="1">
        <f t="shared" si="6"/>
        <v>6.8865112788311276</v>
      </c>
      <c r="G47" s="3">
        <f t="shared" si="6"/>
        <v>3015719118.8777628</v>
      </c>
      <c r="H47" s="1">
        <f t="shared" si="6"/>
        <v>2.7407462198391888</v>
      </c>
    </row>
    <row r="49" spans="1:8" x14ac:dyDescent="0.2">
      <c r="A49" s="6" t="s">
        <v>45</v>
      </c>
    </row>
    <row r="50" spans="1:8" x14ac:dyDescent="0.2">
      <c r="A50" s="6" t="s">
        <v>34</v>
      </c>
      <c r="B50" s="3">
        <f>((B2-B41)^2)+((B3-B41)^2)+((B13-B41)^2)+((B14-B41)^2)+((B22-B41)^2)+((B23-B41)^2)</f>
        <v>5888081.2980674552</v>
      </c>
      <c r="C50" s="3">
        <f t="shared" ref="C50:H50" si="7">((C2-C41)^2)+((C3-C41)^2)+((C13-C41)^2)+((C14-C41)^2)+((C22-C41)^2)+((C23-C41)^2)</f>
        <v>13297689.242791068</v>
      </c>
      <c r="D50" s="1">
        <f t="shared" si="7"/>
        <v>9.9851047937036405E-2</v>
      </c>
      <c r="E50" s="3">
        <f t="shared" si="7"/>
        <v>44031204.073829323</v>
      </c>
      <c r="F50" s="1">
        <f t="shared" si="7"/>
        <v>7.1176012315623052E-2</v>
      </c>
      <c r="G50" s="3">
        <f t="shared" si="7"/>
        <v>141748656.70857483</v>
      </c>
      <c r="H50" s="1">
        <f t="shared" si="7"/>
        <v>2.7850847838761572E-2</v>
      </c>
    </row>
    <row r="51" spans="1:8" x14ac:dyDescent="0.2">
      <c r="A51" s="6" t="s">
        <v>35</v>
      </c>
      <c r="B51" s="3">
        <f>((B4-B41)^2)+((B5-B41)^2)+((B15-B41)^2)+((B16-B41)^2)+((B25-B41)^2)+((B26-B41)^2)</f>
        <v>12458742.58721425</v>
      </c>
      <c r="C51" s="3">
        <f t="shared" ref="C51:H51" si="8">((C4-C41)^2)+((C5-C41)^2)+((C15-C41)^2)+((C16-C41)^2)+((C25-C41)^2)+((C26-C41)^2)</f>
        <v>9129855.6277359854</v>
      </c>
      <c r="D51" s="1">
        <f t="shared" si="8"/>
        <v>0.21430116423670681</v>
      </c>
      <c r="E51" s="3">
        <f t="shared" si="8"/>
        <v>1508718603.0891616</v>
      </c>
      <c r="F51" s="1">
        <f t="shared" si="8"/>
        <v>3.2339627520698633</v>
      </c>
      <c r="G51" s="3">
        <f t="shared" si="8"/>
        <v>170859896.82812428</v>
      </c>
      <c r="H51" s="1">
        <f t="shared" si="8"/>
        <v>0.39832824428025748</v>
      </c>
    </row>
    <row r="52" spans="1:8" x14ac:dyDescent="0.2">
      <c r="A52" s="6" t="s">
        <v>37</v>
      </c>
      <c r="B52" s="3">
        <f>((B8-B41)^2)+((B10-B41)^2)+((B19-B41)^2)+((B27-B41)^2)+((B29-B41)^2)+((B32-B41)^2)+((B34-B41)^2)+((B36-B41)^2)</f>
        <v>19844114.466665037</v>
      </c>
      <c r="C52" s="3">
        <f t="shared" ref="C52:H52" si="9">((C8-C41)^2)+((C10-C41)^2)+((C19-C41)^2)+((C27-C41)^2)+((C29-C41)^2)+((C32-C41)^2)+((C34-C41)^2)+((C36-C41)^2)</f>
        <v>5383210.023853261</v>
      </c>
      <c r="D52" s="1">
        <f t="shared" si="9"/>
        <v>0.2976077136340623</v>
      </c>
      <c r="E52" s="3">
        <f t="shared" si="9"/>
        <v>147697666.44794753</v>
      </c>
      <c r="F52" s="1">
        <f t="shared" si="9"/>
        <v>0.16732672044826169</v>
      </c>
      <c r="G52" s="3">
        <f t="shared" si="9"/>
        <v>33870003.40846993</v>
      </c>
      <c r="H52" s="1">
        <f t="shared" si="9"/>
        <v>0.30320437257542499</v>
      </c>
    </row>
    <row r="53" spans="1:8" x14ac:dyDescent="0.2">
      <c r="A53" s="6" t="s">
        <v>38</v>
      </c>
      <c r="B53" s="3">
        <f>((B9-B41)^2)+((B11-B41)^2)+((B20-B41)^2)+((B28-B41)^2)+((B30-B41)^2)+((B33-B41)^2)+((B35-B41)^2)+((B37-B41)^2)</f>
        <v>17519918.815170765</v>
      </c>
      <c r="C53" s="3">
        <f t="shared" ref="C53:H53" si="10">((C9-C41)^2)+((C11-C41)^2)+((C20-C41)^2)+((C28-C41)^2)+((C30-C41)^2)+((C33-C41)^2)+((C35-C41)^2)+((C37-C41)^2)</f>
        <v>20390816.967294648</v>
      </c>
      <c r="D53" s="1">
        <f t="shared" si="10"/>
        <v>0.41432330466251049</v>
      </c>
      <c r="E53" s="3">
        <f t="shared" si="10"/>
        <v>2541435676.2345223</v>
      </c>
      <c r="F53" s="1">
        <f t="shared" si="10"/>
        <v>4.8559201554500433</v>
      </c>
      <c r="G53" s="3">
        <f t="shared" si="10"/>
        <v>134648050.30513987</v>
      </c>
      <c r="H53" s="1">
        <f t="shared" si="10"/>
        <v>0.3566388072722369</v>
      </c>
    </row>
    <row r="54" spans="1:8" x14ac:dyDescent="0.2">
      <c r="A54" s="6" t="s">
        <v>36</v>
      </c>
      <c r="B54" s="3">
        <f>((B6-B41)^2)+((B12-B41)^2)+((B17-B41)^2)+((B18-B41)^2)+((B7-B41)^2)+((B21-B41)^2)+((B24-B41)^2)+((B31-B41)^2)</f>
        <v>37008866.179002948</v>
      </c>
      <c r="C54" s="3">
        <f t="shared" ref="C54:H54" si="11">((C6-C41)^2)+((C12-C41)^2)+((C17-C41)^2)+((C18-C41)^2)+((C7-C41)^2)+((C21-C41)^2)+((C24-C41)^2)+((C31-C41)^2)</f>
        <v>174268912.60887325</v>
      </c>
      <c r="D54" s="1">
        <f t="shared" si="11"/>
        <v>4.0615676783829695</v>
      </c>
      <c r="E54" s="3">
        <f t="shared" si="11"/>
        <v>595678368.72213662</v>
      </c>
      <c r="F54" s="1">
        <f t="shared" si="11"/>
        <v>3.2924071784467865</v>
      </c>
      <c r="G54" s="3">
        <f t="shared" si="11"/>
        <v>2561901346.0752115</v>
      </c>
      <c r="H54" s="1">
        <f t="shared" si="11"/>
        <v>2.8845820542874736</v>
      </c>
    </row>
    <row r="55" spans="1:8" x14ac:dyDescent="0.2">
      <c r="D55" s="1"/>
      <c r="F55" s="1"/>
      <c r="H55" s="1"/>
    </row>
    <row r="56" spans="1:8" x14ac:dyDescent="0.2">
      <c r="A56" s="6" t="s">
        <v>46</v>
      </c>
      <c r="B56" s="3">
        <f>SUM(B50:B54)</f>
        <v>92719723.346120447</v>
      </c>
      <c r="C56" s="3">
        <f t="shared" ref="C56:H56" si="12">SUM(C50:C54)</f>
        <v>222470484.47054821</v>
      </c>
      <c r="D56" s="1">
        <f t="shared" si="12"/>
        <v>5.087650908853286</v>
      </c>
      <c r="E56" s="3">
        <f t="shared" si="12"/>
        <v>4837561518.5675974</v>
      </c>
      <c r="F56" s="1">
        <f t="shared" si="12"/>
        <v>11.620792818730578</v>
      </c>
      <c r="G56" s="3">
        <f t="shared" si="12"/>
        <v>3043027953.3255205</v>
      </c>
      <c r="H56" s="1">
        <f t="shared" si="12"/>
        <v>3.9706043262541546</v>
      </c>
    </row>
    <row r="57" spans="1:8" x14ac:dyDescent="0.2">
      <c r="D57" s="1"/>
      <c r="F57" s="1"/>
      <c r="H57" s="1"/>
    </row>
    <row r="58" spans="1:8" x14ac:dyDescent="0.2">
      <c r="A58" s="6" t="s">
        <v>47</v>
      </c>
      <c r="B58" s="3">
        <f>B47+B56</f>
        <v>126057906.29658574</v>
      </c>
      <c r="C58" s="3">
        <f t="shared" ref="C58:H58" si="13">C47+C56</f>
        <v>414502933.26710308</v>
      </c>
      <c r="D58" s="1">
        <f t="shared" si="13"/>
        <v>9.2813670860193955</v>
      </c>
      <c r="E58" s="3">
        <f t="shared" si="13"/>
        <v>8417701515.1719284</v>
      </c>
      <c r="F58" s="1">
        <f t="shared" si="13"/>
        <v>18.507304097561708</v>
      </c>
      <c r="G58" s="3">
        <f t="shared" si="13"/>
        <v>6058747072.2032833</v>
      </c>
      <c r="H58" s="1">
        <f t="shared" si="13"/>
        <v>6.7113505460933434</v>
      </c>
    </row>
    <row r="60" spans="1:8" x14ac:dyDescent="0.2">
      <c r="A60" s="6" t="s">
        <v>48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</row>
    <row r="61" spans="1:8" x14ac:dyDescent="0.2">
      <c r="A61" s="6" t="s">
        <v>49</v>
      </c>
      <c r="B61">
        <f>70-4</f>
        <v>66</v>
      </c>
      <c r="C61">
        <v>66</v>
      </c>
      <c r="D61">
        <v>66</v>
      </c>
      <c r="E61">
        <v>66</v>
      </c>
      <c r="F61">
        <v>66</v>
      </c>
      <c r="G61">
        <v>66</v>
      </c>
      <c r="H61">
        <v>66</v>
      </c>
    </row>
    <row r="62" spans="1:8" x14ac:dyDescent="0.2">
      <c r="A62" s="6" t="s">
        <v>51</v>
      </c>
      <c r="B62">
        <v>69</v>
      </c>
      <c r="C62">
        <v>69</v>
      </c>
      <c r="D62">
        <v>69</v>
      </c>
      <c r="E62">
        <v>69</v>
      </c>
      <c r="F62">
        <v>69</v>
      </c>
      <c r="G62">
        <v>69</v>
      </c>
      <c r="H62">
        <v>69</v>
      </c>
    </row>
    <row r="63" spans="1:8" x14ac:dyDescent="0.2">
      <c r="A63" s="6" t="s">
        <v>52</v>
      </c>
      <c r="B63" s="3">
        <f>B58/B60</f>
        <v>31514476.574146435</v>
      </c>
      <c r="C63" s="3">
        <f t="shared" ref="C63:G63" si="14">C58/C60</f>
        <v>103625733.31677577</v>
      </c>
      <c r="D63" s="1">
        <f t="shared" si="14"/>
        <v>2.3203417715048489</v>
      </c>
      <c r="E63" s="3">
        <f t="shared" si="14"/>
        <v>2104425378.7929821</v>
      </c>
      <c r="F63" s="1">
        <f t="shared" si="14"/>
        <v>4.6268260243904269</v>
      </c>
      <c r="G63" s="3">
        <f t="shared" si="14"/>
        <v>1514686768.0508208</v>
      </c>
      <c r="H63" s="1">
        <f>H58/H60</f>
        <v>1.6778376365233358</v>
      </c>
    </row>
    <row r="64" spans="1:8" x14ac:dyDescent="0.2">
      <c r="A64" s="6" t="s">
        <v>53</v>
      </c>
      <c r="B64" s="3">
        <f>B56/B61</f>
        <v>1404844.2931230371</v>
      </c>
      <c r="C64" s="3">
        <f t="shared" ref="C64:H64" si="15">C56/C61</f>
        <v>3370764.9162204275</v>
      </c>
      <c r="D64" s="1">
        <f t="shared" si="15"/>
        <v>7.7085619831110397E-2</v>
      </c>
      <c r="E64" s="3">
        <f t="shared" si="15"/>
        <v>73296386.644963592</v>
      </c>
      <c r="F64" s="1">
        <f t="shared" si="15"/>
        <v>0.17607261846561481</v>
      </c>
      <c r="G64" s="3">
        <f t="shared" si="15"/>
        <v>46106484.141295768</v>
      </c>
      <c r="H64" s="1">
        <f t="shared" si="15"/>
        <v>6.0160671609911433E-2</v>
      </c>
    </row>
    <row r="65" spans="1:8" x14ac:dyDescent="0.2">
      <c r="A65" s="6" t="s">
        <v>54</v>
      </c>
      <c r="B65" s="2">
        <f>B63/B64</f>
        <v>22.432718507250524</v>
      </c>
      <c r="C65" s="2">
        <f t="shared" ref="C65:H65" si="16">C63/C64</f>
        <v>30.742497887681015</v>
      </c>
      <c r="D65" s="2">
        <f t="shared" si="16"/>
        <v>30.10083821844551</v>
      </c>
      <c r="E65" s="2">
        <f t="shared" si="16"/>
        <v>28.711174931262224</v>
      </c>
      <c r="F65" s="2">
        <f t="shared" si="16"/>
        <v>26.277941821453624</v>
      </c>
      <c r="G65" s="2">
        <f t="shared" si="16"/>
        <v>32.851925195792049</v>
      </c>
      <c r="H65" s="2">
        <f t="shared" si="16"/>
        <v>27.889277024741745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D137-C3AB-894F-BA88-33E2B51C9605}">
  <dimension ref="A1:J55"/>
  <sheetViews>
    <sheetView tabSelected="1" topLeftCell="A24" zoomScaleNormal="100" workbookViewId="0">
      <selection activeCell="C56" sqref="C56"/>
    </sheetView>
  </sheetViews>
  <sheetFormatPr baseColWidth="10" defaultRowHeight="16" x14ac:dyDescent="0.2"/>
  <cols>
    <col min="1" max="1" width="14" bestFit="1" customWidth="1"/>
    <col min="2" max="2" width="29" bestFit="1" customWidth="1"/>
    <col min="3" max="3" width="29" customWidth="1"/>
    <col min="5" max="5" width="26.1640625" bestFit="1" customWidth="1"/>
    <col min="7" max="7" width="25.83203125" bestFit="1" customWidth="1"/>
  </cols>
  <sheetData>
    <row r="1" spans="1:10" x14ac:dyDescent="0.2">
      <c r="B1" s="6" t="s">
        <v>3</v>
      </c>
      <c r="C1" s="6" t="s">
        <v>39</v>
      </c>
      <c r="D1" s="6" t="s">
        <v>0</v>
      </c>
      <c r="E1" s="6" t="s">
        <v>40</v>
      </c>
      <c r="F1" s="6" t="s">
        <v>1</v>
      </c>
      <c r="G1" s="6" t="s">
        <v>41</v>
      </c>
      <c r="H1" s="6" t="s">
        <v>2</v>
      </c>
      <c r="I1" s="6" t="s">
        <v>32</v>
      </c>
      <c r="J1" s="6" t="s">
        <v>33</v>
      </c>
    </row>
    <row r="2" spans="1:10" x14ac:dyDescent="0.2">
      <c r="A2" t="s">
        <v>4</v>
      </c>
      <c r="B2" s="3">
        <v>4033.6181040000001</v>
      </c>
      <c r="C2" s="3">
        <v>5503.1581605000001</v>
      </c>
      <c r="D2" s="1">
        <v>-0.57537681600000001</v>
      </c>
      <c r="E2" s="3">
        <v>15422.448280000001</v>
      </c>
      <c r="F2" s="1">
        <v>-0.46961377999999998</v>
      </c>
      <c r="G2" s="3">
        <v>44616.718144999999</v>
      </c>
      <c r="H2" s="1">
        <v>-0.51916500249999997</v>
      </c>
      <c r="I2">
        <v>2</v>
      </c>
      <c r="J2" t="s">
        <v>34</v>
      </c>
    </row>
    <row r="3" spans="1:10" x14ac:dyDescent="0.2">
      <c r="A3" t="s">
        <v>5</v>
      </c>
      <c r="B3" s="3">
        <v>4907.1691270000001</v>
      </c>
      <c r="C3" s="3">
        <v>4073.7664307499999</v>
      </c>
      <c r="D3" s="1">
        <v>-0.76695318899999998</v>
      </c>
      <c r="E3" s="3">
        <v>9617.1729634999992</v>
      </c>
      <c r="F3" s="1">
        <v>-0.75035038825</v>
      </c>
      <c r="G3" s="3">
        <v>44338.856025000001</v>
      </c>
      <c r="H3" s="1">
        <v>-0.630695915</v>
      </c>
      <c r="I3">
        <v>4</v>
      </c>
      <c r="J3" t="s">
        <v>34</v>
      </c>
    </row>
    <row r="4" spans="1:10" x14ac:dyDescent="0.2">
      <c r="A4" t="s">
        <v>6</v>
      </c>
      <c r="B4" s="3">
        <v>3378.329972</v>
      </c>
      <c r="C4" s="3">
        <v>5503.1581606666696</v>
      </c>
      <c r="D4" s="1">
        <v>-0.54725974099999997</v>
      </c>
      <c r="E4" s="3">
        <v>30378.609390000001</v>
      </c>
      <c r="F4" s="1">
        <v>0.14353463</v>
      </c>
      <c r="G4" s="3">
        <v>51585.323790000002</v>
      </c>
      <c r="H4" s="1">
        <v>-0.37908545300000002</v>
      </c>
      <c r="I4">
        <v>3</v>
      </c>
      <c r="J4" t="s">
        <v>35</v>
      </c>
    </row>
    <row r="5" spans="1:10" x14ac:dyDescent="0.2">
      <c r="A5" t="s">
        <v>7</v>
      </c>
      <c r="B5" s="3">
        <v>3173.5524310000001</v>
      </c>
      <c r="C5" s="3">
        <v>6420.3511875000004</v>
      </c>
      <c r="D5" s="1">
        <v>-0.41262075583333302</v>
      </c>
      <c r="E5" s="3">
        <v>26788.198146666698</v>
      </c>
      <c r="F5" s="1">
        <v>0.102103395666667</v>
      </c>
      <c r="G5" s="3">
        <v>54478.6182833333</v>
      </c>
      <c r="H5" s="1">
        <v>-0.27987081000000003</v>
      </c>
      <c r="I5">
        <v>6</v>
      </c>
      <c r="J5" t="s">
        <v>35</v>
      </c>
    </row>
    <row r="6" spans="1:10" x14ac:dyDescent="0.2">
      <c r="A6" t="s">
        <v>9</v>
      </c>
      <c r="B6" s="3">
        <v>3128.601263</v>
      </c>
      <c r="C6" s="3">
        <v>5789.0365069999998</v>
      </c>
      <c r="D6" s="1">
        <v>-0.48728640099999998</v>
      </c>
      <c r="E6" s="3">
        <v>15737.19212</v>
      </c>
      <c r="F6" s="1">
        <v>-0.36288907500000001</v>
      </c>
      <c r="G6" s="3">
        <v>46998.393490000002</v>
      </c>
      <c r="H6" s="1">
        <v>-0.38882666599999999</v>
      </c>
      <c r="I6">
        <v>1</v>
      </c>
      <c r="J6" t="s">
        <v>37</v>
      </c>
    </row>
    <row r="7" spans="1:10" x14ac:dyDescent="0.2">
      <c r="A7" t="s">
        <v>9</v>
      </c>
      <c r="B7" s="3">
        <v>3407.2985024999998</v>
      </c>
      <c r="C7" s="3">
        <v>5967.7104730000001</v>
      </c>
      <c r="D7" s="1">
        <v>-0.51474355049999998</v>
      </c>
      <c r="E7" s="3">
        <v>35111.424205000003</v>
      </c>
      <c r="F7" s="1">
        <v>0.30552917149999997</v>
      </c>
      <c r="G7" s="3">
        <v>50359.202035000002</v>
      </c>
      <c r="H7" s="1">
        <v>-0.39885586000000001</v>
      </c>
      <c r="I7">
        <v>2</v>
      </c>
      <c r="J7" t="s">
        <v>38</v>
      </c>
    </row>
    <row r="8" spans="1:10" x14ac:dyDescent="0.2">
      <c r="A8" t="s">
        <v>10</v>
      </c>
      <c r="B8" s="3">
        <v>3380.3278019999998</v>
      </c>
      <c r="C8" s="3">
        <v>4645.5231229999999</v>
      </c>
      <c r="D8" s="1">
        <v>-0.61920207500000002</v>
      </c>
      <c r="E8" s="3">
        <v>9861.9737299999997</v>
      </c>
      <c r="F8" s="1">
        <v>-0.63047566399999999</v>
      </c>
      <c r="G8" s="3">
        <v>48903.733769999999</v>
      </c>
      <c r="H8" s="1">
        <v>-0.41140739500000001</v>
      </c>
      <c r="I8">
        <v>1</v>
      </c>
      <c r="J8" t="s">
        <v>37</v>
      </c>
    </row>
    <row r="9" spans="1:10" x14ac:dyDescent="0.2">
      <c r="A9" t="s">
        <v>10</v>
      </c>
      <c r="B9" s="3">
        <v>3230.4905766666702</v>
      </c>
      <c r="C9" s="3">
        <v>5526.98135633333</v>
      </c>
      <c r="D9" s="1">
        <v>-0.50936651133333299</v>
      </c>
      <c r="E9" s="3">
        <v>20166.9202733333</v>
      </c>
      <c r="F9" s="1">
        <v>-0.15378576366666699</v>
      </c>
      <c r="G9" s="3">
        <v>50950.210363333303</v>
      </c>
      <c r="H9" s="1">
        <v>-0.34270715766666698</v>
      </c>
      <c r="I9">
        <v>3</v>
      </c>
      <c r="J9" t="s">
        <v>38</v>
      </c>
    </row>
    <row r="10" spans="1:10" x14ac:dyDescent="0.2">
      <c r="A10" t="s">
        <v>11</v>
      </c>
      <c r="B10" s="3">
        <v>5555.9643120000001</v>
      </c>
      <c r="C10" s="3">
        <v>3716.418498</v>
      </c>
      <c r="D10" s="1">
        <v>-0.81465369600000004</v>
      </c>
      <c r="E10" s="3">
        <v>14967.818289999999</v>
      </c>
      <c r="F10" s="1">
        <v>-0.65877795900000002</v>
      </c>
      <c r="G10" s="3">
        <v>55201.941910000001</v>
      </c>
      <c r="H10" s="1">
        <v>-0.59577189200000003</v>
      </c>
      <c r="I10">
        <v>1</v>
      </c>
      <c r="J10" t="s">
        <v>34</v>
      </c>
    </row>
    <row r="11" spans="1:10" x14ac:dyDescent="0.2">
      <c r="A11" t="s">
        <v>12</v>
      </c>
      <c r="B11" s="3">
        <v>4966.60455966667</v>
      </c>
      <c r="C11" s="3">
        <v>2525.2587233333302</v>
      </c>
      <c r="D11" s="1">
        <v>-0.858621895333333</v>
      </c>
      <c r="E11" s="3">
        <v>8929.3993819999996</v>
      </c>
      <c r="F11" s="1">
        <v>-0.77189374566666702</v>
      </c>
      <c r="G11" s="3">
        <v>44034.530843333298</v>
      </c>
      <c r="H11" s="1">
        <v>-0.63870336533333305</v>
      </c>
      <c r="I11">
        <v>3</v>
      </c>
      <c r="J11" t="s">
        <v>34</v>
      </c>
    </row>
    <row r="12" spans="1:10" x14ac:dyDescent="0.2">
      <c r="A12" t="s">
        <v>13</v>
      </c>
      <c r="B12" s="3">
        <v>4249.3837080000003</v>
      </c>
      <c r="C12" s="3">
        <v>5967.7104730000001</v>
      </c>
      <c r="D12" s="1">
        <v>-0.60983748299999996</v>
      </c>
      <c r="E12" s="3">
        <v>20947.951290000001</v>
      </c>
      <c r="F12" s="1">
        <v>-0.3743276445</v>
      </c>
      <c r="G12" s="3">
        <v>48242.157290000003</v>
      </c>
      <c r="H12" s="1">
        <v>-0.53794396499999997</v>
      </c>
      <c r="I12">
        <v>2</v>
      </c>
      <c r="J12" t="s">
        <v>35</v>
      </c>
    </row>
    <row r="13" spans="1:10" x14ac:dyDescent="0.2">
      <c r="A13" t="s">
        <v>14</v>
      </c>
      <c r="B13" s="3">
        <v>3798.3736600000002</v>
      </c>
      <c r="C13" s="3">
        <v>6092.7822492499999</v>
      </c>
      <c r="D13" s="1">
        <v>-0.54562263774999997</v>
      </c>
      <c r="E13" s="3">
        <v>35321.253432500002</v>
      </c>
      <c r="F13" s="1">
        <v>0.17961033574999999</v>
      </c>
      <c r="G13" s="3">
        <v>51153.093820000002</v>
      </c>
      <c r="H13" s="1">
        <v>-0.44288279549999998</v>
      </c>
      <c r="I13">
        <v>4</v>
      </c>
      <c r="J13" t="s">
        <v>35</v>
      </c>
    </row>
    <row r="14" spans="1:10" x14ac:dyDescent="0.2">
      <c r="A14" t="s">
        <v>16</v>
      </c>
      <c r="B14" s="3">
        <v>2966.7770599999999</v>
      </c>
      <c r="C14" s="3">
        <v>4288.1751899999999</v>
      </c>
      <c r="D14" s="1">
        <v>-0.59949644800000002</v>
      </c>
      <c r="E14" s="3">
        <v>11120.9491</v>
      </c>
      <c r="F14" s="1">
        <v>-0.52521721600000004</v>
      </c>
      <c r="G14" s="3">
        <v>44934.274859999998</v>
      </c>
      <c r="H14" s="1">
        <v>-0.38379612400000002</v>
      </c>
      <c r="I14">
        <v>1</v>
      </c>
      <c r="J14" t="s">
        <v>37</v>
      </c>
    </row>
    <row r="15" spans="1:10" x14ac:dyDescent="0.2">
      <c r="A15" t="s">
        <v>16</v>
      </c>
      <c r="B15" s="3">
        <v>2984.7575270000002</v>
      </c>
      <c r="C15" s="3">
        <v>5217.2798149999999</v>
      </c>
      <c r="D15" s="1">
        <v>-0.51565609599999995</v>
      </c>
      <c r="E15" s="3">
        <v>26998.02737</v>
      </c>
      <c r="F15" s="1">
        <v>0.145673846</v>
      </c>
      <c r="G15" s="3">
        <v>48003.989750000001</v>
      </c>
      <c r="H15" s="1">
        <v>-0.34566541099999998</v>
      </c>
      <c r="I15">
        <v>1</v>
      </c>
      <c r="J15" t="s">
        <v>38</v>
      </c>
    </row>
    <row r="16" spans="1:10" x14ac:dyDescent="0.2">
      <c r="A16" t="s">
        <v>17</v>
      </c>
      <c r="B16" s="3">
        <v>3074.659862</v>
      </c>
      <c r="C16" s="3">
        <v>5574.6277470000005</v>
      </c>
      <c r="D16" s="1">
        <v>-0.49761396600000002</v>
      </c>
      <c r="E16" s="3">
        <v>11120.9491</v>
      </c>
      <c r="F16" s="1">
        <v>-0.54187626099999997</v>
      </c>
      <c r="G16" s="3">
        <v>39853.367460000001</v>
      </c>
      <c r="H16" s="1">
        <v>-0.47264927800000001</v>
      </c>
      <c r="I16">
        <v>1</v>
      </c>
      <c r="J16" t="s">
        <v>34</v>
      </c>
    </row>
    <row r="17" spans="1:10" x14ac:dyDescent="0.2">
      <c r="A17" t="s">
        <v>18</v>
      </c>
      <c r="B17" s="3">
        <v>6110.3620460000002</v>
      </c>
      <c r="C17" s="3">
        <v>7111.223857</v>
      </c>
      <c r="D17" s="1">
        <v>-0.67568061850000005</v>
      </c>
      <c r="E17" s="3">
        <v>15037.761365</v>
      </c>
      <c r="F17" s="1">
        <v>-0.69437779249999998</v>
      </c>
      <c r="G17" s="3">
        <v>49327.142724999998</v>
      </c>
      <c r="H17" s="1">
        <v>-0.66126973499999997</v>
      </c>
      <c r="I17">
        <v>2</v>
      </c>
      <c r="J17" t="s">
        <v>34</v>
      </c>
    </row>
    <row r="18" spans="1:10" x14ac:dyDescent="0.2">
      <c r="A18" t="s">
        <v>19</v>
      </c>
      <c r="B18" s="3">
        <v>2601.1742304999998</v>
      </c>
      <c r="C18" s="3">
        <v>4288.1751905000001</v>
      </c>
      <c r="D18" s="1">
        <v>-0.540416801</v>
      </c>
      <c r="E18" s="3">
        <v>23815.617409999999</v>
      </c>
      <c r="F18" s="1">
        <v>0.219617432</v>
      </c>
      <c r="G18" s="3">
        <v>48162.768105000003</v>
      </c>
      <c r="H18" s="1">
        <v>-0.1604252165</v>
      </c>
      <c r="I18">
        <v>2</v>
      </c>
      <c r="J18" t="s">
        <v>35</v>
      </c>
    </row>
    <row r="19" spans="1:10" x14ac:dyDescent="0.2">
      <c r="A19" t="s">
        <v>20</v>
      </c>
      <c r="B19" s="3">
        <v>3363.5460326000002</v>
      </c>
      <c r="C19" s="3">
        <v>6260.7357775999999</v>
      </c>
      <c r="D19" s="1">
        <v>-0.46563586839999999</v>
      </c>
      <c r="E19" s="3">
        <v>28858.513200000001</v>
      </c>
      <c r="F19" s="1">
        <v>8.2584873399999995E-2</v>
      </c>
      <c r="G19" s="3">
        <v>52714.414323999998</v>
      </c>
      <c r="H19" s="1">
        <v>-0.34753760020000002</v>
      </c>
      <c r="I19">
        <v>5</v>
      </c>
      <c r="J19" t="s">
        <v>35</v>
      </c>
    </row>
    <row r="20" spans="1:10" x14ac:dyDescent="0.2">
      <c r="A20" t="s">
        <v>21</v>
      </c>
      <c r="B20" s="3">
        <v>3979.6767030000001</v>
      </c>
      <c r="C20" s="3">
        <v>4716.9927090000001</v>
      </c>
      <c r="D20" s="1">
        <v>-0.67157502400000002</v>
      </c>
      <c r="E20" s="3">
        <v>19094.459780000001</v>
      </c>
      <c r="F20" s="1">
        <v>-0.39228828999999998</v>
      </c>
      <c r="G20" s="3">
        <v>43028.934580000001</v>
      </c>
      <c r="H20" s="1">
        <v>-0.56010968500000002</v>
      </c>
      <c r="I20">
        <v>1</v>
      </c>
      <c r="J20" t="s">
        <v>37</v>
      </c>
    </row>
    <row r="21" spans="1:10" x14ac:dyDescent="0.2">
      <c r="A21" t="s">
        <v>21</v>
      </c>
      <c r="B21" s="3">
        <v>3841.8264549999999</v>
      </c>
      <c r="C21" s="3">
        <v>5860.506093</v>
      </c>
      <c r="D21" s="1">
        <v>-0.57731567399999995</v>
      </c>
      <c r="E21" s="3">
        <v>39238.065690000003</v>
      </c>
      <c r="F21" s="1">
        <v>0.29362341800000002</v>
      </c>
      <c r="G21" s="3">
        <v>45093.053220000002</v>
      </c>
      <c r="H21" s="1">
        <v>-0.52246687800000002</v>
      </c>
      <c r="I21">
        <v>1</v>
      </c>
      <c r="J21" t="s">
        <v>38</v>
      </c>
    </row>
    <row r="22" spans="1:10" x14ac:dyDescent="0.2">
      <c r="A22" t="s">
        <v>22</v>
      </c>
      <c r="B22" s="3">
        <v>3440.2626919999998</v>
      </c>
      <c r="C22" s="3">
        <v>4788.4622959999997</v>
      </c>
      <c r="D22" s="1">
        <v>-0.61432345200000005</v>
      </c>
      <c r="E22" s="3">
        <v>10001.85988</v>
      </c>
      <c r="F22" s="1">
        <v>-0.63176320500000005</v>
      </c>
      <c r="G22" s="3">
        <v>45357.683810000002</v>
      </c>
      <c r="H22" s="1">
        <v>-0.46359741300000001</v>
      </c>
      <c r="I22">
        <v>1</v>
      </c>
      <c r="J22" t="s">
        <v>37</v>
      </c>
    </row>
    <row r="23" spans="1:10" x14ac:dyDescent="0.2">
      <c r="A23" t="s">
        <v>22</v>
      </c>
      <c r="B23" s="3">
        <v>3865.8004110000002</v>
      </c>
      <c r="C23" s="3">
        <v>6503.7323720000004</v>
      </c>
      <c r="D23" s="1">
        <v>-0.53383249399999999</v>
      </c>
      <c r="E23" s="3">
        <v>27907.287359999998</v>
      </c>
      <c r="F23" s="1">
        <v>-8.5642106999999995E-2</v>
      </c>
      <c r="G23" s="3">
        <v>49750.551670000001</v>
      </c>
      <c r="H23" s="1">
        <v>-0.476411531</v>
      </c>
      <c r="I23">
        <v>1</v>
      </c>
      <c r="J23" t="s">
        <v>38</v>
      </c>
    </row>
    <row r="24" spans="1:10" ht="15" customHeight="1" x14ac:dyDescent="0.2">
      <c r="A24" t="s">
        <v>23</v>
      </c>
      <c r="B24" s="3">
        <v>2506</v>
      </c>
      <c r="C24" s="3">
        <v>6520</v>
      </c>
      <c r="D24" s="1">
        <v>-0.27908295599999999</v>
      </c>
      <c r="E24" s="3">
        <v>6410</v>
      </c>
      <c r="F24" s="1">
        <v>-0.67602240000000002</v>
      </c>
      <c r="G24" s="3">
        <v>48203</v>
      </c>
      <c r="H24" s="1">
        <v>-0.21742746499999999</v>
      </c>
      <c r="I24">
        <v>1</v>
      </c>
      <c r="J24" t="s">
        <v>37</v>
      </c>
    </row>
    <row r="25" spans="1:10" ht="15" customHeight="1" x14ac:dyDescent="0.2">
      <c r="A25" t="s">
        <v>23</v>
      </c>
      <c r="B25" s="3">
        <v>3100</v>
      </c>
      <c r="C25" s="3">
        <v>7233</v>
      </c>
      <c r="D25" s="1">
        <v>-0.35348956999999998</v>
      </c>
      <c r="E25" s="3">
        <v>30723</v>
      </c>
      <c r="F25" s="1">
        <v>0.25527809000000001</v>
      </c>
      <c r="G25" s="3">
        <v>52386</v>
      </c>
      <c r="H25" s="1">
        <v>-0.31248030300000001</v>
      </c>
      <c r="I25">
        <v>1</v>
      </c>
      <c r="J25" t="s">
        <v>38</v>
      </c>
    </row>
    <row r="26" spans="1:10" x14ac:dyDescent="0.2">
      <c r="A26" t="s">
        <v>24</v>
      </c>
      <c r="B26" s="3">
        <v>3687</v>
      </c>
      <c r="C26" s="3">
        <v>5347</v>
      </c>
      <c r="D26" s="1">
        <v>-0.59815755199999998</v>
      </c>
      <c r="E26" s="3">
        <v>9261</v>
      </c>
      <c r="F26" s="1">
        <v>-0.68185671000000003</v>
      </c>
      <c r="G26" s="3">
        <v>43788</v>
      </c>
      <c r="H26" s="1">
        <v>-0.51681485699999996</v>
      </c>
      <c r="I26">
        <v>1</v>
      </c>
      <c r="J26" t="s">
        <v>37</v>
      </c>
    </row>
    <row r="27" spans="1:10" x14ac:dyDescent="0.2">
      <c r="A27" t="s">
        <v>24</v>
      </c>
      <c r="B27" s="3">
        <v>3692</v>
      </c>
      <c r="C27" s="3">
        <v>7287</v>
      </c>
      <c r="D27" s="1">
        <v>-0.45310262200000001</v>
      </c>
      <c r="E27" s="3">
        <v>32113</v>
      </c>
      <c r="F27" s="1">
        <v>0.101684422</v>
      </c>
      <c r="G27" s="3">
        <v>52590</v>
      </c>
      <c r="H27" s="1">
        <v>-0.42047379499999998</v>
      </c>
      <c r="I27">
        <v>1</v>
      </c>
      <c r="J27" t="s">
        <v>38</v>
      </c>
    </row>
    <row r="28" spans="1:10" x14ac:dyDescent="0.2">
      <c r="A28" t="s">
        <v>25</v>
      </c>
      <c r="B28" s="3">
        <v>2992</v>
      </c>
      <c r="C28" s="3">
        <v>5520</v>
      </c>
      <c r="D28" s="1">
        <v>-0.488793635</v>
      </c>
      <c r="E28" s="3">
        <v>6961</v>
      </c>
      <c r="F28" s="1">
        <v>-0.70532176099999999</v>
      </c>
      <c r="G28" s="3">
        <v>44333</v>
      </c>
      <c r="H28" s="1">
        <v>-0.39716684200000002</v>
      </c>
      <c r="I28">
        <v>1</v>
      </c>
      <c r="J28" t="s">
        <v>37</v>
      </c>
    </row>
    <row r="29" spans="1:10" x14ac:dyDescent="0.2">
      <c r="A29" t="s">
        <v>25</v>
      </c>
      <c r="B29" s="3">
        <v>2680</v>
      </c>
      <c r="C29" s="3">
        <v>5842</v>
      </c>
      <c r="D29" s="1">
        <v>-0.395988061</v>
      </c>
      <c r="E29" s="3">
        <v>22319</v>
      </c>
      <c r="F29" s="1">
        <v>5.4819038E-2</v>
      </c>
      <c r="G29" s="3">
        <v>46501</v>
      </c>
      <c r="H29" s="1">
        <v>-0.29407412799999999</v>
      </c>
      <c r="I29">
        <v>1</v>
      </c>
      <c r="J29" t="s">
        <v>38</v>
      </c>
    </row>
    <row r="30" spans="1:10" x14ac:dyDescent="0.2">
      <c r="A30" s="6" t="s">
        <v>42</v>
      </c>
      <c r="B30" s="4">
        <f>AVERAGE(B2:B29)</f>
        <v>3646.269894176191</v>
      </c>
      <c r="C30" s="4">
        <f>AVERAGE(C2:C29)</f>
        <v>5503.2416567654773</v>
      </c>
      <c r="D30" s="5">
        <f>AVERAGE(D2:D29)</f>
        <v>-0.5543466282017856</v>
      </c>
      <c r="E30" s="4">
        <f>AVERAGE(E2:E29)</f>
        <v>20151.101848499999</v>
      </c>
      <c r="F30" s="5">
        <f>AVERAGE(F2:F29)</f>
        <v>-0.25794361108095243</v>
      </c>
      <c r="G30" s="4">
        <f>AVERAGE(G2:G29)</f>
        <v>48031.78429532142</v>
      </c>
      <c r="H30" s="5">
        <f>AVERAGE(H2:H29)</f>
        <v>-0.43279580495357145</v>
      </c>
    </row>
    <row r="32" spans="1:10" x14ac:dyDescent="0.2">
      <c r="A32" s="6" t="s">
        <v>43</v>
      </c>
    </row>
    <row r="33" spans="1:9" x14ac:dyDescent="0.2">
      <c r="A33" s="6" t="s">
        <v>34</v>
      </c>
      <c r="B33" s="3">
        <f>AVERAGE(B2:B3,B10:B11,B16:B17)</f>
        <v>4774.7296684444455</v>
      </c>
      <c r="C33" s="3">
        <f>AVERAGE(C2:C3,C10:C11,C16:C17)</f>
        <v>4750.7422360972223</v>
      </c>
      <c r="D33" s="1">
        <f>AVERAGE(D2:D3,D10:D11,D16:D17)</f>
        <v>-0.69815003013888888</v>
      </c>
      <c r="E33" s="3">
        <f>AVERAGE(E2:E3,E10:E11,E16:E17)</f>
        <v>12515.924896750001</v>
      </c>
      <c r="F33" s="1">
        <f>AVERAGE(F2:F3,F10:F11,F16:F17)</f>
        <v>-0.64781498773611124</v>
      </c>
      <c r="G33" s="3">
        <f>AVERAGE(G2:G3,G10:G11,G16:G17)</f>
        <v>46228.759518055558</v>
      </c>
      <c r="H33" s="1">
        <f>AVERAGE(H2:H3,H10:H11,H16:H17)</f>
        <v>-0.5863758646388888</v>
      </c>
      <c r="I33" s="3">
        <f>SUM(I2:I3,I10:I11,I16:I17)</f>
        <v>13</v>
      </c>
    </row>
    <row r="34" spans="1:9" x14ac:dyDescent="0.2">
      <c r="A34" s="6" t="s">
        <v>35</v>
      </c>
      <c r="B34" s="3">
        <f>AVERAGE(B4:B5,B12:B13,B18:B19)</f>
        <v>3427.3933390166671</v>
      </c>
      <c r="C34" s="3">
        <f>AVERAGE(C4:C5,C12:C13,C18:C19)</f>
        <v>5755.4855064194444</v>
      </c>
      <c r="D34" s="1">
        <f>AVERAGE(D4:D5,D12:D13,D18:D19)</f>
        <v>-0.52023221449722212</v>
      </c>
      <c r="E34" s="3">
        <f>AVERAGE(E4:E5,E12:E13,E18:E19)</f>
        <v>27685.023811527779</v>
      </c>
      <c r="F34" s="1">
        <f>AVERAGE(F4:F5,F12:F13,F18:F19)</f>
        <v>5.8853837052777823E-2</v>
      </c>
      <c r="G34" s="3">
        <f>AVERAGE(G4:G5,G12:G13,G18:G19)</f>
        <v>51056.06260205555</v>
      </c>
      <c r="H34" s="1">
        <f>AVERAGE(H4:H5,H12:H13,H18:H19)</f>
        <v>-0.35795764003333336</v>
      </c>
      <c r="I34" s="3">
        <f>SUM(I4:I5,I12:I13,I18:I19)</f>
        <v>22</v>
      </c>
    </row>
    <row r="35" spans="1:9" x14ac:dyDescent="0.2">
      <c r="A35" s="6" t="s">
        <v>37</v>
      </c>
      <c r="B35" s="3">
        <f>AVERAGE(B6,B8,B14,B20,B22,B24,B26,B28)</f>
        <v>3260.0806900000002</v>
      </c>
      <c r="C35" s="3">
        <f>AVERAGE(C6,C8,C14,C20,C22,C24,C26,C28)</f>
        <v>5201.8987281250002</v>
      </c>
      <c r="D35" s="1">
        <f>AVERAGE(D6,D8,D14,D20,D22,D24,D26,D28)</f>
        <v>-0.54473969287500001</v>
      </c>
      <c r="E35" s="3">
        <f>AVERAGE(E6,E8,E14,E20,E22,E24,E26,E28)</f>
        <v>11056.05432625</v>
      </c>
      <c r="F35" s="1">
        <f>AVERAGE(F6,F8,F14,F20,F22,F24,F26,F28)</f>
        <v>-0.57572929012499996</v>
      </c>
      <c r="G35" s="3">
        <f>AVERAGE(G6,G8,G14,G20,G22,G24,G26,G28)</f>
        <v>45693.37756375</v>
      </c>
      <c r="H35" s="1">
        <f>AVERAGE(H6,H8,H14,H20,H22,H24,H26,H28)</f>
        <v>-0.41739330587500001</v>
      </c>
      <c r="I35" s="3">
        <f>SUM(I6,I8,I14,I20,I22,I24,I26,I28)</f>
        <v>8</v>
      </c>
    </row>
    <row r="36" spans="1:9" x14ac:dyDescent="0.2">
      <c r="A36" s="6" t="s">
        <v>38</v>
      </c>
      <c r="B36" s="3">
        <f>AVERAGE(B7,B9,B15,B21,B23,B25,B27,B29)</f>
        <v>3350.2716840208341</v>
      </c>
      <c r="C36" s="3">
        <f>AVERAGE(C7,C9,C15,C21,C23,C25,C27,C29)</f>
        <v>6179.7762636666666</v>
      </c>
      <c r="D36" s="1">
        <f>AVERAGE(D7,D9,D15,D21,D23,D25,D27,D29)</f>
        <v>-0.48168682235416654</v>
      </c>
      <c r="E36" s="3">
        <f>AVERAGE(E7,E9,E15,E21,E23,E25,E27,E29)</f>
        <v>29322.090612291664</v>
      </c>
      <c r="F36" s="1">
        <f>AVERAGE(F7,F9,F15,F21,F23,F25,F27,F29)</f>
        <v>0.11464751435416662</v>
      </c>
      <c r="G36" s="3">
        <f>AVERAGE(G7,G9,G15,G21,G23,G25,G27,G29)</f>
        <v>49454.250879791667</v>
      </c>
      <c r="H36" s="1">
        <f>AVERAGE(H7,H9,H15,H21,H23,H25,H27,H29)</f>
        <v>-0.38914188295833341</v>
      </c>
      <c r="I36" s="3">
        <f>SUM(I7,I9,I15,I21,I23,I25,I27,I29)</f>
        <v>11</v>
      </c>
    </row>
    <row r="37" spans="1:9" x14ac:dyDescent="0.2">
      <c r="A37" s="6"/>
      <c r="I37" s="3"/>
    </row>
    <row r="38" spans="1:9" x14ac:dyDescent="0.2">
      <c r="A38" s="6" t="s">
        <v>44</v>
      </c>
      <c r="B38" s="3">
        <f>($I33*(B33-B30)^2)+($I34*(B34-B30)^2)+($I35*(B35-B30)^2)+($I36*(B36-B30)^2)</f>
        <v>19765332.984552119</v>
      </c>
      <c r="C38" s="3">
        <f>($I33*(C33-C30)^2)+($I34*(C34-C30)^2)+($I35*(C35-C30)^2)+($I36*(C36-C30)^2)</f>
        <v>14522263.331337713</v>
      </c>
      <c r="D38" s="1">
        <f>($I33*(D33-D30)^2)+($I34*(D34-D30)^2)+($I35*(D35-D30)^2)+($I36*(D36-D30)^2)</f>
        <v>0.35324815710076246</v>
      </c>
      <c r="E38" s="3">
        <f>($I33*(E33-E30)^2)+($I34*(E34-E30)^2)+($I35*(E35-E30)^2)+($I36*(E36-E30)^2)</f>
        <v>3593503114.7061882</v>
      </c>
      <c r="F38" s="1">
        <f>($I33*(F33-F30)^2)+($I34*(F34-F30)^2)+($I35*(F35-F30)^2)+($I36*(F36-F30)^2)</f>
        <v>6.5188972002507963</v>
      </c>
      <c r="G38" s="3">
        <f>($I33*(G33-G30)^2)+($I34*(G34-G30)^2)+($I35*(G35-G30)^2)+($I36*(G36-G30)^2)</f>
        <v>309482073.96281558</v>
      </c>
      <c r="H38" s="1">
        <f>($I33*(H33-H30)^2)+($I34*(H34-H30)^2)+($I35*(H35-H30)^2)+($I36*(H36-H30)^2)</f>
        <v>0.45270558174227871</v>
      </c>
    </row>
    <row r="40" spans="1:9" x14ac:dyDescent="0.2">
      <c r="A40" s="6" t="s">
        <v>45</v>
      </c>
    </row>
    <row r="41" spans="1:9" x14ac:dyDescent="0.2">
      <c r="A41" s="6" t="s">
        <v>34</v>
      </c>
      <c r="B41" s="3">
        <f>((B2-B33)^2)+((B3-B33)^2)+((B10-B33)^2)+((B11-B33)^2)+((B16-B33)^2)+((B17-B33)^2)</f>
        <v>5888081.2980674552</v>
      </c>
      <c r="C41" s="3">
        <f>((C2-C33)^2)+((C3-C33)^2)+((C10-C33)^2)+((C11-C33)^2)+((C16-C33)^2)+((C17-C33)^2)</f>
        <v>13297689.242791068</v>
      </c>
      <c r="D41" s="1">
        <f>((D2-D33)^2)+((D3-D33)^2)+((D10-D33)^2)+((D11-D33)^2)+((D16-D33)^2)+((D17-D33)^2)</f>
        <v>9.9851047937036405E-2</v>
      </c>
      <c r="E41" s="3">
        <f>((E2-E33)^2)+((E3-E33)^2)+((E10-E33)^2)+((E11-E33)^2)+((E16-E33)^2)+((E17-E33)^2)</f>
        <v>44031204.073829323</v>
      </c>
      <c r="F41" s="1">
        <f>((F2-F33)^2)+((F3-F33)^2)+((F10-F33)^2)+((F11-F33)^2)+((F16-F33)^2)+((F17-F33)^2)</f>
        <v>7.1176012315623052E-2</v>
      </c>
      <c r="G41" s="3">
        <f>((G2-G33)^2)+((G3-G33)^2)+((G10-G33)^2)+((G11-G33)^2)+((G16-G33)^2)+((G17-G33)^2)</f>
        <v>141748656.70857483</v>
      </c>
      <c r="H41" s="1">
        <f>((H2-H33)^2)+((H3-H33)^2)+((H10-H33)^2)+((H11-H33)^2)+((H16-H33)^2)+((H17-H33)^2)</f>
        <v>2.7850847838761572E-2</v>
      </c>
    </row>
    <row r="42" spans="1:9" x14ac:dyDescent="0.2">
      <c r="A42" s="6" t="s">
        <v>35</v>
      </c>
      <c r="B42" s="3">
        <f>((B4-B33)^2)+((B5-B33)^2)+((B12-B33)^2)+((B13-B33)^2)+((B18-B33)^2)+((B19-B33)^2)</f>
        <v>12458742.58721425</v>
      </c>
      <c r="C42" s="3">
        <f>((C4-C33)^2)+((C5-C33)^2)+((C12-C33)^2)+((C13-C33)^2)+((C18-C33)^2)+((C19-C33)^2)</f>
        <v>9129855.6277359854</v>
      </c>
      <c r="D42" s="1">
        <f>((D4-D33)^2)+((D5-D33)^2)+((D12-D33)^2)+((D13-D33)^2)+((D18-D33)^2)+((D19-D33)^2)</f>
        <v>0.21430116423670681</v>
      </c>
      <c r="E42" s="3">
        <f>((E4-E33)^2)+((E5-E33)^2)+((E12-E33)^2)+((E13-E33)^2)+((E18-E33)^2)+((E19-E33)^2)</f>
        <v>1508718603.0891616</v>
      </c>
      <c r="F42" s="1">
        <f>((F4-F33)^2)+((F5-F33)^2)+((F12-F33)^2)+((F13-F33)^2)+((F18-F33)^2)+((F19-F33)^2)</f>
        <v>3.2339627520698633</v>
      </c>
      <c r="G42" s="3">
        <f>((G4-G33)^2)+((G5-G33)^2)+((G12-G33)^2)+((G13-G33)^2)+((G18-G33)^2)+((G19-G33)^2)</f>
        <v>170859896.82812428</v>
      </c>
      <c r="H42" s="1">
        <f>((H4-H33)^2)+((H5-H33)^2)+((H12-H33)^2)+((H13-H33)^2)+((H18-H33)^2)+((H19-H33)^2)</f>
        <v>0.39832824428025748</v>
      </c>
    </row>
    <row r="43" spans="1:9" x14ac:dyDescent="0.2">
      <c r="A43" s="6" t="s">
        <v>37</v>
      </c>
      <c r="B43" s="3">
        <f>((B6-B33)^2)+((B8-B33)^2)+((B14-B33)^2)+((B20-B33)^2)+((B22-B33)^2)+((B24-B33)^2)+((B26-B33)^2)+((B28-B33)^2)</f>
        <v>19844114.466665037</v>
      </c>
      <c r="C43" s="3">
        <f>((C6-C33)^2)+((C8-C33)^2)+((C14-C33)^2)+((C20-C33)^2)+((C22-C33)^2)+((C24-C33)^2)+((C26-C33)^2)+((C28-C33)^2)</f>
        <v>5383210.023853261</v>
      </c>
      <c r="D43" s="1">
        <f>((D6-D33)^2)+((D8-D33)^2)+((D14-D33)^2)+((D20-D33)^2)+((D22-D33)^2)+((D24-D33)^2)+((D26-D33)^2)+((D28-D33)^2)</f>
        <v>0.2976077136340623</v>
      </c>
      <c r="E43" s="3">
        <f>((E6-E33)^2)+((E8-E33)^2)+((E14-E33)^2)+((E20-E33)^2)+((E22-E33)^2)+((E24-E33)^2)+((E26-E33)^2)+((E28-E33)^2)</f>
        <v>147697666.44794753</v>
      </c>
      <c r="F43" s="1">
        <f>((F6-F33)^2)+((F8-F33)^2)+((F14-F33)^2)+((F20-F33)^2)+((F22-F33)^2)+((F24-F33)^2)+((F26-F33)^2)+((F28-F33)^2)</f>
        <v>0.16732672044826169</v>
      </c>
      <c r="G43" s="3">
        <f>((G6-G33)^2)+((G8-G33)^2)+((G14-G33)^2)+((G20-G33)^2)+((G22-G33)^2)+((G24-G33)^2)+((G26-G33)^2)+((G28-G33)^2)</f>
        <v>33870003.40846993</v>
      </c>
      <c r="H43" s="1">
        <f>((H6-H33)^2)+((H8-H33)^2)+((H14-H33)^2)+((H20-H33)^2)+((H22-H33)^2)+((H24-H33)^2)+((H26-H33)^2)+((H28-H33)^2)</f>
        <v>0.30320437257542499</v>
      </c>
    </row>
    <row r="44" spans="1:9" x14ac:dyDescent="0.2">
      <c r="A44" s="6" t="s">
        <v>38</v>
      </c>
      <c r="B44" s="3">
        <f>((B7-B33)^2)+((B9-B33)^2)+((B15-B33)^2)+((B21-B33)^2)+((B23-B33)^2)+((B25-B33)^2)+((B27-B33)^2)+((B29-B33)^2)</f>
        <v>17519918.815170765</v>
      </c>
      <c r="C44" s="3">
        <f>((C7-C33)^2)+((C9-C33)^2)+((C15-C33)^2)+((C21-C33)^2)+((C23-C33)^2)+((C25-C33)^2)+((C27-C33)^2)+((C29-C33)^2)</f>
        <v>20390816.967294648</v>
      </c>
      <c r="D44" s="1">
        <f>((D7-D33)^2)+((D9-D33)^2)+((D15-D33)^2)+((D21-D33)^2)+((D23-D33)^2)+((D25-D33)^2)+((D27-D33)^2)+((D29-D33)^2)</f>
        <v>0.41432330466251049</v>
      </c>
      <c r="E44" s="3">
        <f>((E7-E33)^2)+((E9-E33)^2)+((E15-E33)^2)+((E21-E33)^2)+((E23-E33)^2)+((E25-E33)^2)+((E27-E33)^2)+((E29-E33)^2)</f>
        <v>2541435676.2345223</v>
      </c>
      <c r="F44" s="1">
        <f>((F7-F33)^2)+((F9-F33)^2)+((F15-F33)^2)+((F21-F33)^2)+((F23-F33)^2)+((F25-F33)^2)+((F27-F33)^2)+((F29-F33)^2)</f>
        <v>4.8559201554500433</v>
      </c>
      <c r="G44" s="3">
        <f>((G7-G33)^2)+((G9-G33)^2)+((G15-G33)^2)+((G21-G33)^2)+((G23-G33)^2)+((G25-G33)^2)+((G27-G33)^2)+((G29-G33)^2)</f>
        <v>134648050.30513987</v>
      </c>
      <c r="H44" s="1">
        <f>((H7-H33)^2)+((H9-H33)^2)+((H15-H33)^2)+((H21-H33)^2)+((H23-H33)^2)+((H25-H33)^2)+((H27-H33)^2)+((H29-H33)^2)</f>
        <v>0.3566388072722369</v>
      </c>
    </row>
    <row r="45" spans="1:9" x14ac:dyDescent="0.2">
      <c r="D45" s="1"/>
      <c r="F45" s="1"/>
      <c r="H45" s="1"/>
    </row>
    <row r="46" spans="1:9" x14ac:dyDescent="0.2">
      <c r="A46" s="6" t="s">
        <v>46</v>
      </c>
      <c r="B46" s="3">
        <f>SUM(B41:B44)</f>
        <v>55710857.167117506</v>
      </c>
      <c r="C46" s="3">
        <f t="shared" ref="C46:H46" si="0">SUM(C41:C44)</f>
        <v>48201571.861674964</v>
      </c>
      <c r="D46" s="1">
        <f t="shared" si="0"/>
        <v>1.026083230470316</v>
      </c>
      <c r="E46" s="3">
        <f t="shared" si="0"/>
        <v>4241883149.8454609</v>
      </c>
      <c r="F46" s="1">
        <f t="shared" si="0"/>
        <v>8.3283856402837912</v>
      </c>
      <c r="G46" s="3">
        <f t="shared" si="0"/>
        <v>481126607.25030887</v>
      </c>
      <c r="H46" s="1">
        <f t="shared" si="0"/>
        <v>1.086022271966681</v>
      </c>
    </row>
    <row r="47" spans="1:9" x14ac:dyDescent="0.2">
      <c r="D47" s="1"/>
      <c r="F47" s="1"/>
      <c r="H47" s="1"/>
    </row>
    <row r="48" spans="1:9" x14ac:dyDescent="0.2">
      <c r="A48" s="6" t="s">
        <v>47</v>
      </c>
      <c r="B48" s="3">
        <f>B38+B46</f>
        <v>75476190.151669621</v>
      </c>
      <c r="C48" s="3">
        <f>C38+C46</f>
        <v>62723835.193012677</v>
      </c>
      <c r="D48" s="1">
        <f>D38+D46</f>
        <v>1.3793313875710784</v>
      </c>
      <c r="E48" s="3">
        <f>E38+E46</f>
        <v>7835386264.5516491</v>
      </c>
      <c r="F48" s="1">
        <f>F38+F46</f>
        <v>14.847282840534588</v>
      </c>
      <c r="G48" s="3">
        <f>G38+G46</f>
        <v>790608681.21312451</v>
      </c>
      <c r="H48" s="1">
        <f>H38+H46</f>
        <v>1.5387278537089597</v>
      </c>
    </row>
    <row r="50" spans="1:8" x14ac:dyDescent="0.2">
      <c r="A50" s="6" t="s">
        <v>48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</row>
    <row r="51" spans="1:8" x14ac:dyDescent="0.2">
      <c r="A51" s="6" t="s">
        <v>49</v>
      </c>
      <c r="B51">
        <v>51</v>
      </c>
      <c r="C51">
        <v>51</v>
      </c>
      <c r="D51">
        <v>51</v>
      </c>
      <c r="E51">
        <v>51</v>
      </c>
      <c r="F51">
        <v>51</v>
      </c>
      <c r="G51">
        <v>51</v>
      </c>
      <c r="H51">
        <v>51</v>
      </c>
    </row>
    <row r="52" spans="1:8" x14ac:dyDescent="0.2">
      <c r="A52" s="6" t="s">
        <v>51</v>
      </c>
      <c r="B52">
        <v>53</v>
      </c>
      <c r="C52">
        <v>53</v>
      </c>
      <c r="D52">
        <v>53</v>
      </c>
      <c r="E52">
        <v>53</v>
      </c>
      <c r="F52">
        <v>53</v>
      </c>
      <c r="G52">
        <v>53</v>
      </c>
      <c r="H52">
        <v>53</v>
      </c>
    </row>
    <row r="53" spans="1:8" x14ac:dyDescent="0.2">
      <c r="A53" s="6" t="s">
        <v>52</v>
      </c>
      <c r="B53" s="3">
        <f>B48/B50</f>
        <v>25158730.05055654</v>
      </c>
      <c r="C53" s="3">
        <f t="shared" ref="C53:G53" si="1">C48/C50</f>
        <v>20907945.064337559</v>
      </c>
      <c r="D53" s="1">
        <f t="shared" si="1"/>
        <v>0.45977712919035946</v>
      </c>
      <c r="E53" s="3">
        <f t="shared" si="1"/>
        <v>2611795421.5172162</v>
      </c>
      <c r="F53" s="1">
        <f t="shared" si="1"/>
        <v>4.9490942801781959</v>
      </c>
      <c r="G53" s="3">
        <f t="shared" si="1"/>
        <v>263536227.07104149</v>
      </c>
      <c r="H53" s="1">
        <f>H48/H50</f>
        <v>0.51290928456965323</v>
      </c>
    </row>
    <row r="54" spans="1:8" x14ac:dyDescent="0.2">
      <c r="A54" s="6" t="s">
        <v>53</v>
      </c>
      <c r="B54" s="3">
        <f>B46/B51</f>
        <v>1092369.7483748531</v>
      </c>
      <c r="C54" s="3">
        <f t="shared" ref="C54:H54" si="2">C46/C51</f>
        <v>945128.86003284249</v>
      </c>
      <c r="D54" s="1">
        <f t="shared" si="2"/>
        <v>2.0119279028829727E-2</v>
      </c>
      <c r="E54" s="3">
        <f t="shared" si="2"/>
        <v>83174179.40873453</v>
      </c>
      <c r="F54" s="1">
        <f t="shared" si="2"/>
        <v>0.1633016792212508</v>
      </c>
      <c r="G54" s="3">
        <f t="shared" si="2"/>
        <v>9433855.0441237036</v>
      </c>
      <c r="H54" s="1">
        <f t="shared" si="2"/>
        <v>2.1294554352287862E-2</v>
      </c>
    </row>
    <row r="55" spans="1:8" x14ac:dyDescent="0.2">
      <c r="A55" s="6" t="s">
        <v>54</v>
      </c>
      <c r="B55" s="2">
        <f>B53/B54</f>
        <v>23.031331733587312</v>
      </c>
      <c r="C55" s="2">
        <f t="shared" ref="C55:H55" si="3">C53/C54</f>
        <v>22.121793068101873</v>
      </c>
      <c r="D55" s="2">
        <f t="shared" si="3"/>
        <v>22.852564872306122</v>
      </c>
      <c r="E55" s="2">
        <f t="shared" si="3"/>
        <v>31.401517154528594</v>
      </c>
      <c r="F55" s="2">
        <f t="shared" si="3"/>
        <v>30.306450636511027</v>
      </c>
      <c r="G55" s="2">
        <f t="shared" si="3"/>
        <v>27.935157561615998</v>
      </c>
      <c r="H55" s="2">
        <f t="shared" si="3"/>
        <v>24.086406133901875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with_dc</vt:lpstr>
      <vt:lpstr>no_dc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2021-06-07T20:28:06Z</dcterms:created>
  <dcterms:modified xsi:type="dcterms:W3CDTF">2021-06-08T19:34:07Z</dcterms:modified>
</cp:coreProperties>
</file>