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man\Downloads\"/>
    </mc:Choice>
  </mc:AlternateContent>
  <xr:revisionPtr revIDLastSave="0" documentId="13_ncr:1_{DF62D087-A2AD-4EB6-A81D-BFF58FC1BB3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pital Gain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" l="1"/>
  <c r="H27" i="2" s="1"/>
  <c r="D11" i="2"/>
  <c r="E26" i="2" s="1"/>
  <c r="E28" i="2" s="1"/>
  <c r="E29" i="2" s="1"/>
  <c r="G6" i="2"/>
  <c r="G26" i="2" l="1"/>
  <c r="H6" i="2"/>
  <c r="H26" i="2" l="1"/>
  <c r="H28" i="2" s="1"/>
  <c r="G28" i="2"/>
  <c r="D16" i="2"/>
  <c r="E17" i="2" s="1"/>
  <c r="E19" i="2" l="1"/>
  <c r="E21" i="2" s="1"/>
  <c r="G17" i="2"/>
  <c r="E22" i="2" l="1"/>
  <c r="H17" i="2"/>
  <c r="H19" i="2" s="1"/>
  <c r="H21" i="2" s="1"/>
  <c r="H22" i="2" s="1"/>
  <c r="G19" i="2"/>
  <c r="E23" i="2"/>
  <c r="G29" i="2" l="1"/>
  <c r="E30" i="2"/>
  <c r="G21" i="2"/>
  <c r="G22" i="2" s="1"/>
  <c r="G23" i="2" s="1"/>
  <c r="G24" i="2" s="1"/>
  <c r="G25" i="2" s="1"/>
  <c r="E24" i="2"/>
  <c r="E25" i="2" s="1"/>
  <c r="H23" i="2"/>
  <c r="H24" i="2" s="1"/>
  <c r="H25" i="2" s="1"/>
  <c r="E31" i="2" l="1"/>
  <c r="E32" i="2" s="1"/>
  <c r="H29" i="2"/>
  <c r="G30" i="2"/>
  <c r="G31" i="2" s="1"/>
  <c r="G32" i="2" s="1"/>
  <c r="H30" i="2" l="1"/>
  <c r="H31" i="2" s="1"/>
  <c r="H32" i="2" s="1"/>
</calcChain>
</file>

<file path=xl/sharedStrings.xml><?xml version="1.0" encoding="utf-8"?>
<sst xmlns="http://schemas.openxmlformats.org/spreadsheetml/2006/main" count="55" uniqueCount="49">
  <si>
    <t>-</t>
  </si>
  <si>
    <t xml:space="preserve"> </t>
  </si>
  <si>
    <t xml:space="preserve">                 Capital Gain Statement</t>
  </si>
  <si>
    <t>Amt (Rs.)</t>
  </si>
  <si>
    <t>Financial Year</t>
  </si>
  <si>
    <t>Cost Inflation Index</t>
  </si>
  <si>
    <t>Date of Sale aprrox</t>
  </si>
  <si>
    <t>2001-02</t>
  </si>
  <si>
    <t>Sale Add:-</t>
  </si>
  <si>
    <t>2002-03</t>
  </si>
  <si>
    <t>2003-04</t>
  </si>
  <si>
    <t xml:space="preserve">Less: </t>
  </si>
  <si>
    <t>Index Cost of Acquisition</t>
  </si>
  <si>
    <t>2004-05</t>
  </si>
  <si>
    <t>2005-06</t>
  </si>
  <si>
    <t>2006-07</t>
  </si>
  <si>
    <t>2007-08</t>
  </si>
  <si>
    <t>2008-09</t>
  </si>
  <si>
    <t>Total Value</t>
  </si>
  <si>
    <t>2009-10</t>
  </si>
  <si>
    <t>2010-11</t>
  </si>
  <si>
    <t>Date of Purchase</t>
  </si>
  <si>
    <t>2011-12</t>
  </si>
  <si>
    <t>2012-13</t>
  </si>
  <si>
    <t>Less: Rural bond</t>
  </si>
  <si>
    <t>2013-14</t>
  </si>
  <si>
    <t>2014-15</t>
  </si>
  <si>
    <t>2015-16</t>
  </si>
  <si>
    <t>2023-24</t>
  </si>
  <si>
    <t>Full Value of consideration(Sale Value)</t>
  </si>
  <si>
    <t xml:space="preserve">Capital Gain </t>
  </si>
  <si>
    <t>Education Tax@ 4%</t>
  </si>
  <si>
    <t>Surcharge@10%</t>
  </si>
  <si>
    <t>Totla Family</t>
  </si>
  <si>
    <t>Totlaji(50%)</t>
  </si>
  <si>
    <t>Malaniji(50%)</t>
  </si>
  <si>
    <t>Andheri  (28-04-2010)</t>
  </si>
  <si>
    <t>Purchase in 2010-2011</t>
  </si>
  <si>
    <t>(28-04-2010)</t>
  </si>
  <si>
    <t>Tax on LTCG on sale of Property @ 20% with indexation</t>
  </si>
  <si>
    <t>2024-25</t>
  </si>
  <si>
    <t>Tax on LTCG on sale of Property @ 12.50% without indexation</t>
  </si>
  <si>
    <t>Net Tax Payable of LTCG on Sale of Property  with indexation</t>
  </si>
  <si>
    <t>Net Tax Payable of LTCG on Sale of Property  without indexation</t>
  </si>
  <si>
    <t>Long term capital Gain Without  Indexation</t>
  </si>
  <si>
    <t>Long term capital Gain with indexation</t>
  </si>
  <si>
    <t>Long term Capital Gain</t>
  </si>
  <si>
    <t>Agricultral Land-Gut No-84, 5 Hector, 65R, 1 Hector 78R,</t>
  </si>
  <si>
    <t>Aurangabad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</si>
</sst>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11" xfId="0" applyBorder="1"/>
    <xf numFmtId="0" fontId="0" fillId="0" borderId="0" xfId="0" applyAlignment="1">
      <alignment horizontal="center"/>
    </xf>
    <xf numFmtId="164" fontId="0" fillId="0" borderId="5" xfId="1" applyNumberFormat="1" applyFont="1" applyBorder="1"/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9" xfId="1" applyNumberFormat="1" applyFont="1" applyBorder="1"/>
    <xf numFmtId="164" fontId="0" fillId="0" borderId="0" xfId="1" applyNumberFormat="1" applyFont="1" applyBorder="1"/>
    <xf numFmtId="164" fontId="0" fillId="0" borderId="1" xfId="1" applyNumberFormat="1" applyFont="1" applyBorder="1"/>
    <xf numFmtId="164" fontId="1" fillId="0" borderId="5" xfId="1" applyNumberFormat="1" applyFont="1" applyBorder="1"/>
    <xf numFmtId="164" fontId="0" fillId="0" borderId="2" xfId="1" applyNumberFormat="1" applyFont="1" applyBorder="1" applyAlignment="1">
      <alignment horizontal="center"/>
    </xf>
    <xf numFmtId="43" fontId="0" fillId="0" borderId="9" xfId="1" applyFont="1" applyBorder="1"/>
    <xf numFmtId="0" fontId="0" fillId="0" borderId="12" xfId="0" applyBorder="1"/>
    <xf numFmtId="0" fontId="0" fillId="0" borderId="13" xfId="0" applyBorder="1"/>
    <xf numFmtId="0" fontId="4" fillId="0" borderId="6" xfId="2" applyBorder="1"/>
    <xf numFmtId="0" fontId="2" fillId="0" borderId="0" xfId="0" applyFont="1"/>
    <xf numFmtId="164" fontId="3" fillId="0" borderId="14" xfId="1" applyNumberFormat="1" applyFont="1" applyFill="1" applyBorder="1"/>
    <xf numFmtId="164" fontId="2" fillId="0" borderId="10" xfId="1" applyNumberFormat="1" applyFont="1" applyFill="1" applyBorder="1"/>
    <xf numFmtId="164" fontId="2" fillId="0" borderId="9" xfId="1" applyNumberFormat="1" applyFont="1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/>
    <xf numFmtId="164" fontId="2" fillId="0" borderId="0" xfId="1" applyNumberFormat="1" applyFont="1" applyFill="1" applyBorder="1"/>
    <xf numFmtId="164" fontId="3" fillId="0" borderId="0" xfId="1" applyNumberFormat="1" applyFont="1" applyFill="1" applyBorder="1"/>
    <xf numFmtId="164" fontId="5" fillId="2" borderId="0" xfId="1" applyNumberFormat="1" applyFont="1" applyFill="1" applyBorder="1"/>
    <xf numFmtId="0" fontId="6" fillId="2" borderId="18" xfId="0" applyFont="1" applyFill="1" applyBorder="1"/>
    <xf numFmtId="0" fontId="5" fillId="2" borderId="19" xfId="0" applyFont="1" applyFill="1" applyBorder="1"/>
    <xf numFmtId="164" fontId="5" fillId="2" borderId="19" xfId="1" applyNumberFormat="1" applyFont="1" applyFill="1" applyBorder="1"/>
    <xf numFmtId="164" fontId="5" fillId="2" borderId="20" xfId="1" applyNumberFormat="1" applyFont="1" applyFill="1" applyBorder="1"/>
    <xf numFmtId="0" fontId="0" fillId="3" borderId="5" xfId="0" applyFill="1" applyBorder="1"/>
    <xf numFmtId="0" fontId="5" fillId="3" borderId="7" xfId="0" applyFont="1" applyFill="1" applyBorder="1"/>
    <xf numFmtId="0" fontId="5" fillId="3" borderId="2" xfId="0" applyFont="1" applyFill="1" applyBorder="1"/>
    <xf numFmtId="164" fontId="5" fillId="3" borderId="5" xfId="1" applyNumberFormat="1" applyFont="1" applyFill="1" applyBorder="1"/>
    <xf numFmtId="0" fontId="0" fillId="3" borderId="6" xfId="0" applyFill="1" applyBorder="1"/>
    <xf numFmtId="0" fontId="5" fillId="3" borderId="0" xfId="0" applyFont="1" applyFill="1" applyBorder="1"/>
    <xf numFmtId="164" fontId="5" fillId="3" borderId="9" xfId="1" applyNumberFormat="1" applyFont="1" applyFill="1" applyBorder="1"/>
    <xf numFmtId="164" fontId="5" fillId="3" borderId="10" xfId="1" applyNumberFormat="1" applyFont="1" applyFill="1" applyBorder="1"/>
    <xf numFmtId="0" fontId="2" fillId="3" borderId="18" xfId="0" applyFont="1" applyFill="1" applyBorder="1"/>
    <xf numFmtId="0" fontId="7" fillId="3" borderId="19" xfId="0" applyFont="1" applyFill="1" applyBorder="1"/>
    <xf numFmtId="164" fontId="7" fillId="3" borderId="19" xfId="1" applyNumberFormat="1" applyFont="1" applyFill="1" applyBorder="1"/>
    <xf numFmtId="164" fontId="7" fillId="3" borderId="20" xfId="1" applyNumberFormat="1" applyFont="1" applyFill="1" applyBorder="1"/>
    <xf numFmtId="0" fontId="0" fillId="3" borderId="3" xfId="0" applyFill="1" applyBorder="1"/>
    <xf numFmtId="0" fontId="0" fillId="3" borderId="0" xfId="0" applyFill="1" applyBorder="1"/>
    <xf numFmtId="164" fontId="2" fillId="3" borderId="9" xfId="1" applyNumberFormat="1" applyFont="1" applyFill="1" applyBorder="1"/>
    <xf numFmtId="164" fontId="2" fillId="3" borderId="10" xfId="1" applyNumberFormat="1" applyFont="1" applyFill="1" applyBorder="1"/>
    <xf numFmtId="0" fontId="4" fillId="3" borderId="6" xfId="2" applyFill="1" applyBorder="1"/>
    <xf numFmtId="0" fontId="0" fillId="3" borderId="0" xfId="0" applyFill="1"/>
    <xf numFmtId="0" fontId="0" fillId="3" borderId="12" xfId="0" applyFill="1" applyBorder="1"/>
    <xf numFmtId="0" fontId="0" fillId="3" borderId="13" xfId="0" applyFill="1" applyBorder="1"/>
    <xf numFmtId="164" fontId="3" fillId="3" borderId="14" xfId="1" applyNumberFormat="1" applyFont="1" applyFill="1" applyBorder="1"/>
    <xf numFmtId="0" fontId="6" fillId="3" borderId="15" xfId="0" applyFont="1" applyFill="1" applyBorder="1"/>
    <xf numFmtId="0" fontId="5" fillId="3" borderId="16" xfId="0" applyFont="1" applyFill="1" applyBorder="1"/>
    <xf numFmtId="164" fontId="5" fillId="3" borderId="16" xfId="1" applyNumberFormat="1" applyFont="1" applyFill="1" applyBorder="1"/>
    <xf numFmtId="164" fontId="5" fillId="3" borderId="17" xfId="1" applyNumberFormat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rcharge@10%25" TargetMode="External"/><Relationship Id="rId1" Type="http://schemas.openxmlformats.org/officeDocument/2006/relationships/hyperlink" Target="mailto:Surcharge@10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M32"/>
  <sheetViews>
    <sheetView tabSelected="1" zoomScaleNormal="100" workbookViewId="0">
      <selection activeCell="C10" sqref="C10"/>
    </sheetView>
  </sheetViews>
  <sheetFormatPr defaultRowHeight="15" x14ac:dyDescent="0.25"/>
  <cols>
    <col min="3" max="3" width="29.140625" bestFit="1" customWidth="1"/>
    <col min="4" max="4" width="19.42578125" customWidth="1"/>
    <col min="5" max="5" width="16.140625" style="10" bestFit="1" customWidth="1"/>
    <col min="6" max="6" width="2.140625" style="10" customWidth="1"/>
    <col min="7" max="8" width="16.140625" style="10" bestFit="1" customWidth="1"/>
    <col min="9" max="9" width="14.28515625" style="10" customWidth="1"/>
    <col min="10" max="10" width="13.28515625" bestFit="1" customWidth="1"/>
    <col min="11" max="11" width="18.5703125" bestFit="1" customWidth="1"/>
  </cols>
  <sheetData>
    <row r="3" spans="2:13" ht="15.75" thickBot="1" x14ac:dyDescent="0.3">
      <c r="B3" s="21" t="s">
        <v>33</v>
      </c>
    </row>
    <row r="4" spans="2:13" ht="15.75" thickBot="1" x14ac:dyDescent="0.3">
      <c r="B4" s="4" t="s">
        <v>46</v>
      </c>
      <c r="C4" s="5"/>
      <c r="D4" s="5"/>
      <c r="E4" s="11"/>
      <c r="F4" s="11"/>
      <c r="G4" s="11"/>
      <c r="H4" s="11"/>
      <c r="I4" s="13"/>
    </row>
    <row r="5" spans="2:13" ht="15.75" thickBot="1" x14ac:dyDescent="0.3">
      <c r="B5" s="4" t="s">
        <v>1</v>
      </c>
      <c r="C5" s="5" t="s">
        <v>2</v>
      </c>
      <c r="D5" s="5"/>
      <c r="E5" s="16" t="s">
        <v>3</v>
      </c>
      <c r="F5" s="16"/>
      <c r="G5" s="16" t="s">
        <v>34</v>
      </c>
      <c r="H5" s="16" t="s">
        <v>35</v>
      </c>
      <c r="I5" s="25"/>
      <c r="J5" s="7" t="s">
        <v>4</v>
      </c>
      <c r="K5" s="7" t="s">
        <v>5</v>
      </c>
    </row>
    <row r="6" spans="2:13" ht="15.75" thickBot="1" x14ac:dyDescent="0.3">
      <c r="B6" s="4" t="s">
        <v>29</v>
      </c>
      <c r="C6" s="5"/>
      <c r="D6" s="5"/>
      <c r="E6" s="9">
        <v>30000000</v>
      </c>
      <c r="F6" s="9"/>
      <c r="G6" s="9">
        <f>E6/2</f>
        <v>15000000</v>
      </c>
      <c r="H6" s="9">
        <f>G6</f>
        <v>15000000</v>
      </c>
      <c r="I6" s="13"/>
      <c r="J6" s="7" t="s">
        <v>7</v>
      </c>
      <c r="K6" s="7">
        <v>100</v>
      </c>
    </row>
    <row r="7" spans="2:13" x14ac:dyDescent="0.25">
      <c r="B7" s="3"/>
      <c r="C7" t="s">
        <v>6</v>
      </c>
      <c r="D7" s="6">
        <v>45664</v>
      </c>
      <c r="E7" s="12"/>
      <c r="F7" s="12"/>
      <c r="G7" s="12"/>
      <c r="H7" s="12"/>
      <c r="I7" s="13"/>
      <c r="J7" s="7" t="s">
        <v>9</v>
      </c>
      <c r="K7" s="7">
        <v>105</v>
      </c>
    </row>
    <row r="8" spans="2:13" x14ac:dyDescent="0.25">
      <c r="B8" s="3" t="s">
        <v>8</v>
      </c>
      <c r="C8" t="s">
        <v>47</v>
      </c>
      <c r="E8" s="12"/>
      <c r="F8" s="12"/>
      <c r="G8" s="12"/>
      <c r="H8" s="12"/>
      <c r="I8" s="13"/>
      <c r="J8" s="7" t="s">
        <v>10</v>
      </c>
      <c r="K8" s="7">
        <v>109</v>
      </c>
    </row>
    <row r="9" spans="2:13" x14ac:dyDescent="0.25">
      <c r="B9" s="3"/>
      <c r="C9" t="s">
        <v>48</v>
      </c>
      <c r="E9" s="12"/>
      <c r="F9" s="12"/>
      <c r="G9" s="12"/>
      <c r="H9" s="12"/>
      <c r="I9" s="13"/>
      <c r="J9" s="7" t="s">
        <v>13</v>
      </c>
      <c r="K9" s="7">
        <v>113</v>
      </c>
    </row>
    <row r="10" spans="2:13" x14ac:dyDescent="0.25">
      <c r="B10" s="3" t="s">
        <v>11</v>
      </c>
      <c r="C10" t="s">
        <v>12</v>
      </c>
      <c r="E10" s="12"/>
      <c r="F10" s="12"/>
      <c r="G10" s="12"/>
      <c r="H10" s="12"/>
      <c r="I10" s="13"/>
      <c r="J10" s="7" t="s">
        <v>14</v>
      </c>
      <c r="K10" s="7">
        <v>117</v>
      </c>
    </row>
    <row r="11" spans="2:13" x14ac:dyDescent="0.25">
      <c r="B11" s="3"/>
      <c r="C11" t="s">
        <v>36</v>
      </c>
      <c r="D11" s="13">
        <f>3200000</f>
        <v>3200000</v>
      </c>
      <c r="E11" s="12"/>
      <c r="F11" s="12"/>
      <c r="G11" s="12"/>
      <c r="H11" s="12"/>
      <c r="I11" s="13"/>
      <c r="J11" s="7" t="s">
        <v>15</v>
      </c>
      <c r="K11" s="7">
        <v>122</v>
      </c>
      <c r="M11" t="s">
        <v>0</v>
      </c>
    </row>
    <row r="12" spans="2:13" x14ac:dyDescent="0.25">
      <c r="B12" s="3"/>
      <c r="D12" s="13">
        <v>0</v>
      </c>
      <c r="E12" s="12"/>
      <c r="F12" s="12"/>
      <c r="G12" s="12"/>
      <c r="H12" s="12"/>
      <c r="I12" s="13"/>
      <c r="J12" s="7" t="s">
        <v>16</v>
      </c>
      <c r="K12" s="7">
        <v>129</v>
      </c>
    </row>
    <row r="13" spans="2:13" x14ac:dyDescent="0.25">
      <c r="B13" s="3"/>
      <c r="D13" s="8" t="s">
        <v>0</v>
      </c>
      <c r="E13" s="12"/>
      <c r="F13" s="12"/>
      <c r="G13" s="12"/>
      <c r="H13" s="12"/>
      <c r="I13" s="13"/>
      <c r="J13" s="7" t="s">
        <v>17</v>
      </c>
      <c r="K13" s="7">
        <v>137</v>
      </c>
    </row>
    <row r="14" spans="2:13" x14ac:dyDescent="0.25">
      <c r="B14" s="3"/>
      <c r="D14" s="8" t="s">
        <v>0</v>
      </c>
      <c r="E14" s="12"/>
      <c r="F14" s="12"/>
      <c r="G14" s="12"/>
      <c r="H14" s="12"/>
      <c r="I14" s="13"/>
      <c r="J14" s="7" t="s">
        <v>19</v>
      </c>
      <c r="K14" s="7">
        <v>148</v>
      </c>
    </row>
    <row r="15" spans="2:13" ht="15.75" thickBot="1" x14ac:dyDescent="0.3">
      <c r="B15" s="3"/>
      <c r="D15" s="14">
        <v>0</v>
      </c>
      <c r="E15" s="12"/>
      <c r="F15" s="12"/>
      <c r="G15" s="12"/>
      <c r="H15" s="12"/>
      <c r="I15" s="13"/>
      <c r="J15" s="7" t="s">
        <v>20</v>
      </c>
      <c r="K15" s="7">
        <v>167</v>
      </c>
    </row>
    <row r="16" spans="2:13" ht="15.75" thickBot="1" x14ac:dyDescent="0.3">
      <c r="B16" s="3"/>
      <c r="C16" t="s">
        <v>18</v>
      </c>
      <c r="D16" s="14">
        <f>SUM(D11:D15)</f>
        <v>3200000</v>
      </c>
      <c r="E16" s="12"/>
      <c r="F16" s="12"/>
      <c r="G16" s="12"/>
      <c r="H16" s="12"/>
      <c r="I16" s="13"/>
      <c r="J16" s="7" t="s">
        <v>22</v>
      </c>
      <c r="K16" s="7">
        <v>184</v>
      </c>
    </row>
    <row r="17" spans="2:11" x14ac:dyDescent="0.25">
      <c r="B17" s="3"/>
      <c r="C17" t="s">
        <v>37</v>
      </c>
      <c r="E17" s="12">
        <f>D16*363/167</f>
        <v>6955688.6227544909</v>
      </c>
      <c r="F17" s="12"/>
      <c r="G17" s="17">
        <f>E17/2</f>
        <v>3477844.3113772455</v>
      </c>
      <c r="H17" s="12">
        <f>G17</f>
        <v>3477844.3113772455</v>
      </c>
      <c r="I17" s="13"/>
      <c r="J17" s="7" t="s">
        <v>23</v>
      </c>
      <c r="K17" s="7">
        <v>200</v>
      </c>
    </row>
    <row r="18" spans="2:11" x14ac:dyDescent="0.25">
      <c r="B18" s="3"/>
      <c r="C18" t="s">
        <v>21</v>
      </c>
      <c r="D18" s="6" t="s">
        <v>38</v>
      </c>
      <c r="E18" s="12"/>
      <c r="F18" s="12"/>
      <c r="G18" s="12"/>
      <c r="H18" s="12"/>
      <c r="I18" s="13"/>
      <c r="J18" s="7" t="s">
        <v>25</v>
      </c>
      <c r="K18" s="7">
        <v>220</v>
      </c>
    </row>
    <row r="19" spans="2:11" x14ac:dyDescent="0.25">
      <c r="B19" s="3"/>
      <c r="C19" t="s">
        <v>45</v>
      </c>
      <c r="E19" s="12">
        <f>E6-E17</f>
        <v>23044311.377245508</v>
      </c>
      <c r="F19" s="12"/>
      <c r="G19" s="12">
        <f t="shared" ref="G19:H19" si="0">G6-G17</f>
        <v>11522155.688622754</v>
      </c>
      <c r="H19" s="12">
        <f t="shared" si="0"/>
        <v>11522155.688622754</v>
      </c>
      <c r="I19" s="13"/>
      <c r="J19" s="7" t="s">
        <v>26</v>
      </c>
      <c r="K19" s="7">
        <v>240</v>
      </c>
    </row>
    <row r="20" spans="2:11" ht="15.75" thickBot="1" x14ac:dyDescent="0.3">
      <c r="B20" s="3" t="s">
        <v>24</v>
      </c>
      <c r="E20" s="12">
        <v>10000000</v>
      </c>
      <c r="F20" s="12"/>
      <c r="G20" s="12">
        <v>5000000</v>
      </c>
      <c r="H20" s="12">
        <v>5000000</v>
      </c>
      <c r="I20" s="13"/>
      <c r="J20" s="7" t="s">
        <v>27</v>
      </c>
      <c r="K20" s="7">
        <v>254</v>
      </c>
    </row>
    <row r="21" spans="2:11" ht="15.75" thickBot="1" x14ac:dyDescent="0.3">
      <c r="B21" s="4" t="s">
        <v>30</v>
      </c>
      <c r="C21" s="5"/>
      <c r="D21" s="5"/>
      <c r="E21" s="15">
        <f>E19-E20</f>
        <v>13044311.377245508</v>
      </c>
      <c r="F21" s="15"/>
      <c r="G21" s="15">
        <f>G19-G20</f>
        <v>6522155.6886227541</v>
      </c>
      <c r="H21" s="15">
        <f t="shared" ref="H21" si="1">H19-H20</f>
        <v>6522155.6886227541</v>
      </c>
      <c r="I21" s="26"/>
      <c r="J21" s="7" t="s">
        <v>28</v>
      </c>
      <c r="K21" s="7">
        <v>348</v>
      </c>
    </row>
    <row r="22" spans="2:11" ht="15.75" thickBot="1" x14ac:dyDescent="0.3">
      <c r="B22" s="1" t="s">
        <v>39</v>
      </c>
      <c r="C22" s="2"/>
      <c r="D22" s="2"/>
      <c r="E22" s="23">
        <f>E21*20%</f>
        <v>2608862.2754491018</v>
      </c>
      <c r="F22" s="23"/>
      <c r="G22" s="23">
        <f t="shared" ref="G22:H22" si="2">G21*20%</f>
        <v>1304431.1377245509</v>
      </c>
      <c r="H22" s="23">
        <f t="shared" si="2"/>
        <v>1304431.1377245509</v>
      </c>
      <c r="I22" s="27"/>
      <c r="J22" s="7" t="s">
        <v>40</v>
      </c>
      <c r="K22" s="7">
        <v>363</v>
      </c>
    </row>
    <row r="23" spans="2:11" ht="15.75" thickBot="1" x14ac:dyDescent="0.3">
      <c r="B23" s="20" t="s">
        <v>32</v>
      </c>
      <c r="E23" s="24">
        <f>E22*10%</f>
        <v>260886.22754491019</v>
      </c>
      <c r="F23" s="24"/>
      <c r="G23" s="24">
        <f>G22*10%</f>
        <v>130443.11377245509</v>
      </c>
      <c r="H23" s="24">
        <f>H22*10%</f>
        <v>130443.11377245509</v>
      </c>
      <c r="I23" s="27"/>
    </row>
    <row r="24" spans="2:11" ht="15.75" thickBot="1" x14ac:dyDescent="0.3">
      <c r="B24" s="18" t="s">
        <v>31</v>
      </c>
      <c r="C24" s="19"/>
      <c r="D24" s="19"/>
      <c r="E24" s="22">
        <f>SUM(E22:E23)*4/100</f>
        <v>114789.94011976049</v>
      </c>
      <c r="F24" s="22"/>
      <c r="G24" s="22">
        <f>SUM(G22:G23)*4/100</f>
        <v>57394.970059880245</v>
      </c>
      <c r="H24" s="22">
        <f>SUM(H22:H23)*4/100</f>
        <v>57394.970059880245</v>
      </c>
      <c r="I24" s="28"/>
    </row>
    <row r="25" spans="2:11" ht="20.25" thickTop="1" thickBot="1" x14ac:dyDescent="0.35">
      <c r="B25" s="30" t="s">
        <v>42</v>
      </c>
      <c r="C25" s="31"/>
      <c r="D25" s="31"/>
      <c r="E25" s="32">
        <f>E22+E23+E24</f>
        <v>2984538.4431137727</v>
      </c>
      <c r="F25" s="32"/>
      <c r="G25" s="32">
        <f>G22+G23+G24</f>
        <v>1492269.2215568863</v>
      </c>
      <c r="H25" s="33">
        <f>H22+H23+H24</f>
        <v>1492269.2215568863</v>
      </c>
      <c r="I25" s="29"/>
    </row>
    <row r="26" spans="2:11" ht="19.5" thickBot="1" x14ac:dyDescent="0.35">
      <c r="B26" s="34" t="s">
        <v>44</v>
      </c>
      <c r="C26" s="35"/>
      <c r="D26" s="36"/>
      <c r="E26" s="37">
        <f>+E6-D11</f>
        <v>26800000</v>
      </c>
      <c r="F26" s="37"/>
      <c r="G26" s="37">
        <f>+E26/2</f>
        <v>13400000</v>
      </c>
      <c r="H26" s="37">
        <f>+G26</f>
        <v>13400000</v>
      </c>
      <c r="I26" s="29"/>
    </row>
    <row r="27" spans="2:11" ht="19.5" thickBot="1" x14ac:dyDescent="0.35">
      <c r="B27" s="38" t="s">
        <v>24</v>
      </c>
      <c r="C27" s="39"/>
      <c r="D27" s="39"/>
      <c r="E27" s="40">
        <v>10000000</v>
      </c>
      <c r="F27" s="40"/>
      <c r="G27" s="41">
        <f>+E27/2</f>
        <v>5000000</v>
      </c>
      <c r="H27" s="41">
        <f>+G27</f>
        <v>5000000</v>
      </c>
      <c r="I27" s="29"/>
    </row>
    <row r="28" spans="2:11" ht="19.5" thickTop="1" x14ac:dyDescent="0.3">
      <c r="B28" s="42" t="s">
        <v>43</v>
      </c>
      <c r="C28" s="43"/>
      <c r="D28" s="43"/>
      <c r="E28" s="44">
        <f>+E26-E27</f>
        <v>16800000</v>
      </c>
      <c r="F28" s="48"/>
      <c r="G28" s="44">
        <f>+G26-G27</f>
        <v>8400000</v>
      </c>
      <c r="H28" s="45">
        <f>+H26-H27</f>
        <v>8400000</v>
      </c>
      <c r="I28" s="29"/>
    </row>
    <row r="29" spans="2:11" ht="15.75" thickBot="1" x14ac:dyDescent="0.3">
      <c r="B29" s="46" t="s">
        <v>41</v>
      </c>
      <c r="C29" s="47"/>
      <c r="D29" s="47"/>
      <c r="E29" s="48">
        <f>+E28*12.5/100</f>
        <v>2100000</v>
      </c>
      <c r="F29" s="48"/>
      <c r="G29" s="49">
        <f>+E29/2</f>
        <v>1050000</v>
      </c>
      <c r="H29" s="49">
        <f>+G29</f>
        <v>1050000</v>
      </c>
      <c r="I29" s="27"/>
    </row>
    <row r="30" spans="2:11" ht="15.75" thickBot="1" x14ac:dyDescent="0.3">
      <c r="B30" s="50" t="s">
        <v>32</v>
      </c>
      <c r="C30" s="51"/>
      <c r="D30" s="51"/>
      <c r="E30" s="48">
        <f>E29*10%</f>
        <v>210000</v>
      </c>
      <c r="F30" s="48"/>
      <c r="G30" s="48">
        <f>G29*10%</f>
        <v>105000</v>
      </c>
      <c r="H30" s="48">
        <f>H29*10%</f>
        <v>105000</v>
      </c>
      <c r="I30" s="27"/>
    </row>
    <row r="31" spans="2:11" ht="15.75" thickBot="1" x14ac:dyDescent="0.3">
      <c r="B31" s="52" t="s">
        <v>31</v>
      </c>
      <c r="C31" s="53"/>
      <c r="D31" s="53"/>
      <c r="E31" s="54">
        <f>SUM(E29:E30)*4/100</f>
        <v>92400</v>
      </c>
      <c r="F31" s="54"/>
      <c r="G31" s="54">
        <f>SUM(G29:G30)*4/100</f>
        <v>46200</v>
      </c>
      <c r="H31" s="54">
        <f>SUM(H29:H30)*4/100</f>
        <v>46200</v>
      </c>
      <c r="I31" s="28"/>
    </row>
    <row r="32" spans="2:11" ht="19.5" thickBot="1" x14ac:dyDescent="0.35">
      <c r="B32" s="55" t="s">
        <v>43</v>
      </c>
      <c r="C32" s="56"/>
      <c r="D32" s="56"/>
      <c r="E32" s="57">
        <f>E29+E30+E31</f>
        <v>2402400</v>
      </c>
      <c r="F32" s="57"/>
      <c r="G32" s="57">
        <f>G29+G30+G31</f>
        <v>1201200</v>
      </c>
      <c r="H32" s="58">
        <f>H29+H30+H31</f>
        <v>1201200</v>
      </c>
      <c r="I32" s="29"/>
    </row>
  </sheetData>
  <hyperlinks>
    <hyperlink ref="B23" r:id="rId1" xr:uid="{00000000-0004-0000-0100-000000000000}"/>
    <hyperlink ref="B30" r:id="rId2" xr:uid="{2E4BDFCB-84BA-4FC2-B0EB-EF7914E6B94D}"/>
  </hyperlinks>
  <pageMargins left="0.70866141732283472" right="0.70866141732283472" top="0.74803149606299213" bottom="0.74803149606299213" header="0.31496062992125984" footer="0.31496062992125984"/>
  <pageSetup paperSize="9" scale="51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Gain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Aman</cp:lastModifiedBy>
  <cp:lastPrinted>2024-04-13T06:08:17Z</cp:lastPrinted>
  <dcterms:created xsi:type="dcterms:W3CDTF">2024-03-01T08:52:13Z</dcterms:created>
  <dcterms:modified xsi:type="dcterms:W3CDTF">2025-01-22T16:45:27Z</dcterms:modified>
</cp:coreProperties>
</file>