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anser\Downloads\"/>
    </mc:Choice>
  </mc:AlternateContent>
  <xr:revisionPtr revIDLastSave="0" documentId="13_ncr:1_{AF48FD10-D205-42A3-86E6-4088286DC154}" xr6:coauthVersionLast="36" xr6:coauthVersionMax="36" xr10:uidLastSave="{00000000-0000-0000-0000-000000000000}"/>
  <bookViews>
    <workbookView xWindow="0" yWindow="0" windowWidth="25714" windowHeight="12557" xr2:uid="{00000000-000D-0000-FFFF-FFFF00000000}"/>
  </bookViews>
  <sheets>
    <sheet name="Kickstarter Data" sheetId="1" r:id="rId1"/>
    <sheet name="PivotTable1" sheetId="3" r:id="rId2"/>
    <sheet name="PivotTable2" sheetId="4" r:id="rId3"/>
    <sheet name="PivotTable3" sheetId="5" r:id="rId4"/>
    <sheet name="Bonus" sheetId="6" r:id="rId5"/>
  </sheets>
  <definedNames>
    <definedName name="_xlnm._FilterDatabase" localSheetId="0" hidden="1">'Kickstarter Data'!$A$1:$T$4115</definedName>
    <definedName name="Goal">'Kickstarter Data'!$D$2:$D$4115</definedName>
    <definedName name="State">'Kickstarter Data'!$F$2:$F$4115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1" i="6" l="1"/>
  <c r="D11" i="6"/>
  <c r="D10" i="6"/>
  <c r="D9" i="6"/>
  <c r="D8" i="6"/>
  <c r="D7" i="6"/>
  <c r="D6" i="6"/>
  <c r="C10" i="6"/>
  <c r="C9" i="6"/>
  <c r="C8" i="6"/>
  <c r="C7" i="6"/>
  <c r="C6" i="6"/>
  <c r="D12" i="6"/>
  <c r="C12" i="6"/>
  <c r="B12" i="6"/>
  <c r="D13" i="6"/>
  <c r="C13" i="6"/>
  <c r="B13" i="6"/>
  <c r="D5" i="6"/>
  <c r="C5" i="6"/>
  <c r="B5" i="6"/>
  <c r="C4" i="6"/>
  <c r="D4" i="6"/>
  <c r="B11" i="6"/>
  <c r="B10" i="6"/>
  <c r="B9" i="6"/>
  <c r="B8" i="6"/>
  <c r="B7" i="6"/>
  <c r="B6" i="6"/>
  <c r="B4" i="6"/>
  <c r="D3" i="6"/>
  <c r="C3" i="6"/>
  <c r="F2" i="6"/>
  <c r="H2" i="6"/>
  <c r="G2" i="6"/>
  <c r="D2" i="6"/>
  <c r="C2" i="6"/>
  <c r="B3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7" i="6" l="1"/>
  <c r="H7" i="6" s="1"/>
  <c r="E11" i="6"/>
  <c r="H11" i="6" s="1"/>
  <c r="E12" i="6"/>
  <c r="E13" i="6"/>
  <c r="H13" i="6" s="1"/>
  <c r="E5" i="6"/>
  <c r="F5" i="6" s="1"/>
  <c r="E4" i="6"/>
  <c r="F4" i="6" s="1"/>
  <c r="E9" i="6"/>
  <c r="E8" i="6"/>
  <c r="G4" i="6"/>
  <c r="E3" i="6"/>
  <c r="E10" i="6"/>
  <c r="E6" i="6"/>
  <c r="E2" i="6"/>
  <c r="G7" i="6" l="1"/>
  <c r="F7" i="6"/>
  <c r="G11" i="6"/>
  <c r="F11" i="6"/>
  <c r="G12" i="6"/>
  <c r="H12" i="6"/>
  <c r="F12" i="6"/>
  <c r="G13" i="6"/>
  <c r="F13" i="6"/>
  <c r="H5" i="6"/>
  <c r="G5" i="6"/>
  <c r="H4" i="6"/>
  <c r="G10" i="6"/>
  <c r="H10" i="6"/>
  <c r="F10" i="6"/>
  <c r="G9" i="6"/>
  <c r="H9" i="6"/>
  <c r="F9" i="6"/>
  <c r="H8" i="6"/>
  <c r="G8" i="6"/>
  <c r="F8" i="6"/>
  <c r="H6" i="6"/>
  <c r="G6" i="6"/>
  <c r="F6" i="6"/>
  <c r="F3" i="6"/>
  <c r="H3" i="6"/>
  <c r="G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<sst xmlns="http://schemas.openxmlformats.org/spreadsheetml/2006/main" count="33048" uniqueCount="8402">
  <si>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</si>
  <si>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</si>
  <si>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</si>
  <si>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</si>
  <si>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</si>
  <si>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</si>
  <si>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</si>
  <si>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</si>
  <si>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</si>
  <si>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</si>
  <si>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</si>
  <si>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</si>
  <si>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</si>
  <si>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</si>
  <si>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</si>
  <si>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</si>
  <si>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</si>
  <si>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</si>
  <si>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</si>
  <si>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</si>
  <si>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</si>
  <si>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</si>
  <si>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</si>
  <si>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</si>
  <si>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</si>
  <si>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</si>
  <si>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</si>
  <si>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</si>
  <si>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</si>
  <si>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</si>
  <si>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</si>
  <si>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</si>
  <si>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</si>
  <si>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</si>
  <si>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</si>
  <si>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</si>
  <si>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</si>
  <si>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</si>
  <si>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</si>
  <si>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</si>
  <si>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</si>
  <si>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</si>
  <si>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</si>
  <si>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</si>
  <si>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</si>
  <si>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</si>
  <si>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</si>
  <si>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</si>
  <si>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</si>
  <si>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</si>
  <si>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</si>
  <si>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</si>
  <si>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</si>
  <si>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</si>
  <si>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</si>
  <si>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</si>
  <si>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</si>
  <si>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</si>
  <si>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</si>
  <si>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</si>
  <si>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</si>
  <si>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</si>
  <si>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</si>
  <si>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</si>
  <si>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</si>
  <si>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</si>
  <si>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</si>
  <si>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</si>
  <si>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</si>
  <si>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</si>
  <si>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</si>
  <si>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</si>
  <si>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</si>
  <si>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</si>
  <si>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</si>
  <si>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</si>
  <si>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</si>
  <si>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</si>
  <si>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</si>
  <si>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</si>
  <si>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</si>
  <si>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</si>
  <si>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</si>
  <si>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</si>
  <si>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</si>
  <si>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</si>
  <si>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</si>
  <si>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</si>
  <si>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</si>
  <si>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</si>
  <si>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</si>
  <si>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</si>
  <si>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</si>
  <si>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</si>
  <si>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</si>
  <si>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</si>
  <si>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</si>
  <si>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</si>
  <si>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</si>
  <si>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</si>
  <si>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</si>
  <si>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</si>
  <si>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</si>
  <si>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</si>
  <si>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</si>
  <si>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</si>
  <si>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</si>
  <si>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</si>
  <si>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</si>
  <si>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</si>
  <si>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</si>
  <si>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</si>
  <si>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</si>
  <si>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</si>
  <si>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</si>
  <si>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</si>
  <si>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</si>
  <si>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</si>
  <si>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</si>
  <si>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</si>
  <si>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</si>
  <si>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</si>
  <si>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</si>
  <si>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</si>
  <si>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</si>
  <si>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</si>
  <si>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</si>
  <si>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</si>
  <si>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</si>
  <si>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</si>
  <si>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</si>
  <si>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</si>
  <si>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</si>
  <si>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</si>
  <si>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</si>
  <si>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</si>
  <si>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</si>
  <si>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</si>
  <si>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</si>
  <si>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</si>
  <si>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</si>
  <si>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</si>
  <si>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</si>
  <si>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</si>
  <si>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</si>
  <si>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</si>
  <si>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</si>
  <si>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</si>
  <si>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</si>
  <si>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</si>
  <si>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</si>
  <si>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</si>
  <si>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</si>
  <si>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</si>
  <si>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</si>
  <si>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</si>
  <si>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</si>
  <si>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</si>
  <si>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</si>
  <si>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</si>
  <si>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</si>
  <si>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</si>
  <si>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</si>
  <si>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</si>
  <si>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</si>
  <si>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</si>
  <si>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</si>
  <si>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</si>
  <si>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</si>
  <si>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</si>
  <si>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</si>
  <si>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</si>
  <si>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</si>
  <si>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</si>
  <si>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</si>
  <si>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</si>
  <si>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</si>
  <si>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</si>
  <si>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</si>
  <si>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</si>
  <si>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</si>
  <si>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</si>
  <si>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</si>
  <si>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</si>
  <si>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</si>
  <si>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</si>
  <si>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</si>
  <si>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</si>
  <si>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</si>
  <si>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</si>
  <si>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</si>
  <si>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</si>
  <si>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</si>
  <si>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</si>
  <si>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</si>
  <si>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</si>
  <si>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</si>
  <si>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</si>
  <si>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</si>
  <si>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</si>
  <si>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</si>
  <si>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</si>
  <si>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</si>
  <si>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</si>
  <si>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</si>
  <si>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</si>
  <si>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</si>
  <si>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</si>
  <si>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</si>
  <si>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</si>
  <si>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</si>
  <si>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</si>
  <si>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</si>
  <si>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</si>
  <si>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</si>
  <si>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</si>
  <si>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</si>
  <si>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</si>
  <si>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</si>
  <si>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</si>
  <si>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</si>
  <si>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</si>
  <si>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</si>
  <si>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</si>
  <si>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</si>
  <si>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</si>
  <si>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</si>
  <si>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</si>
  <si>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</si>
  <si>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</si>
  <si>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</si>
  <si>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</si>
  <si>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</si>
  <si>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</si>
  <si>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</si>
  <si>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</si>
  <si>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</si>
  <si>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</si>
  <si>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</si>
  <si>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</si>
  <si>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</si>
  <si>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</si>
  <si>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</si>
  <si>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</si>
  <si>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</si>
  <si>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</si>
  <si>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</si>
  <si>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</si>
  <si>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</si>
  <si>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</si>
  <si>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</si>
  <si>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</si>
  <si>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</si>
  <si>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</si>
  <si>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</si>
  <si>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</si>
  <si>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</si>
  <si>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</si>
  <si>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</si>
  <si>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</si>
  <si>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</si>
  <si>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</si>
  <si>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</si>
  <si>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</si>
  <si>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</si>
  <si>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</si>
  <si>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</si>
  <si>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</si>
  <si>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</si>
  <si>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</si>
  <si>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</si>
  <si>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</si>
  <si>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</si>
  <si>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</si>
  <si>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</si>
  <si>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</si>
  <si>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</si>
  <si>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</si>
  <si>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</si>
  <si>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</si>
  <si>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</si>
  <si>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</si>
  <si>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</si>
  <si>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</si>
  <si>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</si>
  <si>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</si>
  <si>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</si>
  <si>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</si>
  <si>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</si>
  <si>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</si>
  <si>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</si>
  <si>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</si>
  <si>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</si>
  <si>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</si>
  <si>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</si>
  <si>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</si>
  <si>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</si>
  <si>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</si>
  <si>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</si>
  <si>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</si>
  <si>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</si>
  <si>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</si>
  <si>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</si>
  <si>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</si>
  <si>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</si>
  <si>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</si>
  <si>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</si>
  <si>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</si>
  <si>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</si>
  <si>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</si>
  <si>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</si>
  <si>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</si>
  <si>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</si>
  <si>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</si>
  <si>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</si>
  <si>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</si>
  <si>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</si>
  <si>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</si>
  <si>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</si>
  <si>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</si>
  <si>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</si>
  <si>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</si>
  <si>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</si>
  <si>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</si>
  <si>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</si>
  <si>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</si>
  <si>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</si>
  <si>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</si>
  <si>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</si>
  <si>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</si>
  <si>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</si>
  <si>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</si>
  <si>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</si>
  <si>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</si>
  <si>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</si>
  <si>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</si>
  <si>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</si>
  <si>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</si>
  <si>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</si>
  <si>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</si>
  <si>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</si>
  <si>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</si>
  <si>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</si>
  <si>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</si>
  <si>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</si>
  <si>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</si>
  <si>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</si>
  <si>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</si>
  <si>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</si>
  <si>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</si>
  <si>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</si>
  <si>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</si>
  <si>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</si>
  <si>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</si>
  <si>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</si>
  <si>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</si>
  <si>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</si>
  <si>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</si>
  <si>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</si>
  <si>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</si>
  <si>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</si>
  <si>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</si>
  <si>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</si>
  <si>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</si>
  <si>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</si>
  <si>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</si>
  <si>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</si>
  <si>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</si>
  <si>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</si>
  <si>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</si>
  <si>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</si>
  <si>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</si>
  <si>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</si>
  <si>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</si>
  <si>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</si>
  <si>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</si>
  <si>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</si>
  <si>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</si>
  <si>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</si>
  <si>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</si>
  <si>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</si>
  <si>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</si>
  <si>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</si>
  <si>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</si>
  <si>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</si>
  <si>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</si>
  <si>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</si>
  <si>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</si>
  <si>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</si>
  <si>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</si>
  <si>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</si>
  <si>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</si>
  <si>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</si>
  <si>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</si>
  <si>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</si>
  <si>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</si>
  <si>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</si>
  <si>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</si>
  <si>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</si>
  <si>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</si>
  <si>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</si>
  <si>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</si>
  <si>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</si>
  <si>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</si>
  <si>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</si>
  <si>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</si>
  <si>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</si>
  <si>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</si>
  <si>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</si>
  <si>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</si>
  <si>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</si>
  <si>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</si>
  <si>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</si>
  <si>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</si>
  <si>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</si>
  <si>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</si>
  <si>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</si>
  <si>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</si>
  <si>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</si>
  <si>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</si>
  <si>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</si>
  <si>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</si>
  <si>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</si>
  <si>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</si>
  <si>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</si>
  <si>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</si>
  <si>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</si>
  <si>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</si>
  <si>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</si>
  <si>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</si>
  <si>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</si>
  <si>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</si>
  <si>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</si>
  <si>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</si>
  <si>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</si>
  <si>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</si>
  <si>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</si>
  <si>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</si>
  <si>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</si>
  <si>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</si>
  <si>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</si>
  <si>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</si>
  <si>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</si>
  <si>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</si>
  <si>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</si>
  <si>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</si>
  <si>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</si>
  <si>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</si>
  <si>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</si>
  <si>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</si>
  <si>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</si>
  <si>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</si>
  <si>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</si>
  <si>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</si>
  <si>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</si>
  <si>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</si>
  <si>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</si>
  <si>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</si>
  <si>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</si>
  <si>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</si>
  <si>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</si>
  <si>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</si>
  <si>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</si>
  <si>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</si>
  <si>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</si>
  <si>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</si>
  <si>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</si>
  <si>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</si>
  <si>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</si>
  <si>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</si>
  <si>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</si>
  <si>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</si>
  <si>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</si>
  <si>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</si>
  <si>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</si>
  <si>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</si>
  <si>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</si>
  <si>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</si>
  <si>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</si>
  <si>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</si>
  <si>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</si>
  <si>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</si>
  <si>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</si>
  <si>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</si>
  <si>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</si>
  <si>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</si>
  <si>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</si>
  <si>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</si>
  <si>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</si>
  <si>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</si>
  <si>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</si>
  <si>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</si>
  <si>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</si>
  <si>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</si>
  <si>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</si>
  <si>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</si>
  <si>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</si>
  <si>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</si>
  <si>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</si>
  <si>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</si>
  <si>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</si>
  <si>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</si>
  <si>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</si>
  <si>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</si>
  <si>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</si>
  <si>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</si>
  <si>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</si>
  <si>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</si>
  <si>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</si>
  <si>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</si>
  <si>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</si>
  <si>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</si>
  <si>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</si>
  <si>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</si>
  <si>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</si>
  <si>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</si>
  <si>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</si>
  <si>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</si>
  <si>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</si>
  <si>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</si>
  <si>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</si>
  <si>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</si>
  <si>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</si>
  <si>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</si>
  <si>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</si>
  <si>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</si>
  <si>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</si>
  <si>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</si>
  <si>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</si>
  <si>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</si>
  <si>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</si>
  <si>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</si>
  <si>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</si>
  <si>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</si>
  <si>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</si>
  <si>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</si>
  <si>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</si>
  <si>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</si>
  <si>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</si>
  <si>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</si>
  <si>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</si>
  <si>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</si>
  <si>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</si>
  <si>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</si>
  <si>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</si>
  <si>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</si>
  <si>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</si>
  <si>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</si>
  <si>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</si>
  <si>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</si>
  <si>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</si>
  <si>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</si>
  <si>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</si>
  <si>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</si>
  <si>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</si>
  <si>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</si>
  <si>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</si>
  <si>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</si>
  <si>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</si>
  <si>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</si>
  <si>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</si>
  <si>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</si>
  <si>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</si>
  <si>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</si>
  <si>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</si>
  <si>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</si>
  <si>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</si>
  <si>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</si>
  <si>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</si>
  <si>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</si>
  <si>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</si>
  <si>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</si>
  <si>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</si>
  <si>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</si>
  <si>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</si>
  <si>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</si>
  <si>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</si>
  <si>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</si>
  <si>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</si>
  <si>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</si>
  <si>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</si>
  <si>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</si>
  <si>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</si>
  <si>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</si>
  <si>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</si>
  <si>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</si>
  <si>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</si>
  <si>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</si>
  <si>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</si>
  <si>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</si>
  <si>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</si>
  <si>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</si>
  <si>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</si>
  <si>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</si>
  <si>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</si>
  <si>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</si>
  <si>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</si>
  <si>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</si>
  <si>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</si>
  <si>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</si>
  <si>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</si>
  <si>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</si>
  <si>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</si>
  <si>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</si>
  <si>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</si>
  <si>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</si>
  <si>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</si>
  <si>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</si>
  <si>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</si>
  <si>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</si>
  <si>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</si>
  <si>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</si>
  <si>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</si>
  <si>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</si>
  <si>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</si>
  <si>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</si>
  <si>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</si>
  <si>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</si>
  <si>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</si>
  <si>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</si>
  <si>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</si>
  <si>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</si>
  <si>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</si>
  <si>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</si>
  <si>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</si>
  <si>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</si>
  <si>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</si>
  <si>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</si>
  <si>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</si>
  <si>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</si>
  <si>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</si>
  <si>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</si>
  <si>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</si>
  <si>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</si>
  <si>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</si>
  <si>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</si>
  <si>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</si>
  <si>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</si>
  <si>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</si>
  <si>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</si>
  <si>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</si>
  <si>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</si>
  <si>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</si>
  <si>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</si>
  <si>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</si>
  <si>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</si>
  <si>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</si>
  <si>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</si>
  <si>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</si>
  <si>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</si>
  <si>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</si>
  <si>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</si>
  <si>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</si>
  <si>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</si>
  <si>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</si>
  <si>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</si>
  <si>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</si>
  <si>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</si>
  <si>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</si>
  <si>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</si>
  <si>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</si>
  <si>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</si>
  <si>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</si>
  <si>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</si>
  <si>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</si>
  <si>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</si>
  <si>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</si>
  <si>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</si>
  <si>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</si>
  <si>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</si>
  <si>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</si>
  <si>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</si>
  <si>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</si>
  <si>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</si>
  <si>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</si>
  <si>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</si>
  <si>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</si>
  <si>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</si>
  <si>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</si>
  <si>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</si>
  <si>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</si>
  <si>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</si>
  <si>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</si>
  <si>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</si>
  <si>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</si>
  <si>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</si>
  <si>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</si>
  <si>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</si>
  <si>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</si>
  <si>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</si>
  <si>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</si>
  <si>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</si>
  <si>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</si>
  <si>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</si>
  <si>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</si>
  <si>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</si>
  <si>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</si>
  <si>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</si>
  <si>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</si>
  <si>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</si>
  <si>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</si>
  <si>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</si>
  <si>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</si>
  <si>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</si>
  <si>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</si>
  <si>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</si>
  <si>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</si>
  <si>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</si>
  <si>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</si>
  <si>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</si>
  <si>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</si>
  <si>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</si>
  <si>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</si>
  <si>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</si>
  <si>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</si>
  <si>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</si>
  <si>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</si>
  <si>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</si>
  <si>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</si>
  <si>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</si>
  <si>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</si>
  <si>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</si>
  <si>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</si>
  <si>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</si>
  <si>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</si>
  <si>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</si>
  <si>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</si>
  <si>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</si>
  <si>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</si>
  <si>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</si>
  <si>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</si>
  <si>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</si>
  <si>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</si>
  <si>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</si>
  <si>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</si>
  <si>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</si>
  <si>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</si>
  <si>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</si>
  <si>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</si>
  <si>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</si>
  <si>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</si>
  <si>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</si>
  <si>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</si>
  <si>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</si>
  <si>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</si>
  <si>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</si>
  <si>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</si>
  <si>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</si>
  <si>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</si>
  <si>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</si>
  <si>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</si>
  <si>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</si>
  <si>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</si>
  <si>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</si>
  <si>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</si>
  <si>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</si>
  <si>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</si>
  <si>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</si>
  <si>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</si>
  <si>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</si>
  <si>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</si>
  <si>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</si>
  <si>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</si>
  <si>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</si>
  <si>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</si>
  <si>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</si>
  <si>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</si>
  <si>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</si>
  <si>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</si>
  <si>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</si>
  <si>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</si>
  <si>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</si>
  <si>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</si>
  <si>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</si>
  <si>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</si>
  <si>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</si>
  <si>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</si>
  <si>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</si>
  <si>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</si>
  <si>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</si>
  <si>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</si>
  <si>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</si>
  <si>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</si>
  <si>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</si>
  <si>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</si>
  <si>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</si>
  <si>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</si>
  <si>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</si>
  <si>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</si>
  <si>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</si>
  <si>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</si>
  <si>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</si>
  <si>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</si>
  <si>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</si>
  <si>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</si>
  <si>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</si>
  <si>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</si>
  <si>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</si>
  <si>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</si>
  <si>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</si>
  <si>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</si>
  <si>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</si>
  <si>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</si>
  <si>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</si>
  <si>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</si>
  <si>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</si>
  <si>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</si>
  <si>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</si>
  <si>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</si>
  <si>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</si>
  <si>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</si>
  <si>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</si>
  <si>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</si>
  <si>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</si>
  <si>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</si>
  <si>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</si>
  <si>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</si>
  <si>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</si>
  <si>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</si>
  <si>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</si>
  <si>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</si>
  <si>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</si>
  <si>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</si>
  <si>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</si>
  <si>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</si>
  <si>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</si>
  <si>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</si>
  <si>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</si>
  <si>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</si>
  <si>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</si>
  <si>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</si>
  <si>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</si>
  <si>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</si>
  <si>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</si>
  <si>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</si>
  <si>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</si>
  <si>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</si>
  <si>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</si>
  <si>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</si>
  <si>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</si>
  <si>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</si>
  <si>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</si>
  <si>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</si>
  <si>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</si>
  <si>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</si>
  <si>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</si>
  <si>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</si>
  <si>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</si>
  <si>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</si>
  <si>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</si>
  <si>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</si>
  <si>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</si>
  <si>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</si>
  <si>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</si>
  <si>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</si>
  <si>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</si>
  <si>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</si>
  <si>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</si>
  <si>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</si>
  <si>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</si>
  <si>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</si>
  <si>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</si>
  <si>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</si>
  <si>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</si>
  <si>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</si>
  <si>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</si>
  <si>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</si>
  <si>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</si>
  <si>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</si>
  <si>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</si>
  <si>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</si>
  <si>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</si>
  <si>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</si>
  <si>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</si>
  <si>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</si>
  <si>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</si>
  <si>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</si>
  <si>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</si>
  <si>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</si>
  <si>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</si>
  <si>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</si>
  <si>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</si>
  <si>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</si>
  <si>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</si>
  <si>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</si>
  <si>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</si>
  <si>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</si>
  <si>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</si>
  <si>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</si>
  <si>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</si>
  <si>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</si>
  <si>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</si>
  <si>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</si>
  <si>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</si>
  <si>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</si>
  <si>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</si>
  <si>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</si>
  <si>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</si>
  <si>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</si>
  <si>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</si>
  <si>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</si>
  <si>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</si>
  <si>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</si>
  <si>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</si>
  <si>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</si>
  <si>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</si>
  <si>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</si>
  <si>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</si>
  <si>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</si>
  <si>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</si>
  <si>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</si>
  <si>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</si>
  <si>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</si>
  <si>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</si>
  <si>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</si>
  <si>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</si>
  <si>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</si>
  <si>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</si>
  <si>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</si>
  <si>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</si>
  <si>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</si>
  <si>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</si>
  <si>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</si>
  <si>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</si>
  <si>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</si>
  <si>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</si>
  <si>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</si>
  <si>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</si>
  <si>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</si>
  <si>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</si>
  <si>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</si>
  <si>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</si>
  <si>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</si>
  <si>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</si>
  <si>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</si>
  <si>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</si>
  <si>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</si>
  <si>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</si>
  <si>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</si>
  <si>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</si>
  <si>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</si>
  <si>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</si>
  <si>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</si>
  <si>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</si>
  <si>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</si>
  <si>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</si>
  <si>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</si>
  <si>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</si>
  <si>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</si>
  <si>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</si>
  <si>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</si>
  <si>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</si>
  <si>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</si>
  <si>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</si>
  <si>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</si>
  <si>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</si>
  <si>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</si>
  <si>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</si>
  <si>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</si>
  <si>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</si>
  <si>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</si>
  <si>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</si>
  <si>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</si>
  <si>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</si>
  <si>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</si>
  <si>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</si>
  <si>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</si>
  <si>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</si>
  <si>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</si>
  <si>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</si>
  <si>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</si>
  <si>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</si>
  <si>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</si>
  <si>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</si>
  <si>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</si>
  <si>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</si>
  <si>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</si>
  <si>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</si>
  <si>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</si>
  <si>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</si>
  <si>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</si>
  <si>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</si>
  <si>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</si>
  <si>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</si>
  <si>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</si>
  <si>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</si>
  <si>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</si>
  <si>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</si>
  <si>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</si>
  <si>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</si>
  <si>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</si>
  <si>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</si>
  <si>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</si>
  <si>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</si>
  <si>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</si>
  <si>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</si>
  <si>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</si>
  <si>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</si>
  <si>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</si>
  <si>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</si>
  <si>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</si>
  <si>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</si>
  <si>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</si>
  <si>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</si>
  <si>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</si>
  <si>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</si>
  <si>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</si>
  <si>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</si>
  <si>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</si>
  <si>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</si>
  <si>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</si>
  <si>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</si>
  <si>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</si>
  <si>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</si>
  <si>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</si>
  <si>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</si>
  <si>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</si>
  <si>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</si>
  <si>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</si>
  <si>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</si>
  <si>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</si>
  <si>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</si>
  <si>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</si>
  <si>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</si>
  <si>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</si>
  <si>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</si>
  <si>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</si>
  <si>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</si>
  <si>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</si>
  <si>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</si>
  <si>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</si>
  <si>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</si>
  <si>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</si>
  <si>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</si>
  <si>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</si>
  <si>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</si>
  <si>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</si>
  <si>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</si>
  <si>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</si>
  <si>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</si>
  <si>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</si>
  <si>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</si>
  <si>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</si>
  <si>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</si>
  <si>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</si>
  <si>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</si>
  <si>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</si>
  <si>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</si>
  <si>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</si>
  <si>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</si>
  <si>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</si>
  <si>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</si>
  <si>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</si>
  <si>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</si>
  <si>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</si>
  <si>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</si>
  <si>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</si>
  <si>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</si>
  <si>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</si>
  <si>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</si>
  <si>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</si>
  <si>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</si>
  <si>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</si>
  <si>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</si>
  <si>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</si>
  <si>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</si>
  <si>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</si>
  <si>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</si>
  <si>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</si>
  <si>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</si>
  <si>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</si>
  <si>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</si>
  <si>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</si>
  <si>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</si>
  <si>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</si>
  <si>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</si>
  <si>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</si>
  <si>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</si>
  <si>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</si>
  <si>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</si>
  <si>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</si>
  <si>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</si>
  <si>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</si>
  <si>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</si>
  <si>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</si>
  <si>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</si>
  <si>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</si>
  <si>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</si>
  <si>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</si>
  <si>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</si>
  <si>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</si>
  <si>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</si>
  <si>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</si>
  <si>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</si>
  <si>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</si>
  <si>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</si>
  <si>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</si>
  <si>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</si>
  <si>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</si>
  <si>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</si>
  <si>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</si>
  <si>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</si>
  <si>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</si>
  <si>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</si>
  <si>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</si>
  <si>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</si>
  <si>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</si>
  <si>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</si>
  <si>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</si>
  <si>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</si>
  <si>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</si>
  <si>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</si>
  <si>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</si>
  <si>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</si>
  <si>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</si>
  <si>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</si>
  <si>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</si>
  <si>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</si>
  <si>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</si>
  <si>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</si>
  <si>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</si>
  <si>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</si>
  <si>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</si>
  <si>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</si>
  <si>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</si>
  <si>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</si>
  <si>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</si>
  <si>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</si>
  <si>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</si>
  <si>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</si>
  <si>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</si>
  <si>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</si>
  <si>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</si>
  <si>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</si>
  <si>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</si>
  <si>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</si>
  <si>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</si>
  <si>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</si>
  <si>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</si>
  <si>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</si>
  <si>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</si>
  <si>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</si>
  <si>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</si>
  <si>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</si>
  <si>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</si>
  <si>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</si>
  <si>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</si>
  <si>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</si>
  <si>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</si>
  <si>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</si>
  <si>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</si>
  <si>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</si>
  <si>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</si>
  <si>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</si>
  <si>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</si>
  <si>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</si>
  <si>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</si>
  <si>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</si>
  <si>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</si>
  <si>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</si>
  <si>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</si>
  <si>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</si>
  <si>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</si>
  <si>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</si>
  <si>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</si>
  <si>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</si>
  <si>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</si>
  <si>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</si>
  <si>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</si>
  <si>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</si>
  <si>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</si>
  <si>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</si>
  <si>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</si>
  <si>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</si>
  <si>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</si>
  <si>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</si>
  <si>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</si>
  <si>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</si>
  <si>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</si>
  <si>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</si>
  <si>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</si>
  <si>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</si>
  <si>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</si>
  <si>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</si>
  <si>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</si>
  <si>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</si>
  <si>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</si>
  <si>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</si>
  <si>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</si>
  <si>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</si>
  <si>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</si>
  <si>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</si>
  <si>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</si>
  <si>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</si>
  <si>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</si>
  <si>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</si>
  <si>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</si>
  <si>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</si>
  <si>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</si>
  <si>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</si>
  <si>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</si>
  <si>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</si>
  <si>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</si>
  <si>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</si>
  <si>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</si>
  <si>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</si>
  <si>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</si>
  <si>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</si>
  <si>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</si>
  <si>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</si>
  <si>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</si>
  <si>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</si>
  <si>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</si>
  <si>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</si>
  <si>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</si>
  <si>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</si>
  <si>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</si>
  <si>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</si>
  <si>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</si>
  <si>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</si>
  <si>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</si>
  <si>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</si>
  <si>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</si>
  <si>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</si>
  <si>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</si>
  <si>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</si>
  <si>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</si>
  <si>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</si>
  <si>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</si>
  <si>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</si>
  <si>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</si>
  <si>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</si>
  <si>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</si>
  <si>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</si>
  <si>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</si>
  <si>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</si>
  <si>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</si>
  <si>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</si>
  <si>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</si>
  <si>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</si>
  <si>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</si>
  <si>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</si>
  <si>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</si>
  <si>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</si>
  <si>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</si>
  <si>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</si>
  <si>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</si>
  <si>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</si>
  <si>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</si>
  <si>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</si>
  <si>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</si>
  <si>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</si>
  <si>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</si>
  <si>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</si>
  <si>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</si>
  <si>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</si>
  <si>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</si>
  <si>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</si>
  <si>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</si>
  <si>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</si>
  <si>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</si>
  <si>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</si>
  <si>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</si>
  <si>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</si>
  <si>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</si>
  <si>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</si>
  <si>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</si>
  <si>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</si>
  <si>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</si>
  <si>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</si>
  <si>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</si>
  <si>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</si>
  <si>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</si>
  <si>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</si>
  <si>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</si>
  <si>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</si>
  <si>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</si>
  <si>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</si>
  <si>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</si>
  <si>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</si>
  <si>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</si>
  <si>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</si>
  <si>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</si>
  <si>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</si>
  <si>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</si>
  <si>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</si>
  <si>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</si>
  <si>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</si>
  <si>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</si>
  <si>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</si>
  <si>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</si>
  <si>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</si>
  <si>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</si>
  <si>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</si>
  <si>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</si>
  <si>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</si>
  <si>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</si>
  <si>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</si>
  <si>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</si>
  <si>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</si>
  <si>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</si>
  <si>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</si>
  <si>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</si>
  <si>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</si>
  <si>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</si>
  <si>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</si>
  <si>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</si>
  <si>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</si>
  <si>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</si>
  <si>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</si>
  <si>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</si>
  <si>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</si>
  <si>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</si>
  <si>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</si>
  <si>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</si>
  <si>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</si>
  <si>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</si>
  <si>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</si>
  <si>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</si>
  <si>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</si>
  <si>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</si>
  <si>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</si>
  <si>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</si>
  <si>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</si>
  <si>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</si>
  <si>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</si>
  <si>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</si>
  <si>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</si>
  <si>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</si>
  <si>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</si>
  <si>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</si>
  <si>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</si>
  <si>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</si>
  <si>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</si>
  <si>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</si>
  <si>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</si>
  <si>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</si>
  <si>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</si>
  <si>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</si>
  <si>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</si>
  <si>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</si>
  <si>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</si>
  <si>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</si>
  <si>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</si>
  <si>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</si>
  <si>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</si>
  <si>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</si>
  <si>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</si>
  <si>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</si>
  <si>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</si>
  <si>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</si>
  <si>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</si>
  <si>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</si>
  <si>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</si>
  <si>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</si>
  <si>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</si>
  <si>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</si>
  <si>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</si>
  <si>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</si>
  <si>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</si>
  <si>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</si>
  <si>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</si>
  <si>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</si>
  <si>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</si>
  <si>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</si>
  <si>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</si>
  <si>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</si>
  <si>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</si>
  <si>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</si>
  <si>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</si>
  <si>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</si>
  <si>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</si>
  <si>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</si>
  <si>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</si>
  <si>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</si>
  <si>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</si>
  <si>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</si>
  <si>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</si>
  <si>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</si>
  <si>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</si>
  <si>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</si>
  <si>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</si>
  <si>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</si>
  <si>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</si>
  <si>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</si>
  <si>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</si>
  <si>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</si>
  <si>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</si>
  <si>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</si>
  <si>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</si>
  <si>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</si>
  <si>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</si>
  <si>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</si>
  <si>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</si>
  <si>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</si>
  <si>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</si>
  <si>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</si>
  <si>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</si>
  <si>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</si>
  <si>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</si>
  <si>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</si>
  <si>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</si>
  <si>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</si>
  <si>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</si>
  <si>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</si>
  <si>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</si>
  <si>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</si>
  <si>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</si>
  <si>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</si>
  <si>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</si>
  <si>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</si>
  <si>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</si>
  <si>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</si>
  <si>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</si>
  <si>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</si>
  <si>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</si>
  <si>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</si>
  <si>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</si>
  <si>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</si>
  <si>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</si>
  <si>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</si>
  <si>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</si>
  <si>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</si>
  <si>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</si>
  <si>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</si>
  <si>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</si>
  <si>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</si>
  <si>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</si>
  <si>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</si>
  <si>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</si>
  <si>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</si>
  <si>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</si>
  <si>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</si>
  <si>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</si>
  <si>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</si>
  <si>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</si>
  <si>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</si>
  <si>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</si>
  <si>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</si>
  <si>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</si>
  <si>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</si>
  <si>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</si>
  <si>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</si>
  <si>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</si>
  <si>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</si>
  <si>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</si>
  <si>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</si>
  <si>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</si>
  <si>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</si>
  <si>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</si>
  <si>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</si>
  <si>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</si>
  <si>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</si>
  <si>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</si>
  <si>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</si>
  <si>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</si>
  <si>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</si>
  <si>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</si>
  <si>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</si>
  <si>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</si>
  <si>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</si>
  <si>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</si>
  <si>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</si>
  <si>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</si>
  <si>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</si>
  <si>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</si>
  <si>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</si>
  <si>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</si>
  <si>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</si>
  <si>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</si>
  <si>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</si>
  <si>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</si>
  <si>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</si>
  <si>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</si>
  <si>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</si>
  <si>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</si>
  <si>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</si>
  <si>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</si>
  <si>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</si>
  <si>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</si>
  <si>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</si>
  <si>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</si>
  <si>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</si>
  <si>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</si>
  <si>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</si>
  <si>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</si>
  <si>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</si>
  <si>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</si>
  <si>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</si>
  <si>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</si>
  <si>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</si>
  <si>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</si>
  <si>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</si>
  <si>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</si>
  <si>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</si>
  <si>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</si>
  <si>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</si>
  <si>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</si>
  <si>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</si>
  <si>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</si>
  <si>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</si>
  <si>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</si>
  <si>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</si>
  <si>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</si>
  <si>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</si>
  <si>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</si>
  <si>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</si>
  <si>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</si>
  <si>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</si>
  <si>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</si>
  <si>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</si>
  <si>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</si>
  <si>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</si>
  <si>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</si>
  <si>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</si>
  <si>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</si>
  <si>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</si>
  <si>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</si>
  <si>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</si>
  <si>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</si>
  <si>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</si>
  <si>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</si>
  <si>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</si>
  <si>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</si>
  <si>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</si>
  <si>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</si>
  <si>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</si>
  <si>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</si>
  <si>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</si>
  <si>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</si>
  <si>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</si>
  <si>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</si>
  <si>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</si>
  <si>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</si>
  <si>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</si>
  <si>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</si>
  <si>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</si>
  <si>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</si>
  <si>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</si>
  <si>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</si>
  <si>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</si>
  <si>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</si>
  <si>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</si>
  <si>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</si>
  <si>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</si>
  <si>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</si>
  <si>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</si>
  <si>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</si>
  <si>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</si>
  <si>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</si>
  <si>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</si>
  <si>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</si>
  <si>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</si>
  <si>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</si>
  <si>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</si>
  <si>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</si>
  <si>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</si>
  <si>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</si>
  <si>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</si>
  <si>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</si>
  <si>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</si>
  <si>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</si>
  <si>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</si>
  <si>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</si>
  <si>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</si>
  <si>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</si>
  <si>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</si>
  <si>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</si>
  <si>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</si>
  <si>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</si>
  <si>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</si>
  <si>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</si>
  <si>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</si>
  <si>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</si>
  <si>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</si>
  <si>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</si>
  <si>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</si>
  <si>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</si>
  <si>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</si>
  <si>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</si>
  <si>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</si>
  <si>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</si>
  <si>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</si>
  <si>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</si>
  <si>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</si>
  <si>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</si>
  <si>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</si>
  <si>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</si>
  <si>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</si>
  <si>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</si>
  <si>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</si>
  <si>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</si>
  <si>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</si>
  <si>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</si>
  <si>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</si>
  <si>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</si>
  <si>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</si>
  <si>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</si>
  <si>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</si>
  <si>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</si>
  <si>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</si>
  <si>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</si>
  <si>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</si>
  <si>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</si>
  <si>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</si>
  <si>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</si>
  <si>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</si>
  <si>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</si>
  <si>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</si>
  <si>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</si>
  <si>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</si>
  <si>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</si>
  <si>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</si>
  <si>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</si>
  <si>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</si>
  <si>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</si>
  <si>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</si>
  <si>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</si>
  <si>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</si>
  <si>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</si>
  <si>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</si>
  <si>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</si>
  <si>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</si>
  <si>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</si>
  <si>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</si>
  <si>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</si>
  <si>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</si>
  <si>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</si>
  <si>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</si>
  <si>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</si>
  <si>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</si>
  <si>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</si>
  <si>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</si>
  <si>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</si>
  <si>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</si>
  <si>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</si>
  <si>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</si>
  <si>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</si>
  <si>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</si>
  <si>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</si>
  <si>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</si>
  <si>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</si>
  <si>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</si>
  <si>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</si>
  <si>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</si>
  <si>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</si>
  <si>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</si>
  <si>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</si>
  <si>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</si>
  <si>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</si>
  <si>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</si>
  <si>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</si>
  <si>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</si>
  <si>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</si>
  <si>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</si>
  <si>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</si>
  <si>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</si>
  <si>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</si>
  <si>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</si>
  <si>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</si>
  <si>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</si>
  <si>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</si>
  <si>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</si>
  <si>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</si>
  <si>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</si>
  <si>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</si>
  <si>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</si>
  <si>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</si>
  <si>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</si>
  <si>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</si>
  <si>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</si>
  <si>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</si>
  <si>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</si>
  <si>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</si>
  <si>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</si>
  <si>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</si>
  <si>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</si>
  <si>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</si>
  <si>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</si>
  <si>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</si>
  <si>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</si>
  <si>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</si>
  <si>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</si>
  <si>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</si>
  <si>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</si>
  <si>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</si>
  <si>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</si>
  <si>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</si>
  <si>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</si>
  <si>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</si>
  <si>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</si>
  <si>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</si>
  <si>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</si>
  <si>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</si>
  <si>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</si>
  <si>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</si>
  <si>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</si>
  <si>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</si>
  <si>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</si>
  <si>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</si>
  <si>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</si>
  <si>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</si>
  <si>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</si>
  <si>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</si>
  <si>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</si>
  <si>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</si>
  <si>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</si>
  <si>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</si>
  <si>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</si>
  <si>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</si>
  <si>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</si>
  <si>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</si>
  <si>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</si>
  <si>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</si>
  <si>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</si>
  <si>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</si>
  <si>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</si>
  <si>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</si>
  <si>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</si>
  <si>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</si>
  <si>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</si>
  <si>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</si>
  <si>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</si>
  <si>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</si>
  <si>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</si>
  <si>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</si>
  <si>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</si>
  <si>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</si>
  <si>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</si>
  <si>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</si>
  <si>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</si>
  <si>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</si>
  <si>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</si>
  <si>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</si>
  <si>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</si>
  <si>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</si>
  <si>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</si>
  <si>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</si>
  <si>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</si>
  <si>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</si>
  <si>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</si>
  <si>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</si>
  <si>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</si>
  <si>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</si>
  <si>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</si>
  <si>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</si>
  <si>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</si>
  <si>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</si>
  <si>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</si>
  <si>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</si>
  <si>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</si>
  <si>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</si>
  <si>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</si>
  <si>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</si>
  <si>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</si>
  <si>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</si>
  <si>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</si>
  <si>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</si>
  <si>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</si>
  <si>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</si>
  <si>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</si>
  <si>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</si>
  <si>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</si>
  <si>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</si>
  <si>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</si>
  <si>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</si>
  <si>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</si>
  <si>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</si>
  <si>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</si>
  <si>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</si>
  <si>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</si>
  <si>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</si>
  <si>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</si>
  <si>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</si>
  <si>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</si>
  <si>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</si>
  <si>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</si>
  <si>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</si>
  <si>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</si>
  <si>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</si>
  <si>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</si>
  <si>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</si>
  <si>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</si>
  <si>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</si>
  <si>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</si>
  <si>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</si>
  <si>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</si>
  <si>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</si>
  <si>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</si>
  <si>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</si>
  <si>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</si>
  <si>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</si>
  <si>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</si>
  <si>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</si>
  <si>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</si>
  <si>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</si>
  <si>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</si>
  <si>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</si>
  <si>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</si>
  <si>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</si>
  <si>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</si>
  <si>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</si>
  <si>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</si>
  <si>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</si>
  <si>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</si>
  <si>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</si>
  <si>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</si>
  <si>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</si>
  <si>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</si>
  <si>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</si>
  <si>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</si>
  <si>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</si>
  <si>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</si>
  <si>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</si>
  <si>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</si>
  <si>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</si>
  <si>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</si>
  <si>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</si>
  <si>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</si>
  <si>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</si>
  <si>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</si>
  <si>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</si>
  <si>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</si>
  <si>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</si>
  <si>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</si>
  <si>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</si>
  <si>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</si>
  <si>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</si>
  <si>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</si>
  <si>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</si>
  <si>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</si>
  <si>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</si>
  <si>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</si>
  <si>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</si>
  <si>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</si>
  <si>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</si>
  <si>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</si>
  <si>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</si>
  <si>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</si>
  <si>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</si>
  <si>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</si>
  <si>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</si>
  <si>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</si>
  <si>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</si>
  <si>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</si>
  <si>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</si>
  <si>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</si>
  <si>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</si>
  <si>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</si>
  <si>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</si>
  <si>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</si>
  <si>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</si>
  <si>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</si>
  <si>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</si>
  <si>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</si>
  <si>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</si>
  <si>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</si>
  <si>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</si>
  <si>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</si>
  <si>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</si>
  <si>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</si>
  <si>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</si>
  <si>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</si>
  <si>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</si>
  <si>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</si>
  <si>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</si>
  <si>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</si>
  <si>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</si>
  <si>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</si>
  <si>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</si>
  <si>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</si>
  <si>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</si>
  <si>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</si>
  <si>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</si>
  <si>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</si>
  <si>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</si>
  <si>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</si>
  <si>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</si>
  <si>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</si>
  <si>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</si>
  <si>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</si>
  <si>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</si>
  <si>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</si>
  <si>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</si>
  <si>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</si>
  <si>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</si>
  <si>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</si>
  <si>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</si>
  <si>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</si>
  <si>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</si>
  <si>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</si>
  <si>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</si>
  <si>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</si>
  <si>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</si>
  <si>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</si>
  <si>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</si>
  <si>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</si>
  <si>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</si>
  <si>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</si>
  <si>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</si>
  <si>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</si>
  <si>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</si>
  <si>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</si>
  <si>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</si>
  <si>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</si>
  <si>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</si>
  <si>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</si>
  <si>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</si>
  <si>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</si>
  <si>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</si>
  <si>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</si>
  <si>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</si>
  <si>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</si>
  <si>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</si>
  <si>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</si>
  <si>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</si>
  <si>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</si>
  <si>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</si>
  <si>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</si>
  <si>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</si>
  <si>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</si>
  <si>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</si>
  <si>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</si>
  <si>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</si>
  <si>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</si>
  <si>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</si>
  <si>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</si>
  <si>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</si>
  <si>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</si>
  <si>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</si>
  <si>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</si>
  <si>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</si>
  <si>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</si>
  <si>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</si>
  <si>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</si>
  <si>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</si>
  <si>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</si>
  <si>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</si>
  <si>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</si>
  <si>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</si>
  <si>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</si>
  <si>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</si>
  <si>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</si>
  <si>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</si>
  <si>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</si>
  <si>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</si>
  <si>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</si>
  <si>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</si>
  <si>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</si>
  <si>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</si>
  <si>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</si>
  <si>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</si>
  <si>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</si>
  <si>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</si>
  <si>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</si>
  <si>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</si>
  <si>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</si>
  <si>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</si>
  <si>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</si>
  <si>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</si>
  <si>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</si>
  <si>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</si>
  <si>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</si>
  <si>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</si>
  <si>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</si>
  <si>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</si>
  <si>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</si>
  <si>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</si>
  <si>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</si>
  <si>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</si>
  <si>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</si>
  <si>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</si>
  <si>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</si>
  <si>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</si>
  <si>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</si>
  <si>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</si>
  <si>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</si>
  <si>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</si>
  <si>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</si>
  <si>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</si>
  <si>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</si>
  <si>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</si>
  <si>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</si>
  <si>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</si>
  <si>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</si>
  <si>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</si>
  <si>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</si>
  <si>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</si>
  <si>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</si>
  <si>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</si>
  <si>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</si>
  <si>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</si>
  <si>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</si>
  <si>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</si>
  <si>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</si>
  <si>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</si>
  <si>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</si>
  <si>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</si>
  <si>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</si>
  <si>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</si>
  <si>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</si>
  <si>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</si>
  <si>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</si>
  <si>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</si>
  <si>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</si>
  <si>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</si>
  <si>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</si>
  <si>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</si>
  <si>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</si>
  <si>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</si>
  <si>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</si>
  <si>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</si>
  <si>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</si>
  <si>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</si>
  <si>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</si>
  <si>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</si>
  <si>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</si>
  <si>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</si>
  <si>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</si>
  <si>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</si>
  <si>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</si>
  <si>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</si>
  <si>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</si>
  <si>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</si>
  <si>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</si>
  <si>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</si>
  <si>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</si>
  <si>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</si>
  <si>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</si>
  <si>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</si>
  <si>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</si>
  <si>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</si>
  <si>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</si>
  <si>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</si>
  <si>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</si>
  <si>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</si>
  <si>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</si>
  <si>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</si>
  <si>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</si>
  <si>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</si>
  <si>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</si>
  <si>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</si>
  <si>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</si>
  <si>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</si>
  <si>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</si>
  <si>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</si>
  <si>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</si>
  <si>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</si>
  <si>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</si>
  <si>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</si>
  <si>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</si>
  <si>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</si>
  <si>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</si>
  <si>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</si>
  <si>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</si>
  <si>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</si>
  <si>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</si>
  <si>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</si>
  <si>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</si>
  <si>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</si>
  <si>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</si>
  <si>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</si>
  <si>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</si>
  <si>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</si>
  <si>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</si>
  <si>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</si>
  <si>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</si>
  <si>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</si>
  <si>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</si>
  <si>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</si>
  <si>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</si>
  <si>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</si>
  <si>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</si>
  <si>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</si>
  <si>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</si>
  <si>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</si>
  <si>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</si>
  <si>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</si>
  <si>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</si>
  <si>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</si>
  <si>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</si>
  <si>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</si>
  <si>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</si>
  <si>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</si>
  <si>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</si>
  <si>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</si>
  <si>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</si>
  <si>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</si>
  <si>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</si>
  <si>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</si>
  <si>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</si>
  <si>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</si>
  <si>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</si>
  <si>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</si>
  <si>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</si>
  <si>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</si>
  <si>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</si>
  <si>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</si>
  <si>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</si>
  <si>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</si>
  <si>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</si>
  <si>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</si>
  <si>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</si>
  <si>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</si>
  <si>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</si>
  <si>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</si>
  <si>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</si>
  <si>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</si>
  <si>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</si>
  <si>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</si>
  <si>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</si>
  <si>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</si>
  <si>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</si>
  <si>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</si>
  <si>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</si>
  <si>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</si>
  <si>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</si>
  <si>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</si>
  <si>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</si>
  <si>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</si>
  <si>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</si>
  <si>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</si>
  <si>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</si>
  <si>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</si>
  <si>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</si>
  <si>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</si>
  <si>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</si>
  <si>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</si>
  <si>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</si>
  <si>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</si>
  <si>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</si>
  <si>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</si>
  <si>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</si>
  <si>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</si>
  <si>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</si>
  <si>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</si>
  <si>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</si>
  <si>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</si>
  <si>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</si>
  <si>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</si>
  <si>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</si>
  <si>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</si>
  <si>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</si>
  <si>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</si>
  <si>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</si>
  <si>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</si>
  <si>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</si>
  <si>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</si>
  <si>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</si>
  <si>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</si>
  <si>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</si>
  <si>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</si>
  <si>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</si>
  <si>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</si>
  <si>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</si>
  <si>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</si>
  <si>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</si>
  <si>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</si>
  <si>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</si>
  <si>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</si>
  <si>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</si>
  <si>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</si>
  <si>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</si>
  <si>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</si>
  <si>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</si>
  <si>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</si>
  <si>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</si>
  <si>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</si>
  <si>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</si>
  <si>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</si>
  <si>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</si>
  <si>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</si>
  <si>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</si>
  <si>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</si>
  <si>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</si>
  <si>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</si>
  <si>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</si>
  <si>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</si>
  <si>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</si>
  <si>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</si>
  <si>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</si>
  <si>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</si>
  <si>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</si>
  <si>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</si>
  <si>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</si>
  <si>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</si>
  <si>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</si>
  <si>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</si>
  <si>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</si>
  <si>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</si>
  <si>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</si>
  <si>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</si>
  <si>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</si>
  <si>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</si>
  <si>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</si>
  <si>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</si>
  <si>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</si>
  <si>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</si>
  <si>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</si>
  <si>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</si>
  <si>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</si>
  <si>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</si>
  <si>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</si>
  <si>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</si>
  <si>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</si>
  <si>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</si>
  <si>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</si>
  <si>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</si>
  <si>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</si>
  <si>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</si>
  <si>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</si>
  <si>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</si>
  <si>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</si>
  <si>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</si>
  <si>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</si>
  <si>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</si>
  <si>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</si>
  <si>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</si>
  <si>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</si>
  <si>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</si>
  <si>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</si>
  <si>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</si>
  <si>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</si>
  <si>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</si>
  <si>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</si>
  <si>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</si>
  <si>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</si>
  <si>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</si>
  <si>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</si>
  <si>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</si>
  <si>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</si>
  <si>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</si>
  <si>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</si>
  <si>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</si>
  <si>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</si>
  <si>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</si>
  <si>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</si>
  <si>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</si>
  <si>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</si>
  <si>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</si>
  <si>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</si>
  <si>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</si>
  <si>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</si>
  <si>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</si>
  <si>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</si>
  <si>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</si>
  <si>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</si>
  <si>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</si>
  <si>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</si>
  <si>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</si>
  <si>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</si>
  <si>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</si>
  <si>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</si>
  <si>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</si>
  <si>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</si>
  <si>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</si>
  <si>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</si>
  <si>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</si>
  <si>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</si>
  <si>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</si>
  <si>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</si>
  <si>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</si>
  <si>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</si>
  <si>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</si>
  <si>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</si>
  <si>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</si>
  <si>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</si>
  <si>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</si>
  <si>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</si>
  <si>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</si>
  <si>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</si>
  <si>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</si>
  <si>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</si>
  <si>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</si>
  <si>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</si>
  <si>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</si>
  <si>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</si>
  <si>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</si>
  <si>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</si>
  <si>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</si>
  <si>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</si>
  <si>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</si>
  <si>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</si>
  <si>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</si>
  <si>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</si>
  <si>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</si>
  <si>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</si>
  <si>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</si>
  <si>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</si>
  <si>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</si>
  <si>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</si>
  <si>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</si>
  <si>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</si>
  <si>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</si>
  <si>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</si>
  <si>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</si>
  <si>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</si>
  <si>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</si>
  <si>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</si>
  <si>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</si>
  <si>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</si>
  <si>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</si>
  <si>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</si>
  <si>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</si>
  <si>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</si>
  <si>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</si>
  <si>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</si>
  <si>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</si>
  <si>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</si>
  <si>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</si>
  <si>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</si>
  <si>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</si>
  <si>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</si>
  <si>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</si>
  <si>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</si>
  <si>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</si>
  <si>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</si>
  <si>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</si>
  <si>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</si>
  <si>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</si>
  <si>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</si>
  <si>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</si>
  <si>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</si>
  <si>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</si>
  <si>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</si>
  <si>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</si>
  <si>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</si>
  <si>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</si>
  <si>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</si>
  <si>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</si>
  <si>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</si>
  <si>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</si>
  <si>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</si>
  <si>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</si>
  <si>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</si>
  <si>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</si>
  <si>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</si>
  <si>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</si>
  <si>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</si>
  <si>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</si>
  <si>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</si>
  <si>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</si>
  <si>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</si>
  <si>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</si>
  <si>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</si>
  <si>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</si>
  <si>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</si>
  <si>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</si>
  <si>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</si>
  <si>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</si>
  <si>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</si>
  <si>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</si>
  <si>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</si>
  <si>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</si>
  <si>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</si>
  <si>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</si>
  <si>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</si>
  <si>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</si>
  <si>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</si>
  <si>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</si>
  <si>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</si>
  <si>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</si>
  <si>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</si>
  <si>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</si>
  <si>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</si>
  <si>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</si>
  <si>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</si>
  <si>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</si>
  <si>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</si>
  <si>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</si>
  <si>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</si>
  <si>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</si>
  <si>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</si>
  <si>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</si>
  <si>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</si>
  <si>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</si>
  <si>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</si>
  <si>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</si>
  <si>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</si>
  <si>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</si>
  <si>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</si>
  <si>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</si>
  <si>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</si>
  <si>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</si>
  <si>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</si>
  <si>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</si>
  <si>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</si>
  <si>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</si>
  <si>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</si>
  <si>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</si>
  <si>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</si>
  <si>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</si>
  <si>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</si>
  <si>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</si>
  <si>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</si>
  <si>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</si>
  <si>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</si>
  <si>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</si>
  <si>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</si>
  <si>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</si>
  <si>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</si>
  <si>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</si>
  <si>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</si>
  <si>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</si>
  <si>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</si>
  <si>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</si>
  <si>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</si>
  <si>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</si>
  <si>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</si>
  <si>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</si>
  <si>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</si>
  <si>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</si>
  <si>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</si>
  <si>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</si>
  <si>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</si>
  <si>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</si>
  <si>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</si>
  <si>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</si>
  <si>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</si>
  <si>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</si>
  <si>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</si>
  <si>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</si>
  <si>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</si>
  <si>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</si>
  <si>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</si>
  <si>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</si>
  <si>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</si>
  <si>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</si>
  <si>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</si>
  <si>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</si>
  <si>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</si>
  <si>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</si>
  <si>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</si>
  <si>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</si>
  <si>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</si>
  <si>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</si>
  <si>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</si>
  <si>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</si>
  <si>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</si>
  <si>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</si>
  <si>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</si>
  <si>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</si>
  <si>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</si>
  <si>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</si>
  <si>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</si>
  <si>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</si>
  <si>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</si>
  <si>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</si>
  <si>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</si>
  <si>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</si>
  <si>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</si>
  <si>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</si>
  <si>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</si>
  <si>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</si>
  <si>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</si>
  <si>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</si>
  <si>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</si>
  <si>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</si>
  <si>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</si>
  <si>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</si>
  <si>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</si>
  <si>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</si>
  <si>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</si>
  <si>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</si>
  <si>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</si>
  <si>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</si>
  <si>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</si>
  <si>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</si>
  <si>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</si>
  <si>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</si>
  <si>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</si>
  <si>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</si>
  <si>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</si>
  <si>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</si>
  <si>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</si>
  <si>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</si>
  <si>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</si>
  <si>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</si>
  <si>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</si>
  <si>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</si>
  <si>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</si>
  <si>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</si>
  <si>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</si>
  <si>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</si>
  <si>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</si>
  <si>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</si>
  <si>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</si>
  <si>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</si>
  <si>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</si>
  <si>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</si>
  <si>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</si>
  <si>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</si>
  <si>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</si>
  <si>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</si>
  <si>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</si>
  <si>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</si>
  <si>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</si>
  <si>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</si>
  <si>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</si>
  <si>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</si>
  <si>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</si>
  <si>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</si>
  <si>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</si>
  <si>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</si>
  <si>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</si>
  <si>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</si>
  <si>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</si>
  <si>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</si>
  <si>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</si>
  <si>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</si>
  <si>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</si>
  <si>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</si>
  <si>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</si>
  <si>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</si>
  <si>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</si>
  <si>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</si>
  <si>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</si>
  <si>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</si>
  <si>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</si>
  <si>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</si>
  <si>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</si>
  <si>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</si>
  <si>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</si>
  <si>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</si>
  <si>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</si>
  <si>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</si>
  <si>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</si>
  <si>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</si>
  <si>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</si>
  <si>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</si>
  <si>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</si>
  <si>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</si>
  <si>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</si>
  <si>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</si>
  <si>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</si>
  <si>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</si>
  <si>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</si>
  <si>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</si>
  <si>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</si>
  <si>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</si>
  <si>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</si>
  <si>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</si>
  <si>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</si>
  <si>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</si>
  <si>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</si>
  <si>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</si>
  <si>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</si>
  <si>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</si>
  <si>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</si>
  <si>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</si>
  <si>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</si>
  <si>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</si>
  <si>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</si>
  <si>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</si>
  <si>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</si>
  <si>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</si>
  <si>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</si>
  <si>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</si>
  <si>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</si>
  <si>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</si>
  <si>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</si>
  <si>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</si>
  <si>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</si>
  <si>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</si>
  <si>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</si>
  <si>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</si>
  <si>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</si>
  <si>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</si>
  <si>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</si>
  <si>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</si>
  <si>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</si>
  <si>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</si>
  <si>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</si>
  <si>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</si>
  <si>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</si>
  <si>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</si>
  <si>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</si>
  <si>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</si>
  <si>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</si>
  <si>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</si>
  <si>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</si>
  <si>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</si>
  <si>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</si>
  <si>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</si>
  <si>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</si>
  <si>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</si>
  <si>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</si>
  <si>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</si>
  <si>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</si>
  <si>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</si>
  <si>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</si>
  <si>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</si>
  <si>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</si>
  <si>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</si>
  <si>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</si>
  <si>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</si>
  <si>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</si>
  <si>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</si>
  <si>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</si>
  <si>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</si>
  <si>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</si>
  <si>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</si>
  <si>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</si>
  <si>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</si>
  <si>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</si>
  <si>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</si>
  <si>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</si>
  <si>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</si>
  <si>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</si>
  <si>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</si>
  <si>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</si>
  <si>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</si>
  <si>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</si>
  <si>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</si>
  <si>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</si>
  <si>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</si>
  <si>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</si>
  <si>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</si>
  <si>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</si>
  <si>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</si>
  <si>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</si>
  <si>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</si>
  <si>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</si>
  <si>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</si>
  <si>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</si>
  <si>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</si>
  <si>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</si>
  <si>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</si>
  <si>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</si>
  <si>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</si>
  <si>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</si>
  <si>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</si>
  <si>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</si>
  <si>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</si>
  <si>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</si>
  <si>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</si>
  <si>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</si>
  <si>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</si>
  <si>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</si>
  <si>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</si>
  <si>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</si>
  <si>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</si>
  <si>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</si>
  <si>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</si>
  <si>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</si>
  <si>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</si>
  <si>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</si>
  <si>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</si>
  <si>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</si>
  <si>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</si>
  <si>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</si>
  <si>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</si>
  <si>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</si>
  <si>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</si>
  <si>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</si>
  <si>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</si>
  <si>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</si>
  <si>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</si>
  <si>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</si>
  <si>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</si>
  <si>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</si>
  <si>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</si>
  <si>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</si>
  <si>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</si>
  <si>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</si>
  <si>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</si>
  <si>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</si>
  <si>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</si>
  <si>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</si>
  <si>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</si>
  <si>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</si>
  <si>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</si>
  <si>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</si>
  <si>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</si>
  <si>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</si>
  <si>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</si>
  <si>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</si>
  <si>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</si>
  <si>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</si>
  <si>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</si>
  <si>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</si>
  <si>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</si>
  <si>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</si>
  <si>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</si>
  <si>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</si>
  <si>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</si>
  <si>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</si>
  <si>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</si>
  <si>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</si>
  <si>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</si>
  <si>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</si>
  <si>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</si>
  <si>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</si>
  <si>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</si>
  <si>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</si>
  <si>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</si>
  <si>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</si>
  <si>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</si>
  <si>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</si>
  <si>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</si>
  <si>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</si>
  <si>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</si>
  <si>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</si>
  <si>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</si>
  <si>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</si>
  <si>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</si>
  <si>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</si>
  <si>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</si>
  <si>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</si>
  <si>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</si>
  <si>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</si>
  <si>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</si>
  <si>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</si>
  <si>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</si>
  <si>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</si>
  <si>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</si>
  <si>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</si>
  <si>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</si>
  <si>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</si>
  <si>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</si>
  <si>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</si>
  <si>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</si>
  <si>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</si>
  <si>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</si>
  <si>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</si>
  <si>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</si>
  <si>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</si>
  <si>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</si>
  <si>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</si>
  <si>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</si>
  <si>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</si>
  <si>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</si>
  <si>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</si>
  <si>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</si>
  <si>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</si>
  <si>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</si>
  <si>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</si>
  <si>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</si>
  <si>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</si>
  <si>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</si>
  <si>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</si>
  <si>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</si>
  <si>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</si>
  <si>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</si>
  <si>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</si>
  <si>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</si>
  <si>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</si>
  <si>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</si>
  <si>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</si>
  <si>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</si>
  <si>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</si>
  <si>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</si>
  <si>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</si>
  <si>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</si>
  <si>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</si>
  <si>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</si>
  <si>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</si>
  <si>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</si>
  <si>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</si>
  <si>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</si>
  <si>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</si>
  <si>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</si>
  <si>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</si>
  <si>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</si>
  <si>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</si>
  <si>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</si>
  <si>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</si>
  <si>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</si>
  <si>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</si>
  <si>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</si>
  <si>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</si>
  <si>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</si>
  <si>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</si>
  <si>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</si>
  <si>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</si>
  <si>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</si>
  <si>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</si>
  <si>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</si>
  <si>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</si>
  <si>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</si>
  <si>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</si>
  <si>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</si>
  <si>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</si>
  <si>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</si>
  <si>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</si>
  <si>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</si>
  <si>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</si>
  <si>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</si>
  <si>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</si>
  <si>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</si>
  <si>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</si>
  <si>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</si>
  <si>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</si>
  <si>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</si>
  <si>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</si>
  <si>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</si>
  <si>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</si>
  <si>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</si>
  <si>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</si>
  <si>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</si>
  <si>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</si>
  <si>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</si>
  <si>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</si>
  <si>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</si>
  <si>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</si>
  <si>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</si>
  <si>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</si>
  <si>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</si>
  <si>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</si>
  <si>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</si>
  <si>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</si>
  <si>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</si>
  <si>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</si>
  <si>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</si>
  <si>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</si>
  <si>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</si>
  <si>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</si>
  <si>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</si>
  <si>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</si>
  <si>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</si>
  <si>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</si>
  <si>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</si>
  <si>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</si>
  <si>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</si>
  <si>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</si>
  <si>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</si>
  <si>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</si>
  <si>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</si>
  <si>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</si>
  <si>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</si>
  <si>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</si>
  <si>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</si>
  <si>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</si>
  <si>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</si>
  <si>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</si>
  <si>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</si>
  <si>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</si>
  <si>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</si>
  <si>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</si>
  <si>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</si>
  <si>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</si>
  <si>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</si>
  <si>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</si>
  <si>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</si>
  <si>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</si>
  <si>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</si>
  <si>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</si>
  <si>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</si>
  <si>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</si>
  <si>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</si>
  <si>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</si>
  <si>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</si>
  <si>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</si>
  <si>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</si>
  <si>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</si>
  <si>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</si>
  <si>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</si>
  <si>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</si>
  <si>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</si>
  <si>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</si>
  <si>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</si>
  <si>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</si>
  <si>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</si>
  <si>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</si>
  <si>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</si>
  <si>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</si>
  <si>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</si>
  <si>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</si>
  <si>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</si>
  <si>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</si>
  <si>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</si>
  <si>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</si>
  <si>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</si>
  <si>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</si>
  <si>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</si>
  <si>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</si>
  <si>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</si>
  <si>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</si>
  <si>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</si>
  <si>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</si>
  <si>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</si>
  <si>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</si>
  <si>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</si>
  <si>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</si>
  <si>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</si>
  <si>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</si>
  <si>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</si>
  <si>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</si>
  <si>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</si>
  <si>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</si>
  <si>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</si>
  <si>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</si>
  <si>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</si>
  <si>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</si>
  <si>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</si>
  <si>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</si>
  <si>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</si>
  <si>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</si>
  <si>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</si>
  <si>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</si>
  <si>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</si>
  <si>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</si>
  <si>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</si>
  <si>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</si>
  <si>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</si>
  <si>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</si>
  <si>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</si>
  <si>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</si>
  <si>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</si>
  <si>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</si>
  <si>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</si>
  <si>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</si>
  <si>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</si>
  <si>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</si>
  <si>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</si>
  <si>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</si>
  <si>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</si>
  <si>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</si>
  <si>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</si>
  <si>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</si>
  <si>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</si>
  <si>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</si>
  <si>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</si>
  <si>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</si>
  <si>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</si>
  <si>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</si>
  <si>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</si>
  <si>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</si>
  <si>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</si>
  <si>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</si>
  <si>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</si>
  <si>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</si>
  <si>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</si>
  <si>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</si>
  <si>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</si>
  <si>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</si>
  <si>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</si>
  <si>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</si>
  <si>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</si>
  <si>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</si>
  <si>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</si>
  <si>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</si>
  <si>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</si>
  <si>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</si>
  <si>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</si>
  <si>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</si>
  <si>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</si>
  <si>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</si>
  <si>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</si>
  <si>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</si>
  <si>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</si>
  <si>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</si>
  <si>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</si>
  <si>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</si>
  <si>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</si>
  <si>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</si>
  <si>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</si>
  <si>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</si>
  <si>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</si>
  <si>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</si>
  <si>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</si>
  <si>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</si>
  <si>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</si>
  <si>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</si>
  <si>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</si>
  <si>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</si>
  <si>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</si>
  <si>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</si>
  <si>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</si>
  <si>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</si>
  <si>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</si>
  <si>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</si>
  <si>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</si>
  <si>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</si>
  <si>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</si>
  <si>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</si>
  <si>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</si>
  <si>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</si>
  <si>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</si>
  <si>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</si>
  <si>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</si>
  <si>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</si>
  <si>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</si>
  <si>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</si>
  <si>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</si>
  <si>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</si>
  <si>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</si>
  <si>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</si>
  <si>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</si>
  <si>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</si>
  <si>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</si>
  <si>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</si>
  <si>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</si>
  <si>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</si>
  <si>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</si>
  <si>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</si>
  <si>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</si>
  <si>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</si>
  <si>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</si>
  <si>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</si>
  <si>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</si>
  <si>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</si>
  <si>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</si>
  <si>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</si>
  <si>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</si>
  <si>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</si>
  <si>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</si>
  <si>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</si>
  <si>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</si>
  <si>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</si>
  <si>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</si>
  <si>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</si>
  <si>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</si>
  <si>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</si>
  <si>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</si>
  <si>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</si>
  <si>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</si>
  <si>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</si>
  <si>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</si>
  <si>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</si>
  <si>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</si>
  <si>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</si>
  <si>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</si>
  <si>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</si>
  <si>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</si>
  <si>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</si>
  <si>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</si>
  <si>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</si>
  <si>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</si>
  <si>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</si>
  <si>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</si>
  <si>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</si>
  <si>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</si>
  <si>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</si>
  <si>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</si>
  <si>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</si>
  <si>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</si>
  <si>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</si>
  <si>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</si>
  <si>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</si>
  <si>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</si>
  <si>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</si>
  <si>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</si>
  <si>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</si>
  <si>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</si>
  <si>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</si>
  <si>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</si>
  <si>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</si>
  <si>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</si>
  <si>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</si>
  <si>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</si>
  <si>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</si>
  <si>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</si>
  <si>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</si>
  <si>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</si>
  <si>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</si>
  <si>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</si>
  <si>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</si>
  <si>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</si>
  <si>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</si>
  <si>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</si>
  <si>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</si>
  <si>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</si>
  <si>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</si>
  <si>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</si>
  <si>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</si>
  <si>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</si>
  <si>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</si>
  <si>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</si>
  <si>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</si>
  <si>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</si>
  <si>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</si>
  <si>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</si>
  <si>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</si>
  <si>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</si>
  <si>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</si>
  <si>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</si>
  <si>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</si>
  <si>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</si>
  <si>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</si>
  <si>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</si>
  <si>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</si>
  <si>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</si>
  <si>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</si>
  <si>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</si>
  <si>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</si>
  <si>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</si>
  <si>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</si>
  <si>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</si>
  <si>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</si>
  <si>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</si>
  <si>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</si>
  <si>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</si>
  <si>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</si>
  <si>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</si>
  <si>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</si>
  <si>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</si>
  <si>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</si>
  <si>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</si>
  <si>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</si>
  <si>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</si>
  <si>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</si>
  <si>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</si>
  <si>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</si>
  <si>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</si>
  <si>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</si>
  <si>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</si>
  <si>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</si>
  <si>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</si>
  <si>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</si>
  <si>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</si>
  <si>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</si>
  <si>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</si>
  <si>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</si>
  <si>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</si>
  <si>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</si>
  <si>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</si>
  <si>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</si>
  <si>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</si>
  <si>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</si>
  <si>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</si>
  <si>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</si>
  <si>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</si>
  <si>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</si>
  <si>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</si>
  <si>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</si>
  <si>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</si>
  <si>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</si>
  <si>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</si>
  <si>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</si>
  <si>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</si>
  <si>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</si>
  <si>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</si>
  <si>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</si>
  <si>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</si>
  <si>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</si>
  <si>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</si>
  <si>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</si>
  <si>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</si>
  <si>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</si>
  <si>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</si>
  <si>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</si>
  <si>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</si>
  <si>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</si>
  <si>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</si>
  <si>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</si>
  <si>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</si>
  <si>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</si>
  <si>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</si>
  <si>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</si>
  <si>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</si>
  <si>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</si>
  <si>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</si>
  <si>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</si>
  <si>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</si>
  <si>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</si>
  <si>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</si>
  <si>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</si>
  <si>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</si>
  <si>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</si>
  <si>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</si>
  <si>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</si>
  <si>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</si>
  <si>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</si>
  <si>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</si>
  <si>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</si>
  <si>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</si>
  <si>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</si>
  <si>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</si>
  <si>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</si>
  <si>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</si>
  <si>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</si>
  <si>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</si>
  <si>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</si>
  <si>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</si>
  <si>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</si>
  <si>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</si>
  <si>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</si>
  <si>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</si>
  <si>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</si>
  <si>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</si>
  <si>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</si>
  <si>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</si>
  <si>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</si>
  <si>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</si>
  <si>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</si>
  <si>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</si>
  <si>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</si>
  <si>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</si>
  <si>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</si>
  <si>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</si>
  <si>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</si>
  <si>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</si>
  <si>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</si>
  <si>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</si>
  <si>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</si>
  <si>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</si>
  <si>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</si>
  <si>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</si>
  <si>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</si>
  <si>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</si>
  <si>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</si>
  <si>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</si>
  <si>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</si>
  <si>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</si>
  <si>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</si>
  <si>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</si>
  <si>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</si>
  <si>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</si>
  <si>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</si>
  <si>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</si>
  <si>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</si>
  <si>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</si>
  <si>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</si>
  <si>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</si>
  <si>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</si>
  <si>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</si>
  <si>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</si>
  <si>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</si>
  <si>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</si>
  <si>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</si>
  <si>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</si>
  <si>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</si>
  <si>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</si>
  <si>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</si>
  <si>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</si>
  <si>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</si>
  <si>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</si>
  <si>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</si>
  <si>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</si>
  <si>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</si>
  <si>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</si>
  <si>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</si>
  <si>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</si>
  <si>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</si>
  <si>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</si>
  <si>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</si>
  <si>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</si>
  <si>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</si>
  <si>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</si>
  <si>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</si>
  <si>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</si>
  <si>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</si>
  <si>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</si>
  <si>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</si>
  <si>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</si>
  <si>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</si>
  <si>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</si>
  <si>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</si>
  <si>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</si>
  <si>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</si>
  <si>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</si>
  <si>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</si>
  <si>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</si>
  <si>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</si>
  <si>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</si>
  <si>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</si>
  <si>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</si>
  <si>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</si>
  <si>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</si>
  <si>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</si>
  <si>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</si>
  <si>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</si>
  <si>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</si>
  <si>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</si>
  <si>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</si>
  <si>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</si>
  <si>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</si>
  <si>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</si>
  <si>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</si>
  <si>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</si>
  <si>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</si>
  <si>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</si>
  <si>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</si>
  <si>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</si>
  <si>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</si>
  <si>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</si>
  <si>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</si>
  <si>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</si>
  <si>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</si>
  <si>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</si>
  <si>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</si>
  <si>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</si>
  <si>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</si>
  <si>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</si>
  <si>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</si>
  <si>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</si>
  <si>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</si>
  <si>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</si>
  <si>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</si>
  <si>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</si>
  <si>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</si>
  <si>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</si>
  <si>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</si>
  <si>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</si>
  <si>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</si>
  <si>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</si>
  <si>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</si>
  <si>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</si>
  <si>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</si>
  <si>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</si>
  <si>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</si>
  <si>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</si>
  <si>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</si>
  <si>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</si>
  <si>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</si>
  <si>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</si>
  <si>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</si>
  <si>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</si>
  <si>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</si>
  <si>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</si>
  <si>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</si>
  <si>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</si>
  <si>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</si>
  <si>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</si>
  <si>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</si>
  <si>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</si>
  <si>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</si>
  <si>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</si>
  <si>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</si>
  <si>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</si>
  <si>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</si>
  <si>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</si>
  <si>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</si>
  <si>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</si>
  <si>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</si>
  <si>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</si>
  <si>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</si>
  <si>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</si>
  <si>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</si>
  <si>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</si>
  <si>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</si>
  <si>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</si>
  <si>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</si>
  <si>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</si>
  <si>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</si>
  <si>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</si>
  <si>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</si>
  <si>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</si>
  <si>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</si>
  <si>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</si>
  <si>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</si>
  <si>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</si>
  <si>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</si>
  <si>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</si>
  <si>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</si>
  <si>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</si>
  <si>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</si>
  <si>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</si>
  <si>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</si>
  <si>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</si>
  <si>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</si>
  <si>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</si>
  <si>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</si>
  <si>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</si>
  <si>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</si>
  <si>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</si>
  <si>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</si>
  <si>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</si>
  <si>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</si>
  <si>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</si>
  <si>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</si>
  <si>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</si>
  <si>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</si>
  <si>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</si>
  <si>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</si>
  <si>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</si>
  <si>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</si>
  <si>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</si>
  <si>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</si>
  <si>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</si>
  <si>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</si>
  <si>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</si>
  <si>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</si>
  <si>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</si>
  <si>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</si>
  <si>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</si>
  <si>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</si>
  <si>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</si>
  <si>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</si>
  <si>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</si>
  <si>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</si>
  <si>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</si>
  <si>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</si>
  <si>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</si>
  <si>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</si>
  <si>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</si>
  <si>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</si>
  <si>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</si>
  <si>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</si>
  <si>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</si>
  <si>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</si>
  <si>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</si>
  <si>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</si>
  <si>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</si>
  <si>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</si>
  <si>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</si>
  <si>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</si>
  <si>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</si>
  <si>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</si>
  <si>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</si>
  <si>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</si>
  <si>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</si>
  <si>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</si>
  <si>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</si>
  <si>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</si>
  <si>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</si>
  <si>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</si>
  <si>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</si>
  <si>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</si>
  <si>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</si>
  <si>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</si>
  <si>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</si>
  <si>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</si>
  <si>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</si>
  <si>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</si>
  <si>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</si>
  <si>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</si>
  <si>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</si>
  <si>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</si>
  <si>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</si>
  <si>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</si>
  <si>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</si>
  <si>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</si>
  <si>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</si>
  <si>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</si>
  <si>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</si>
  <si>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</si>
  <si>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</si>
  <si>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</si>
  <si>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</si>
  <si>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</si>
  <si>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</si>
  <si>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</si>
  <si>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</si>
  <si>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</si>
  <si>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</si>
  <si>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</si>
  <si>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</si>
  <si>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</si>
  <si>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</si>
  <si>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</si>
  <si>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</si>
  <si>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</si>
  <si>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</si>
  <si>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</si>
  <si>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</si>
  <si>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</si>
  <si>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</si>
  <si>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</si>
  <si>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</si>
  <si>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</si>
  <si>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</si>
  <si>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</si>
  <si>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</si>
  <si>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</si>
  <si>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</si>
  <si>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</si>
  <si>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</si>
  <si>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</si>
  <si>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</si>
  <si>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</si>
  <si>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</si>
  <si>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</si>
  <si>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</si>
  <si>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</si>
  <si>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</si>
  <si>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</si>
  <si>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</si>
  <si>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</si>
  <si>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</si>
  <si>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</si>
  <si>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</si>
  <si>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</si>
  <si>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</si>
  <si>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</si>
  <si>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</si>
  <si>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</si>
  <si>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</si>
  <si>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</si>
  <si>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</si>
  <si>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</si>
  <si>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</si>
  <si>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</si>
  <si>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</si>
  <si>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</si>
  <si>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</si>
  <si>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</si>
  <si>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</si>
  <si>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</si>
  <si>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</si>
  <si>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</si>
  <si>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</si>
  <si>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</si>
  <si>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</si>
  <si>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</si>
  <si>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</si>
  <si>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</si>
  <si>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</si>
  <si>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</si>
  <si>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</si>
  <si>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</si>
  <si>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</si>
  <si>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</si>
  <si>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</si>
  <si>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</si>
  <si>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</si>
  <si>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</si>
  <si>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</si>
  <si>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</si>
  <si>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</si>
  <si>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</si>
  <si>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</si>
  <si>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</si>
  <si>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</si>
  <si>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</si>
  <si>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</si>
  <si>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</si>
  <si>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</si>
  <si>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</si>
  <si>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</si>
  <si>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</si>
  <si>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</si>
  <si>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</si>
  <si>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</si>
  <si>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</si>
  <si>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</si>
  <si>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</si>
  <si>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</si>
  <si>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</si>
  <si>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</si>
  <si>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</si>
  <si>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</si>
  <si>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</si>
  <si>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</si>
  <si>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</si>
  <si>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</si>
  <si>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</si>
  <si>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</si>
  <si>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</si>
  <si>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</si>
  <si>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</si>
  <si>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</si>
  <si>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</si>
  <si>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</si>
  <si>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</si>
  <si>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</si>
  <si>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</si>
  <si>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</si>
  <si>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</si>
  <si>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</si>
  <si>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</si>
  <si>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</si>
  <si>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</si>
  <si>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</si>
  <si>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</si>
  <si>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</si>
  <si>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</si>
  <si>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</si>
  <si>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</si>
  <si>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</si>
  <si>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</si>
  <si>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</si>
  <si>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</si>
  <si>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</si>
  <si>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</si>
  <si>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</si>
  <si>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</si>
  <si>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</si>
  <si>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</si>
  <si>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</si>
  <si>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</si>
  <si>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</si>
  <si>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</si>
  <si>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</si>
  <si>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</si>
  <si>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</si>
  <si>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</si>
  <si>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</si>
  <si>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</si>
  <si>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</si>
  <si>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</si>
  <si>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</si>
  <si>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</si>
  <si>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</si>
  <si>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</si>
  <si>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</si>
  <si>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</si>
  <si>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</si>
  <si>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</si>
  <si>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</si>
  <si>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</si>
  <si>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</si>
  <si>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</si>
  <si>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</si>
  <si>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</si>
  <si>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</si>
  <si>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</si>
  <si>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</si>
  <si>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</si>
  <si>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</si>
  <si>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</si>
  <si>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</si>
  <si>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</si>
  <si>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</si>
  <si>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</si>
  <si>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</si>
  <si>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</si>
  <si>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</si>
  <si>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</si>
  <si>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</si>
  <si>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</si>
  <si>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</si>
  <si>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</si>
  <si>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</si>
  <si>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</si>
  <si>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</si>
  <si>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</si>
  <si>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</si>
  <si>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</si>
  <si>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</si>
  <si>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</si>
  <si>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</si>
  <si>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</si>
  <si>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</si>
  <si>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</si>
  <si>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</si>
  <si>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</si>
  <si>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</si>
  <si>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</si>
  <si>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</si>
  <si>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</si>
  <si>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</si>
  <si>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</si>
  <si>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</si>
  <si>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</si>
  <si>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</si>
  <si>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</si>
  <si>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</si>
  <si>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</si>
  <si>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</si>
  <si>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</si>
  <si>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</si>
  <si>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</si>
  <si>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</si>
  <si>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</si>
  <si>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</si>
  <si>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</si>
  <si>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</si>
  <si>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</si>
  <si>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</si>
  <si>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</si>
  <si>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</si>
  <si>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</si>
  <si>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</si>
  <si>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</si>
  <si>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</si>
  <si>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</si>
  <si>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</si>
  <si>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</si>
  <si>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</si>
  <si>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</si>
  <si>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</si>
  <si>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</si>
  <si>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</si>
  <si>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</si>
  <si>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</si>
  <si>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</si>
  <si>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</si>
  <si>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</si>
  <si>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</si>
  <si>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</si>
  <si>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</si>
  <si>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</si>
  <si>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</si>
  <si>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</si>
  <si>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</si>
  <si>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</si>
  <si>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</si>
  <si>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</si>
  <si>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</si>
  <si>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</si>
  <si>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</si>
  <si>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</si>
  <si>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</si>
  <si>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</si>
  <si>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</si>
  <si>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</si>
  <si>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</si>
  <si>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</si>
  <si>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</si>
  <si>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</si>
  <si>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</si>
  <si>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</si>
  <si>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</si>
  <si>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</si>
  <si>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</si>
  <si>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</si>
  <si>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</si>
  <si>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</si>
  <si>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</si>
  <si>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</si>
  <si>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</si>
  <si>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</si>
  <si>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</si>
  <si>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</si>
  <si>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</si>
  <si>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</si>
  <si>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</si>
  <si>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</si>
  <si>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</si>
  <si>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</si>
  <si>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</si>
  <si>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</si>
  <si>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</si>
  <si>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</si>
  <si>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</si>
  <si>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</si>
  <si>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</si>
  <si>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</si>
  <si>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</si>
  <si>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</si>
  <si>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</si>
  <si>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</si>
  <si>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</si>
  <si>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</si>
  <si>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</si>
  <si>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</si>
  <si>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</si>
  <si>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</si>
  <si>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</si>
  <si>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</si>
  <si>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</si>
  <si>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</si>
  <si>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</si>
  <si>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</si>
  <si>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</si>
  <si>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</si>
  <si>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</si>
  <si>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</si>
  <si>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</si>
  <si>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</si>
  <si>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</si>
  <si>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</si>
  <si>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</si>
  <si>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</si>
  <si>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</si>
  <si>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</si>
  <si>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</si>
  <si>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</si>
  <si>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</si>
  <si>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</si>
  <si>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</si>
  <si>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</si>
  <si>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</si>
  <si>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</si>
  <si>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</si>
  <si>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</si>
  <si>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</si>
  <si>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</si>
  <si>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</si>
  <si>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</si>
  <si>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</si>
  <si>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</si>
  <si>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</si>
  <si>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</si>
  <si>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</si>
  <si>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</si>
  <si>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</si>
  <si>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</si>
  <si>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</si>
  <si>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</si>
  <si>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</si>
  <si>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</si>
  <si>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</si>
  <si>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</si>
  <si>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</si>
  <si>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</si>
  <si>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</si>
  <si>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</si>
  <si>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</si>
  <si>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</si>
  <si>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</si>
  <si>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</si>
  <si>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</si>
  <si>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</si>
  <si>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</si>
  <si>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</si>
  <si>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</si>
  <si>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</si>
  <si>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</si>
  <si>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</si>
  <si>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</si>
  <si>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</si>
  <si>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</si>
  <si>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</si>
  <si>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</si>
  <si>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</si>
  <si>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</si>
  <si>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</si>
  <si>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</si>
  <si>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</si>
  <si>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</si>
  <si>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</si>
  <si>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</si>
  <si>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</si>
  <si>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</si>
  <si>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</si>
  <si>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</si>
  <si>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</si>
  <si>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</si>
  <si>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</si>
  <si>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</si>
  <si>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</si>
  <si>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</si>
  <si>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</si>
  <si>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</si>
  <si>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</si>
  <si>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</si>
  <si>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</si>
  <si>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</si>
  <si>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</si>
  <si>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</si>
  <si>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</si>
  <si>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</si>
  <si>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</si>
  <si>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</si>
  <si>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</si>
  <si>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</si>
  <si>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</si>
  <si>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</si>
  <si>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</si>
  <si>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</si>
  <si>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</si>
  <si>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</si>
  <si>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</si>
  <si>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</si>
  <si>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</si>
  <si>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</si>
  <si>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</si>
  <si>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</si>
  <si>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</si>
  <si>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</si>
  <si>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</si>
  <si>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</si>
  <si>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</si>
  <si>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</si>
  <si>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</si>
  <si>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</si>
  <si>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</si>
  <si>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</si>
  <si>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</si>
  <si>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</si>
  <si>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</si>
  <si>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</si>
  <si>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</si>
  <si>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</si>
  <si>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</si>
  <si>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</si>
  <si>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</si>
  <si>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</si>
  <si>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</si>
  <si>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</si>
  <si>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</si>
  <si>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</si>
  <si>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</si>
  <si>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</si>
  <si>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</si>
  <si>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</si>
  <si>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</si>
  <si>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</si>
  <si>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</si>
  <si>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</si>
  <si>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</si>
  <si>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</si>
  <si>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</si>
  <si>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</si>
  <si>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</si>
  <si>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</si>
  <si>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</si>
  <si>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</si>
  <si>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</si>
  <si>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</si>
  <si>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</si>
  <si>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</si>
  <si>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</si>
  <si>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</si>
  <si>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</si>
  <si>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</si>
  <si>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</si>
  <si>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</si>
  <si>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</si>
  <si>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</si>
  <si>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</si>
  <si>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</si>
  <si>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</si>
  <si>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</si>
  <si>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</si>
  <si>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</si>
  <si>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</si>
  <si>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</si>
  <si>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</si>
  <si>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</si>
  <si>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</si>
  <si>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</si>
  <si>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</si>
  <si>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</si>
  <si>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</si>
  <si>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</si>
  <si>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</si>
  <si>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</si>
  <si>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</si>
  <si>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</si>
  <si>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</si>
  <si>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</si>
  <si>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</si>
  <si>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</si>
  <si>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</si>
  <si>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</si>
  <si>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</si>
  <si>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</si>
  <si>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</si>
  <si>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</si>
  <si>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</si>
  <si>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</si>
  <si>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</si>
  <si>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</si>
  <si>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</si>
  <si>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</si>
  <si>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</si>
  <si>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</si>
  <si>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</si>
  <si>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</si>
  <si>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</si>
  <si>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</si>
  <si>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</si>
  <si>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</si>
  <si>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</si>
  <si>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</si>
  <si>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</si>
  <si>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</si>
  <si>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</si>
  <si>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</si>
  <si>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</si>
  <si>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</si>
  <si>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</si>
  <si>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</si>
  <si>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</si>
  <si>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</si>
  <si>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</si>
  <si>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</si>
  <si>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</si>
  <si>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</si>
  <si>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</si>
  <si>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</si>
  <si>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</si>
  <si>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</si>
  <si>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</si>
  <si>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</si>
  <si>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</si>
  <si>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</si>
  <si>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</si>
  <si>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</si>
  <si>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</si>
  <si>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</si>
  <si>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</si>
  <si>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</si>
  <si>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</si>
  <si>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</si>
  <si>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</si>
  <si>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</si>
  <si>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</si>
  <si>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</si>
  <si>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</si>
  <si>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</si>
  <si>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</si>
  <si>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</si>
  <si>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</si>
  <si>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</si>
  <si>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</si>
  <si>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</si>
  <si>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</si>
  <si>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</si>
  <si>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</si>
  <si>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</si>
  <si>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</si>
  <si>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</si>
  <si>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</si>
  <si>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</si>
  <si>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</si>
  <si>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</si>
  <si>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</si>
  <si>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</si>
  <si>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</si>
  <si>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</si>
  <si>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</si>
  <si>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</si>
  <si>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</si>
  <si>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</si>
  <si>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</si>
  <si>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</si>
  <si>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</si>
  <si>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</si>
  <si>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</si>
  <si>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</si>
  <si>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</si>
  <si>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</si>
  <si>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</si>
  <si>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</si>
  <si>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</si>
  <si>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</si>
  <si>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</si>
  <si>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</si>
  <si>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</si>
  <si>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</si>
  <si>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</si>
  <si>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</si>
  <si>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</si>
  <si>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</si>
  <si>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</si>
  <si>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</si>
  <si>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</si>
  <si>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</si>
  <si>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</si>
  <si>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</si>
  <si>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</si>
  <si>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</si>
  <si>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</si>
  <si>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</si>
  <si>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</si>
  <si>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</si>
  <si>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</si>
  <si>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</si>
  <si>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</si>
  <si>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</si>
  <si>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</si>
  <si>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</si>
  <si>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</si>
  <si>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</si>
  <si>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</si>
  <si>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</si>
  <si>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</si>
  <si>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</si>
  <si>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</si>
  <si>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</si>
  <si>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</si>
  <si>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</si>
  <si>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</si>
  <si>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</si>
  <si>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</si>
  <si>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</si>
  <si>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</si>
  <si>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</si>
  <si>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</si>
  <si>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</si>
  <si>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</si>
  <si>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</si>
  <si>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</si>
  <si>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</si>
  <si>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</si>
  <si>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</si>
  <si>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</si>
  <si>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</si>
  <si>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</si>
  <si>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</si>
  <si>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</si>
  <si>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</si>
  <si>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</si>
  <si>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</si>
  <si>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</si>
  <si>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</si>
  <si>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</si>
  <si>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</si>
  <si>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</si>
  <si>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</si>
  <si>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</si>
  <si>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</si>
  <si>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</si>
  <si>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</si>
  <si>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</si>
  <si>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</si>
  <si>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</si>
  <si>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</si>
  <si>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</si>
  <si>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</si>
  <si>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</si>
  <si>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</si>
  <si>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</si>
  <si>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</si>
  <si>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</si>
  <si>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</si>
  <si>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</si>
  <si>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</si>
  <si>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</si>
  <si>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</si>
  <si>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</si>
  <si>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</si>
  <si>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</si>
  <si>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</si>
  <si>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</si>
  <si>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</si>
  <si>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</si>
  <si>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</si>
  <si>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</si>
  <si>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</si>
  <si>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</si>
  <si>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</si>
  <si>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</si>
  <si>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</si>
  <si>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</si>
  <si>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</si>
  <si>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</si>
  <si>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</si>
  <si>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</si>
  <si>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</si>
  <si>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</si>
  <si>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</si>
  <si>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</si>
  <si>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</si>
  <si>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</si>
  <si>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</si>
  <si>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</si>
  <si>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</si>
  <si>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</si>
  <si>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</si>
  <si>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</si>
  <si>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</si>
  <si>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</si>
  <si>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</si>
  <si>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</si>
  <si>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</si>
  <si>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</si>
  <si>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</si>
  <si>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</si>
  <si>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</si>
  <si>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</si>
  <si>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</si>
  <si>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</si>
  <si>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</si>
  <si>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</si>
  <si>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</si>
  <si>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</si>
  <si>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</si>
  <si>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</si>
  <si>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</si>
  <si>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</si>
  <si>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</si>
  <si>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</si>
  <si>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</si>
  <si>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</si>
  <si>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</si>
  <si>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</si>
  <si>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</si>
  <si>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</si>
  <si>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</si>
  <si>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</si>
  <si>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</si>
  <si>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</si>
  <si>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</si>
  <si>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</si>
  <si>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</si>
  <si>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</si>
  <si>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</si>
  <si>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</si>
  <si>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</si>
  <si>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</si>
  <si>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</si>
  <si>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</si>
  <si>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</si>
  <si>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</si>
  <si>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</si>
  <si>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</si>
  <si>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</si>
  <si>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</si>
  <si>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</si>
  <si>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</si>
  <si>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</si>
  <si>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</si>
  <si>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</si>
  <si>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</si>
  <si>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</si>
  <si>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</si>
  <si>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</si>
  <si>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</si>
  <si>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</si>
  <si>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</si>
  <si>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</si>
  <si>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</si>
  <si>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</si>
  <si>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</si>
  <si>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</si>
  <si>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</si>
  <si>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</si>
  <si>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</si>
  <si>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</si>
  <si>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</si>
  <si>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</si>
  <si>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</si>
  <si>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</si>
  <si>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</si>
  <si>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</si>
  <si>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</si>
  <si>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</si>
  <si>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</si>
  <si>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</si>
  <si>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</si>
  <si>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</si>
  <si>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</si>
  <si>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</si>
  <si>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</si>
  <si>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</si>
  <si>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</si>
  <si>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</si>
  <si>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</si>
  <si>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</si>
  <si>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</si>
  <si>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</si>
  <si>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</si>
  <si>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</si>
  <si>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</si>
  <si>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</si>
  <si>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</si>
  <si>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</si>
  <si>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</si>
  <si>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</si>
  <si>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</si>
  <si>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</si>
  <si>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</si>
  <si>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</si>
  <si>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</si>
  <si>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</si>
  <si>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</si>
  <si>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</si>
  <si>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</si>
  <si>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</si>
  <si>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</si>
  <si>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</si>
  <si>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</si>
  <si>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</si>
  <si>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</si>
  <si>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</si>
  <si>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</si>
  <si>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</si>
  <si>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</si>
  <si>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</si>
  <si>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</si>
  <si>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</si>
  <si>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</si>
  <si>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</si>
  <si>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</si>
  <si>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</si>
  <si>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</si>
  <si>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</si>
  <si>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</si>
  <si>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</si>
  <si>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</si>
  <si>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</si>
  <si>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</si>
  <si>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</si>
  <si>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</si>
  <si>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</si>
  <si>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</si>
  <si>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</si>
  <si>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</si>
  <si>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</si>
  <si>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</si>
  <si>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</si>
  <si>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</si>
  <si>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</si>
  <si>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</si>
  <si>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</si>
  <si>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</si>
  <si>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</si>
  <si>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</si>
  <si>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</si>
  <si>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</si>
  <si>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</si>
  <si>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</si>
  <si>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</si>
  <si>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</si>
  <si>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</si>
  <si>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</si>
  <si>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</si>
  <si>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</si>
  <si>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</si>
  <si>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</si>
  <si>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</si>
  <si>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</si>
  <si>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</si>
  <si>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</si>
  <si>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</si>
  <si>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</si>
  <si>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</si>
  <si>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</si>
  <si>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</si>
  <si>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</si>
  <si>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</si>
  <si>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</si>
  <si>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</si>
  <si>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</si>
  <si>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</si>
  <si>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</si>
  <si>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</si>
  <si>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</si>
  <si>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</si>
  <si>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</si>
  <si>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</si>
  <si>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</si>
  <si>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</si>
  <si>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</si>
  <si>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</si>
  <si>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</si>
  <si>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</si>
  <si>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</si>
  <si>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</si>
  <si>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</si>
  <si>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</si>
  <si>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</si>
  <si>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</si>
  <si>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</si>
  <si>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</si>
  <si>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</si>
  <si>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</si>
  <si>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</si>
  <si>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</si>
  <si>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</si>
  <si>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</si>
  <si>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</si>
  <si>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</si>
  <si>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</si>
  <si>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</si>
  <si>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</si>
  <si>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</si>
  <si>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</si>
  <si>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</si>
  <si>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</si>
  <si>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</si>
  <si>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</si>
  <si>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</si>
  <si>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</si>
  <si>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</si>
  <si>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</si>
  <si>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</si>
  <si>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</si>
  <si>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</si>
  <si>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</si>
  <si>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</si>
  <si>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</si>
  <si>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</si>
  <si>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</si>
  <si>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</si>
  <si>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</si>
  <si>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</si>
  <si>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</si>
  <si>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</si>
  <si>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</si>
  <si>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</si>
  <si>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</si>
  <si>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</si>
  <si>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</si>
  <si>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</si>
  <si>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</si>
  <si>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</si>
  <si>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</si>
  <si>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</si>
  <si>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</si>
  <si>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</si>
  <si>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</si>
  <si>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</si>
  <si>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</si>
  <si>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</si>
  <si>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</si>
  <si>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</si>
  <si>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</si>
  <si>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</si>
  <si>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</si>
  <si>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</si>
  <si>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</si>
  <si>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</si>
  <si>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</si>
  <si>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</si>
  <si>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</si>
  <si>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</si>
  <si>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</si>
  <si>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</si>
  <si>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</si>
  <si>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</si>
  <si>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</si>
  <si>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</si>
  <si>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</si>
  <si>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</si>
  <si>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</si>
  <si>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</si>
  <si>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</si>
  <si>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</si>
  <si>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</si>
  <si>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</si>
  <si>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</si>
  <si>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</si>
  <si>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</si>
  <si>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</si>
  <si>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</si>
  <si>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</si>
  <si>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</si>
  <si>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</si>
  <si>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</si>
  <si>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</si>
  <si>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</si>
  <si>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</si>
  <si>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</si>
  <si>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</si>
  <si>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</si>
  <si>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</si>
  <si>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</si>
  <si>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</si>
  <si>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</si>
  <si>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</si>
  <si>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</si>
  <si>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</si>
  <si>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</si>
  <si>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</si>
  <si>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</si>
  <si>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</si>
  <si>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</si>
  <si>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</si>
  <si>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</si>
  <si>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</si>
  <si>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</si>
  <si>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</si>
  <si>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</si>
  <si>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</si>
  <si>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</si>
  <si>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</si>
  <si>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</si>
  <si>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</si>
  <si>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</si>
  <si>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</si>
  <si>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</si>
  <si>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</si>
  <si>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</si>
  <si>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</si>
  <si>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</si>
  <si>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</si>
  <si>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</si>
  <si>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</si>
  <si>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</si>
  <si>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</si>
  <si>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</si>
  <si>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</si>
  <si>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</si>
  <si>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</si>
  <si>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</si>
  <si>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</si>
  <si>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</si>
  <si>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</si>
  <si>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</si>
  <si>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</si>
  <si>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</si>
  <si>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</si>
  <si>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</si>
  <si>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</si>
  <si>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</si>
  <si>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</si>
  <si>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</si>
  <si>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</si>
  <si>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</si>
  <si>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</si>
  <si>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</si>
  <si>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</si>
  <si>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</si>
  <si>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</si>
  <si>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</si>
  <si>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</si>
  <si>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</si>
  <si>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</si>
  <si>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</si>
  <si>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</si>
  <si>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</si>
  <si>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</si>
  <si>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</si>
  <si>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</si>
  <si>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</si>
  <si>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</si>
  <si>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</si>
  <si>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</si>
  <si>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</si>
  <si>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</si>
  <si>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</si>
  <si>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</si>
  <si>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</si>
  <si>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</si>
  <si>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</si>
  <si>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</si>
  <si>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</si>
  <si>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</si>
  <si>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</si>
  <si>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</si>
  <si>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</si>
  <si>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</si>
  <si>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</si>
  <si>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</si>
  <si>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</si>
  <si>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</si>
  <si>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</si>
  <si>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</si>
  <si>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</si>
  <si>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</si>
  <si>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</si>
  <si>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</si>
  <si>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</si>
  <si>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</si>
  <si>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</si>
  <si>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</si>
  <si>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</si>
  <si>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</si>
  <si>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</si>
  <si>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</si>
  <si>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</si>
  <si>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</si>
  <si>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</si>
  <si>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</si>
  <si>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</si>
  <si>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</si>
  <si>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</si>
  <si>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</si>
  <si>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</si>
  <si>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</si>
  <si>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</si>
  <si>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</si>
  <si>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</si>
  <si>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</si>
  <si>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</si>
  <si>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</si>
  <si>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</si>
  <si>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</si>
  <si>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</si>
  <si>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</si>
  <si>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</si>
  <si>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</si>
  <si>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</si>
  <si>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</si>
  <si>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</si>
  <si>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</si>
  <si>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</si>
  <si>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</si>
  <si>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</si>
  <si>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</si>
  <si>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</si>
  <si>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</si>
  <si>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</si>
  <si>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</si>
  <si>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</si>
  <si>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</si>
  <si>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</si>
  <si>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</si>
  <si>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</si>
  <si>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</si>
  <si>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</si>
  <si>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</si>
  <si>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</si>
  <si>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</si>
  <si>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</si>
  <si>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</si>
  <si>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</si>
  <si>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</si>
  <si>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</si>
  <si>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</si>
  <si>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</si>
  <si>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</si>
  <si>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</si>
  <si>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</si>
  <si>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</si>
  <si>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</si>
  <si>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</si>
  <si>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</si>
  <si>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</si>
  <si>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</si>
  <si>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</si>
  <si>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</si>
  <si>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</si>
  <si>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</si>
  <si>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</si>
  <si>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</si>
  <si>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</si>
  <si>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</si>
  <si>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</si>
  <si>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</si>
  <si>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</si>
  <si>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</si>
  <si>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</si>
  <si>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</si>
  <si>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</si>
  <si>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</si>
  <si>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</si>
  <si>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</si>
  <si>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</si>
  <si>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</si>
  <si>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</si>
  <si>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</si>
  <si>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</si>
  <si>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</si>
  <si>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</si>
  <si>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</si>
  <si>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</si>
  <si>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</si>
  <si>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</si>
  <si>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</si>
  <si>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</si>
  <si>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</si>
  <si>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</si>
  <si>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</si>
  <si>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</si>
  <si>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</si>
  <si>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</si>
  <si>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</si>
  <si>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</si>
  <si>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</si>
  <si>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</si>
  <si>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</si>
  <si>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</si>
  <si>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</si>
  <si>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</si>
  <si>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</si>
  <si>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</si>
  <si>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</si>
  <si>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</si>
  <si>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</si>
  <si>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</si>
  <si>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</si>
  <si>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</si>
  <si>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</si>
  <si>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</si>
  <si>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</si>
  <si>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</si>
  <si>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</si>
  <si>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</si>
  <si>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</si>
  <si>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</si>
  <si>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</si>
  <si>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</si>
  <si>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</si>
  <si>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</si>
  <si>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</si>
  <si>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</si>
  <si>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</si>
  <si>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</si>
  <si>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</si>
  <si>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</si>
  <si>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</si>
  <si>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</si>
  <si>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</si>
  <si>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</si>
  <si>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</si>
  <si>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</si>
  <si>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</si>
  <si>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</si>
  <si>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</si>
  <si>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</si>
  <si>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</si>
  <si>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</si>
  <si>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</si>
  <si>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</si>
  <si>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</si>
  <si>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</si>
  <si>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</si>
  <si>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</si>
  <si>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</si>
  <si>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</si>
  <si>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</si>
  <si>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</si>
  <si>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</si>
  <si>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</si>
  <si>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</si>
  <si>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</si>
  <si>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</si>
  <si>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</si>
  <si>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</si>
  <si>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</si>
  <si>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</si>
  <si>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</si>
  <si>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</si>
  <si>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</si>
  <si>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</si>
  <si>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</si>
  <si>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</si>
  <si>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</si>
  <si>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</si>
  <si>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</si>
  <si>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</si>
  <si>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</si>
  <si>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</si>
  <si>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</si>
  <si>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</si>
  <si>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</si>
  <si>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</si>
  <si>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</si>
  <si>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</si>
  <si>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</si>
  <si>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</si>
  <si>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</si>
  <si>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</si>
  <si>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</si>
  <si>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</si>
  <si>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</si>
  <si>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</si>
  <si>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</si>
  <si>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</si>
  <si>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</si>
  <si>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</si>
  <si>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</si>
  <si>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</si>
  <si>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</si>
  <si>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</si>
  <si>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</si>
  <si>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</si>
  <si>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</si>
  <si>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</si>
  <si>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</si>
  <si>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</si>
  <si>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</si>
  <si>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</si>
  <si>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</si>
  <si>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</si>
  <si>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</si>
  <si>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</si>
  <si>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</si>
  <si>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</si>
  <si>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</si>
  <si>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</si>
  <si>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</si>
  <si>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</si>
  <si>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</si>
  <si>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</si>
  <si>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</si>
  <si>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</si>
  <si>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</si>
  <si>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</si>
  <si>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</si>
  <si>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</si>
  <si>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</si>
  <si>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</si>
  <si>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</si>
  <si>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</si>
  <si>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</si>
  <si>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</si>
  <si>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</si>
  <si>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</si>
  <si>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</si>
  <si>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</si>
  <si>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</si>
  <si>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</si>
  <si>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</si>
  <si>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</si>
  <si>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</si>
  <si>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</si>
  <si>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</si>
  <si>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</si>
  <si>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</si>
  <si>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</si>
  <si>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</si>
  <si>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</si>
  <si>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</si>
  <si>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</si>
  <si>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</si>
  <si>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</si>
  <si>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</si>
  <si>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</si>
  <si>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</si>
  <si>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</si>
  <si>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</si>
  <si>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</si>
  <si>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</si>
  <si>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</si>
  <si>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</si>
  <si>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</si>
  <si>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</si>
  <si>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</si>
  <si>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</si>
  <si>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</si>
  <si>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</si>
  <si>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</si>
  <si>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</si>
  <si>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</si>
  <si>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</si>
  <si>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</si>
  <si>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</si>
  <si>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</si>
  <si>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</si>
  <si>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</si>
  <si>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</si>
  <si>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</si>
  <si>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</si>
  <si>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</si>
  <si>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</si>
  <si>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</si>
  <si>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</si>
  <si>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</si>
  <si>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</si>
  <si>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</si>
  <si>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</si>
  <si>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</si>
  <si>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</si>
  <si>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</si>
  <si>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</si>
  <si>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</si>
  <si>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</si>
  <si>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</si>
  <si>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</si>
  <si>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</si>
  <si>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</si>
  <si>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</si>
  <si>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</si>
  <si>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</si>
  <si>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</si>
  <si>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</si>
  <si>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</si>
  <si>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</si>
  <si>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</si>
  <si>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</si>
  <si>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</si>
  <si>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</si>
  <si>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</si>
  <si>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</si>
  <si>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</si>
  <si>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</si>
  <si>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</si>
  <si>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</si>
  <si>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</si>
  <si>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</si>
  <si>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</si>
  <si>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</si>
  <si>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</si>
  <si>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</si>
  <si>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</si>
  <si>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</si>
  <si>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</si>
  <si>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</si>
  <si>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</si>
  <si>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</si>
  <si>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</si>
  <si>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</si>
  <si>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</si>
  <si>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</si>
  <si>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</si>
  <si>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</si>
  <si>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</si>
  <si>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</si>
  <si>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</si>
  <si>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</si>
  <si>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</si>
  <si>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</si>
  <si>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</si>
  <si>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</si>
  <si>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</si>
  <si>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</si>
  <si>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</si>
  <si>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</si>
  <si>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</si>
  <si>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</si>
  <si>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</si>
  <si>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</si>
  <si>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</si>
  <si>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</si>
  <si>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</si>
  <si>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</si>
  <si>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</si>
  <si>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</si>
  <si>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</si>
  <si>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</si>
  <si>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</si>
  <si>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</si>
  <si>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</si>
  <si>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</si>
  <si>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</si>
  <si>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</si>
  <si>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</si>
  <si>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</si>
  <si>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</si>
  <si>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</si>
  <si>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</si>
  <si>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</si>
  <si>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</si>
  <si>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</si>
  <si>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</si>
  <si>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</si>
  <si>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</si>
  <si>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</si>
  <si>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</si>
  <si>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</si>
  <si>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</si>
  <si>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</si>
  <si>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</si>
  <si>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</si>
  <si>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</si>
  <si>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</si>
  <si>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</si>
  <si>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</si>
  <si>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</si>
  <si>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</si>
  <si>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</si>
  <si>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</si>
  <si>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</si>
  <si>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</si>
  <si>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</si>
  <si>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</si>
  <si>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</si>
  <si>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</si>
  <si>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</si>
  <si>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</si>
  <si>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</si>
  <si>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</si>
  <si>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</si>
  <si>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</si>
  <si>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</si>
  <si>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</si>
  <si>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</si>
  <si>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</si>
  <si>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</si>
  <si>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</si>
  <si>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</si>
  <si>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</si>
  <si>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</si>
  <si>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</si>
  <si>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</si>
  <si>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</si>
  <si>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</si>
  <si>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</si>
  <si>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</si>
  <si>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</si>
  <si>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</si>
  <si>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</si>
  <si>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</si>
  <si>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</si>
  <si>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</si>
  <si>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</si>
  <si>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</si>
  <si>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</si>
  <si>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</si>
  <si>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</si>
  <si>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</si>
  <si>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</si>
  <si>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</si>
  <si>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</si>
  <si>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</si>
  <si>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</si>
  <si>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</si>
  <si>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</si>
  <si>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</si>
  <si>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</si>
  <si>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</si>
  <si>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</si>
  <si>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</si>
  <si>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</si>
  <si>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</si>
  <si>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</si>
  <si>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</si>
  <si>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</si>
  <si>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</si>
  <si>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</si>
  <si>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</si>
  <si>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</si>
  <si>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</si>
  <si>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</si>
  <si>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</si>
  <si>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</si>
  <si>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</si>
  <si>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</si>
  <si>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</si>
  <si>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</si>
  <si>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</si>
  <si>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</si>
  <si>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</si>
  <si>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</si>
  <si>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</si>
  <si>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</si>
  <si>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</si>
  <si>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</si>
  <si>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</si>
  <si>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</si>
  <si>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</si>
  <si>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</si>
  <si>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</si>
  <si>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</si>
  <si>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</si>
  <si>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</si>
  <si>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</si>
  <si>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</si>
  <si>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</si>
  <si>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</si>
  <si>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</si>
  <si>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</si>
  <si>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</si>
  <si>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</si>
  <si>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</si>
  <si>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</si>
  <si>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</si>
  <si>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</si>
  <si>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</si>
  <si>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</si>
  <si>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</si>
  <si>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</si>
  <si>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</si>
  <si>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</si>
  <si>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</si>
  <si>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</si>
  <si>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</si>
  <si>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</si>
  <si>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</si>
  <si>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</si>
  <si>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</si>
  <si>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</si>
  <si>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</si>
  <si>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</si>
  <si>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</si>
  <si>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</si>
  <si>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</si>
  <si>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</si>
  <si>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</si>
  <si>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</si>
  <si>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</si>
  <si>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</si>
  <si>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</si>
  <si>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</si>
  <si>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</si>
  <si>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</si>
  <si>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</si>
  <si>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</si>
  <si>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</si>
  <si>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</si>
  <si>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</si>
  <si>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</si>
  <si>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</si>
  <si>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</si>
  <si>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</si>
  <si>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</si>
  <si>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</si>
  <si>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</si>
  <si>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</si>
  <si>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</si>
  <si>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</si>
  <si>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</si>
  <si>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</si>
  <si>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</si>
  <si>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</si>
  <si>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</si>
  <si>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</si>
  <si>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</si>
  <si>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</si>
  <si>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</si>
  <si>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</si>
  <si>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</si>
  <si>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</si>
  <si>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</si>
  <si>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</si>
  <si>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</si>
  <si>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</si>
  <si>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</si>
  <si>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</si>
  <si>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</si>
  <si>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</si>
  <si>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</si>
  <si>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</si>
  <si>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</si>
  <si>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</si>
  <si>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</si>
  <si>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</si>
  <si>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</si>
  <si>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</si>
  <si>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</si>
  <si>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</si>
  <si>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</si>
  <si>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</si>
  <si>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</si>
  <si>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</si>
  <si>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</si>
  <si>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</si>
  <si>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</si>
  <si>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</si>
  <si>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</si>
  <si>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</si>
  <si>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</si>
  <si>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</si>
  <si>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</si>
  <si>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</si>
  <si>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</si>
  <si>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</si>
  <si>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</si>
  <si>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</si>
  <si>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</si>
  <si>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</si>
  <si>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</si>
  <si>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</si>
  <si>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</si>
  <si>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</si>
  <si>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</si>
  <si>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</si>
  <si>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</si>
  <si>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</si>
  <si>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</si>
  <si>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</si>
  <si>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</si>
  <si>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</si>
  <si>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</si>
  <si>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</si>
  <si>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</si>
  <si>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</si>
  <si>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</si>
  <si>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</si>
  <si>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</si>
  <si>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</si>
  <si>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</si>
  <si>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</si>
  <si>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</si>
  <si>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</si>
  <si>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</si>
  <si>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</si>
  <si>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</si>
  <si>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</si>
  <si>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</si>
  <si>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</si>
  <si>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</si>
  <si>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</si>
  <si>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</si>
  <si>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</si>
  <si>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</si>
  <si>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</si>
  <si>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</si>
  <si>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</si>
  <si>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</si>
  <si>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</si>
  <si>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</si>
  <si>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</si>
  <si>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</si>
  <si>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</si>
  <si>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</si>
  <si>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</si>
  <si>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</si>
  <si>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</si>
  <si>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</si>
  <si>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</si>
  <si>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</si>
  <si>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</si>
  <si>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</si>
  <si>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</si>
  <si>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</si>
  <si>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</si>
  <si>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</si>
  <si>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</si>
  <si>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</si>
  <si>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</si>
  <si>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</si>
  <si>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</si>
  <si>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</si>
  <si>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</si>
  <si>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</si>
  <si>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</si>
  <si>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</si>
  <si>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</si>
  <si>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</si>
  <si>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</si>
  <si>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</si>
  <si>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</si>
  <si>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</si>
  <si>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</si>
  <si>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</si>
  <si>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</si>
  <si>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</si>
  <si>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</si>
  <si>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</si>
  <si>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</si>
  <si>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</si>
  <si>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</si>
  <si>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</si>
  <si>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</si>
  <si>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</si>
  <si>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</si>
  <si>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</si>
  <si>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</si>
  <si>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</si>
  <si>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</si>
  <si>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</si>
  <si>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</si>
  <si>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</si>
  <si>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</si>
  <si>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</si>
  <si>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</si>
  <si>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</si>
  <si>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</si>
  <si>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</si>
  <si>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</si>
  <si>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</si>
  <si>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</si>
  <si>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</si>
  <si>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</si>
  <si>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</si>
  <si>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</si>
  <si>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</si>
  <si>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</si>
  <si>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</si>
  <si>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</si>
  <si>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</si>
  <si>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</si>
  <si>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</si>
  <si>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</si>
  <si>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</si>
  <si>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</si>
  <si>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</si>
  <si>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</si>
  <si>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</si>
  <si>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</si>
  <si>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</si>
  <si>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</si>
  <si>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</si>
  <si>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</si>
  <si>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</si>
  <si>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</si>
  <si>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</si>
  <si>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</si>
  <si>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</si>
  <si>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</si>
  <si>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</si>
  <si>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</si>
  <si>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</si>
  <si>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</si>
  <si>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</si>
  <si>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</si>
  <si>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</si>
  <si>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</si>
  <si>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</si>
  <si>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</si>
  <si>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</si>
  <si>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</si>
  <si>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</si>
  <si>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</si>
  <si>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</si>
  <si>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</si>
  <si>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</si>
  <si>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</si>
  <si>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</si>
  <si>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</si>
  <si>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</si>
  <si>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</si>
  <si>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</si>
  <si>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</si>
  <si>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</si>
  <si>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</si>
  <si>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</si>
  <si>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</si>
  <si>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</si>
  <si>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</si>
  <si>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</si>
  <si>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</si>
  <si>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</si>
  <si>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</si>
  <si>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</si>
  <si>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</si>
  <si>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</si>
  <si>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</si>
  <si>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</si>
  <si>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</si>
  <si>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</si>
  <si>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</si>
  <si>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</si>
  <si>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</si>
  <si>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</si>
  <si>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</si>
  <si>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</si>
  <si>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</si>
  <si>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</si>
  <si>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</si>
  <si>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</si>
  <si>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</si>
  <si>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</si>
  <si>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</si>
  <si>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</si>
  <si>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</si>
  <si>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</si>
  <si>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</si>
  <si>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</si>
  <si>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</si>
  <si>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</si>
  <si>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</si>
  <si>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</si>
  <si>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</si>
  <si>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</si>
  <si>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</si>
  <si>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</si>
  <si>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</si>
  <si>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</si>
  <si>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</si>
  <si>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</si>
  <si>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</si>
  <si>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</si>
  <si>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</si>
  <si>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</si>
  <si>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</si>
  <si>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</si>
  <si>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</si>
  <si>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</si>
  <si>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</si>
  <si>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</si>
  <si>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</si>
  <si>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</si>
  <si>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</si>
  <si>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</si>
  <si>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</si>
  <si>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</si>
  <si>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</si>
  <si>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</si>
  <si>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</si>
  <si>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</si>
  <si>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</si>
  <si>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</si>
  <si>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</si>
  <si>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</si>
  <si>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</si>
  <si>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</si>
  <si>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</si>
  <si>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</si>
  <si>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</si>
  <si>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</si>
  <si>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</si>
  <si>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</si>
  <si>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</si>
  <si>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</si>
  <si>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</si>
  <si>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</si>
  <si>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</si>
  <si>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</si>
  <si>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</si>
  <si>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</si>
  <si>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</si>
  <si>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</si>
  <si>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</si>
  <si>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</si>
  <si>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</si>
  <si>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</si>
  <si>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</si>
  <si>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</si>
  <si>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</si>
  <si>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</si>
  <si>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</si>
  <si>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</si>
  <si>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</si>
  <si>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</si>
  <si>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</si>
  <si>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</si>
  <si>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</si>
  <si>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</si>
  <si>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</si>
  <si>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</si>
  <si>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</si>
  <si>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</si>
  <si>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</si>
  <si>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</si>
  <si>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</si>
  <si>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</si>
  <si>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</si>
  <si>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</si>
  <si>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</si>
  <si>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</si>
  <si>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</si>
  <si>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</si>
  <si>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</si>
  <si>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</si>
  <si>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</si>
  <si>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</si>
  <si>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</si>
  <si>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</si>
  <si>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</si>
  <si>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</si>
  <si>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</si>
  <si>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</si>
  <si>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</si>
  <si>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</si>
  <si>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</si>
  <si>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</si>
  <si>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</si>
  <si>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</si>
  <si>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</si>
  <si>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</si>
  <si>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</si>
  <si>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</si>
  <si>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</si>
  <si>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</si>
  <si>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</si>
  <si>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</si>
  <si>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</si>
  <si>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</si>
  <si>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</si>
  <si>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</si>
  <si>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</si>
  <si>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</si>
  <si>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</si>
  <si>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</si>
  <si>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</si>
  <si>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</si>
  <si>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</si>
  <si>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</si>
  <si>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</si>
  <si>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</si>
  <si>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</si>
  <si>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</si>
  <si>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</si>
  <si>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</si>
  <si>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</si>
  <si>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</si>
  <si>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</si>
  <si>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</si>
  <si>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</si>
  <si>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</si>
  <si>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</si>
  <si>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</si>
  <si>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</si>
  <si>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</si>
  <si>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</si>
  <si>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</si>
  <si>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</si>
  <si>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</si>
  <si>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</si>
  <si>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</si>
  <si>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</si>
  <si>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</si>
  <si>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</si>
  <si>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</si>
  <si>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</si>
  <si>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</si>
  <si>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</si>
  <si>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</si>
  <si>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</si>
  <si>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</si>
  <si>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</si>
  <si>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</si>
  <si>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</si>
  <si>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</si>
  <si>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</si>
  <si>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</si>
  <si>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</si>
  <si>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</si>
  <si>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</si>
  <si>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</si>
  <si>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</si>
  <si>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</si>
  <si>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</si>
  <si>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</si>
  <si>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</si>
  <si>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</si>
  <si>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</si>
  <si>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</si>
  <si>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</si>
  <si>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</si>
  <si>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</si>
  <si>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</si>
  <si>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</si>
  <si>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</si>
  <si>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</si>
  <si>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</si>
  <si>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</si>
  <si>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</si>
  <si>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</si>
  <si>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</si>
  <si>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</si>
  <si>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</si>
  <si>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</si>
  <si>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</si>
  <si>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</si>
  <si>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</si>
  <si>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</si>
  <si>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</si>
  <si>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</si>
  <si>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</si>
  <si>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</si>
  <si>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</si>
  <si>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</si>
  <si>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</si>
  <si>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</si>
  <si>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</si>
  <si>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</si>
  <si>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</si>
  <si>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</si>
  <si>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</si>
  <si>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</si>
  <si>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</si>
  <si>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</si>
  <si>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</si>
  <si>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</si>
  <si>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</si>
  <si>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</si>
  <si>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</si>
  <si>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</si>
  <si>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</si>
  <si>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</si>
  <si>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</si>
  <si>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</si>
  <si>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</si>
  <si>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</si>
  <si>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</si>
  <si>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</si>
  <si>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</si>
  <si>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</si>
  <si>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</si>
  <si>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</si>
  <si>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</si>
  <si>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</si>
  <si>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</si>
  <si>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</si>
  <si>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</si>
  <si>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</si>
  <si>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</si>
  <si>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</si>
  <si>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</si>
  <si>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</si>
  <si>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</si>
  <si>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</si>
  <si>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</si>
  <si>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</si>
  <si>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</si>
  <si>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</si>
  <si>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</si>
  <si>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</si>
  <si>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</si>
  <si>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</si>
  <si>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</si>
  <si>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</si>
  <si>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</si>
  <si>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</si>
  <si>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</si>
  <si>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</si>
  <si>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</si>
  <si>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</si>
  <si>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</si>
  <si>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</si>
  <si>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</si>
  <si>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</si>
  <si>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</si>
  <si>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</si>
  <si>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</si>
  <si>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</si>
  <si>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</si>
  <si>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</si>
  <si>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</si>
  <si>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</si>
  <si>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</si>
  <si>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</si>
  <si>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</si>
  <si>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</si>
  <si>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</si>
  <si>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</si>
  <si>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</si>
  <si>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</si>
  <si>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</si>
  <si>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</si>
  <si>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</si>
  <si>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</si>
  <si>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</si>
  <si>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</si>
  <si>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</si>
  <si>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</si>
  <si>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</si>
  <si>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</si>
  <si>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</si>
  <si>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</si>
  <si>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</si>
  <si>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</si>
  <si>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</si>
  <si>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</si>
  <si>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</si>
  <si>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</si>
  <si>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</si>
  <si>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</si>
  <si>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</si>
  <si>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</si>
  <si>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</si>
  <si>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</si>
  <si>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</si>
  <si>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</si>
  <si>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</si>
  <si>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</si>
  <si>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</si>
  <si>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</si>
  <si>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</si>
  <si>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</si>
  <si>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</si>
  <si>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</si>
  <si>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</si>
  <si>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</si>
  <si>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</si>
  <si>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</si>
  <si>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</si>
  <si>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</si>
  <si>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</si>
  <si>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</si>
  <si>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</si>
  <si>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</si>
  <si>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</si>
  <si>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</si>
  <si>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</si>
  <si>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</si>
  <si>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</si>
  <si>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</si>
  <si>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</si>
  <si>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</si>
  <si>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</si>
  <si>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</si>
  <si>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</si>
  <si>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</si>
  <si>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</si>
  <si>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</si>
  <si>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</si>
  <si>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</si>
  <si>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</si>
  <si>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</si>
  <si>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</si>
  <si>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</si>
  <si>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</si>
  <si>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</si>
  <si>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</si>
  <si>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</si>
  <si>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</si>
  <si>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</si>
  <si>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</si>
  <si>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</si>
  <si>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</si>
  <si>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</si>
  <si>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</si>
  <si>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</si>
  <si>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</si>
  <si>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</si>
  <si>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</si>
  <si>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</si>
  <si>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</si>
  <si>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</si>
  <si>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</si>
  <si>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</si>
  <si>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</si>
  <si>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</si>
  <si>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</si>
  <si>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</si>
  <si>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</si>
  <si>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</si>
  <si>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</si>
  <si>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</si>
  <si>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</si>
  <si>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</si>
  <si>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</si>
  <si>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</si>
  <si>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</si>
  <si>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</si>
  <si>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</si>
  <si>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</si>
  <si>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</si>
  <si>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</si>
  <si>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</si>
  <si>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</si>
  <si>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</si>
  <si>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</si>
  <si>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</si>
  <si>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</si>
  <si>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</si>
  <si>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</si>
  <si>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</si>
  <si>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</si>
  <si>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</si>
  <si>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</si>
  <si>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</si>
  <si>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</si>
  <si>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</si>
  <si>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</si>
  <si>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</si>
  <si>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</si>
  <si>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</si>
  <si>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</si>
  <si>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</si>
  <si>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</si>
  <si>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</si>
  <si>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</si>
  <si>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</si>
  <si>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</si>
  <si>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</si>
  <si>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</si>
  <si>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</si>
  <si>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</si>
  <si>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</si>
  <si>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</si>
  <si>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</si>
  <si>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</si>
  <si>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</si>
  <si>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</si>
  <si>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</si>
  <si>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</si>
  <si>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</si>
  <si>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</si>
  <si>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</si>
  <si>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</si>
  <si>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</si>
  <si>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</si>
  <si>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</si>
  <si>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</si>
  <si>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</si>
  <si>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</si>
  <si>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</si>
  <si>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</si>
  <si>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</si>
  <si>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</si>
  <si>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</si>
  <si>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</si>
  <si>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</si>
  <si>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</si>
  <si>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</si>
  <si>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</si>
  <si>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</si>
  <si>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</si>
  <si>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</si>
  <si>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</si>
  <si>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</si>
  <si>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</si>
  <si>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</si>
  <si>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</si>
  <si>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</si>
  <si>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</si>
  <si>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</si>
  <si>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</si>
  <si>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</si>
  <si>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</si>
  <si>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</si>
  <si>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</si>
  <si>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</si>
  <si>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</si>
  <si>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</si>
  <si>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</si>
  <si>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</si>
  <si>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</si>
  <si>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</si>
  <si>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</si>
  <si>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</si>
  <si>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</si>
  <si>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</si>
  <si>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</si>
  <si>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</si>
  <si>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</si>
  <si>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</si>
  <si>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</si>
  <si>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</si>
  <si>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</si>
  <si>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</si>
  <si>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</si>
  <si>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</si>
  <si>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</si>
  <si>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</si>
  <si>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</si>
  <si>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</si>
  <si>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</si>
  <si>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</si>
  <si>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</si>
  <si>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</si>
  <si>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</si>
  <si>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</si>
  <si>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</si>
  <si>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</si>
  <si>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</si>
  <si>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</si>
  <si>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</si>
  <si>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</si>
  <si>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</si>
  <si>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</si>
  <si>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</si>
  <si>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</si>
  <si>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</si>
  <si>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</si>
  <si>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</si>
  <si>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</si>
  <si>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</si>
  <si>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</si>
  <si>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</si>
  <si>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</si>
  <si>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</si>
  <si>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</si>
  <si>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</si>
  <si>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</si>
  <si>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</si>
  <si>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</si>
  <si>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</si>
  <si>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</si>
  <si>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</si>
  <si>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</si>
  <si>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</si>
  <si>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</si>
  <si>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</si>
  <si>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</si>
  <si>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</si>
  <si>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</si>
  <si>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</si>
  <si>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</si>
  <si>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</si>
  <si>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</si>
  <si>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</si>
  <si>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</si>
  <si>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</si>
  <si>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</si>
  <si>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</si>
  <si>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</si>
  <si>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</si>
  <si>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</si>
  <si>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</si>
  <si>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</si>
  <si>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</si>
  <si>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</si>
  <si>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</si>
  <si>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</si>
  <si>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</si>
  <si>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</si>
  <si>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</si>
  <si>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</si>
  <si>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</si>
  <si>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</si>
  <si>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</si>
  <si>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</si>
  <si>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</si>
  <si>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</si>
  <si>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</si>
  <si>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</si>
  <si>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</si>
  <si>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</si>
  <si>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</si>
  <si>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</si>
  <si>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</si>
  <si>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</si>
  <si>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</si>
  <si>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</si>
  <si>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</si>
  <si>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</si>
  <si>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</si>
  <si>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</si>
  <si>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</si>
  <si>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</si>
  <si>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</si>
  <si>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</si>
  <si>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</si>
  <si>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</si>
  <si>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</si>
  <si>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</si>
  <si>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</si>
  <si>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</si>
  <si>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</si>
  <si>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</si>
  <si>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</si>
  <si>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</si>
  <si>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</si>
  <si>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</si>
  <si>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</si>
  <si>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</si>
  <si>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</si>
  <si>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</si>
  <si>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</si>
  <si>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</si>
  <si>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</si>
  <si>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</si>
  <si>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</si>
  <si>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</si>
  <si>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</si>
  <si>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</si>
  <si>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</si>
  <si>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</si>
  <si>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</si>
  <si>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</si>
  <si>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</si>
  <si>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</si>
  <si>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</si>
  <si>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</si>
  <si>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</si>
  <si>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</si>
  <si>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</si>
  <si>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</si>
  <si>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</si>
  <si>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</si>
  <si>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</si>
  <si>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</si>
  <si>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</si>
  <si>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</si>
  <si>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</si>
  <si>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</si>
  <si>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</si>
  <si>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</si>
  <si>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</si>
  <si>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</si>
  <si>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</si>
  <si>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</si>
  <si>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</si>
  <si>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</si>
  <si>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</si>
  <si>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</si>
  <si>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</si>
  <si>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</si>
  <si>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</si>
  <si>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</si>
  <si>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</si>
  <si>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</si>
  <si>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</si>
  <si>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</si>
  <si>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</si>
  <si>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</si>
  <si>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</si>
  <si>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</si>
  <si>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</si>
  <si>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</si>
  <si>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</si>
  <si>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</si>
  <si>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</si>
  <si>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</si>
  <si>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</si>
  <si>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</si>
  <si>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</si>
  <si>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</si>
  <si>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</si>
  <si>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</si>
  <si>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</si>
  <si>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</si>
  <si>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</si>
  <si>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</si>
  <si>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</si>
  <si>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</si>
  <si>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</si>
  <si>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</si>
  <si>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</si>
  <si>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</si>
  <si>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</si>
  <si>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</si>
  <si>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</si>
  <si>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</si>
  <si>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</si>
  <si>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</si>
  <si>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</si>
  <si>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</si>
  <si>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</si>
  <si>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</si>
  <si>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</si>
  <si>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</si>
  <si>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</si>
  <si>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</si>
  <si>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</si>
  <si>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</si>
  <si>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</si>
  <si>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</si>
  <si>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</si>
  <si>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</si>
  <si>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</si>
  <si>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</si>
  <si>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</si>
  <si>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</si>
  <si>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</si>
  <si>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</si>
  <si>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</si>
  <si>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</si>
  <si>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</si>
  <si>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</si>
  <si>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</si>
  <si>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</si>
  <si>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</si>
  <si>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</si>
  <si>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</si>
  <si>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</si>
  <si>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</si>
  <si>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</si>
  <si>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</si>
  <si>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</si>
  <si>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</si>
  <si>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</si>
  <si>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</si>
  <si>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</si>
  <si>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</si>
  <si>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</si>
  <si>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</si>
  <si>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</si>
  <si>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</si>
  <si>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</si>
  <si>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</si>
  <si>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</si>
  <si>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</si>
  <si>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</si>
  <si>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</si>
  <si>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</si>
  <si>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</si>
  <si>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</si>
  <si>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</si>
  <si>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</si>
  <si>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</si>
  <si>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</si>
  <si>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</si>
  <si>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</si>
  <si>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</si>
  <si>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</si>
  <si>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</si>
  <si>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</si>
  <si>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</si>
  <si>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</si>
  <si>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</si>
  <si>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</si>
  <si>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</si>
  <si>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</si>
  <si>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</si>
  <si>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</si>
  <si>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</si>
  <si>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</si>
  <si>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</si>
  <si>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</si>
  <si>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</si>
  <si>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</si>
  <si>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</si>
  <si>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</si>
  <si>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</si>
  <si>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</si>
  <si>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</si>
  <si>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</si>
  <si>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</si>
  <si>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</si>
  <si>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</si>
  <si>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</si>
  <si>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</si>
  <si>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</si>
  <si>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</si>
  <si>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</si>
  <si>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</si>
  <si>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</si>
  <si>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</si>
  <si>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</si>
  <si>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</si>
  <si>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</si>
  <si>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</si>
  <si>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</si>
  <si>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</si>
  <si>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</si>
  <si>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</si>
  <si>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</si>
  <si>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</si>
  <si>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</si>
  <si>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</si>
  <si>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</si>
  <si>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</si>
  <si>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</si>
  <si>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</si>
  <si>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</si>
  <si>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</si>
  <si>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</si>
  <si>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</si>
  <si>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</si>
  <si>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</si>
  <si>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</si>
  <si>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</si>
  <si>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</si>
  <si>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</si>
  <si>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</si>
  <si>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</si>
  <si>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</si>
  <si>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</si>
  <si>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</si>
  <si>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</si>
  <si>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</si>
  <si>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</si>
  <si>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</si>
  <si>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</si>
  <si>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</si>
  <si>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</si>
  <si>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</si>
  <si>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</si>
  <si>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</si>
  <si>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</si>
  <si>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</si>
  <si>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</si>
  <si>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</si>
  <si>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</si>
  <si>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</si>
  <si>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</si>
  <si>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</si>
  <si>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</si>
  <si>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</si>
  <si>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</si>
  <si>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</si>
  <si>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</si>
  <si>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</si>
  <si>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</si>
  <si>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</si>
  <si>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</si>
  <si>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</si>
  <si>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</si>
  <si>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</si>
  <si>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</si>
  <si>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</si>
  <si>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</si>
  <si>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</si>
  <si>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</si>
  <si>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</si>
  <si>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</si>
  <si>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</si>
  <si>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</si>
  <si>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</si>
  <si>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</si>
  <si>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</si>
  <si>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</si>
  <si>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</si>
  <si>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</si>
  <si>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</si>
  <si>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</si>
  <si>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</si>
  <si>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</si>
  <si>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</si>
  <si>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</si>
  <si>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</si>
  <si>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</si>
  <si>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</si>
  <si>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</si>
  <si>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</si>
  <si>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</si>
  <si>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</si>
  <si>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</si>
  <si>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</si>
  <si>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</si>
  <si>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</si>
  <si>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</si>
  <si>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</si>
  <si>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</si>
  <si>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</si>
  <si>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</si>
  <si>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</si>
  <si>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</si>
  <si>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</si>
  <si>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</si>
  <si>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</si>
  <si>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</si>
  <si>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</si>
  <si>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</si>
  <si>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</si>
  <si>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</si>
  <si>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</si>
  <si>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</si>
  <si>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</si>
  <si>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</si>
  <si>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</si>
  <si>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</si>
  <si>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</si>
  <si>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</si>
  <si>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</si>
  <si>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</si>
  <si>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</si>
  <si>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</si>
  <si>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</si>
  <si>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</si>
  <si>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</si>
  <si>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</si>
  <si>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</si>
  <si>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</si>
  <si>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</si>
  <si>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</si>
  <si>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</si>
  <si>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</si>
  <si>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</si>
  <si>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</si>
  <si>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</si>
  <si>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</si>
  <si>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</si>
  <si>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</si>
  <si>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</si>
  <si>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</si>
  <si>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</si>
  <si>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</si>
  <si>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</si>
  <si>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</si>
  <si>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</si>
  <si>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</si>
  <si>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</si>
  <si>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</si>
  <si>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</si>
  <si>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</si>
  <si>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</si>
  <si>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</si>
  <si>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</si>
  <si>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</si>
  <si>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</si>
  <si>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</si>
  <si>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</si>
  <si>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</si>
  <si>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</si>
  <si>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</si>
  <si>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</si>
  <si>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</si>
  <si>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</si>
  <si>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</si>
  <si>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</si>
  <si>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</si>
  <si>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</si>
  <si>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</si>
  <si>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</si>
  <si>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</si>
  <si>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</si>
  <si>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</si>
  <si>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</si>
  <si>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</si>
  <si>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</si>
  <si>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</si>
  <si>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</si>
  <si>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</si>
  <si>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</si>
  <si>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</si>
  <si>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</si>
  <si>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</si>
  <si>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</si>
  <si>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</si>
  <si>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</si>
  <si>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</si>
  <si>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</si>
  <si>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</si>
  <si>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</si>
  <si>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</si>
  <si>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</si>
  <si>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</si>
  <si>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</si>
  <si>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</si>
  <si>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</si>
  <si>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</si>
  <si>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</si>
  <si>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</si>
  <si>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</si>
  <si>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</si>
  <si>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</si>
  <si>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</si>
  <si>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</si>
  <si>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</si>
  <si>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</si>
  <si>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</si>
  <si>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</si>
  <si>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</si>
  <si>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</si>
  <si>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</si>
  <si>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</si>
  <si>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</si>
  <si>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</si>
  <si>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</si>
  <si>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</si>
  <si>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</si>
  <si>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</si>
  <si>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</si>
  <si>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</si>
  <si>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</si>
  <si>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</si>
  <si>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</si>
  <si>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</si>
  <si>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</si>
  <si>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</si>
  <si>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</si>
  <si>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</si>
  <si>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</si>
  <si>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</si>
  <si>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</si>
  <si>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</si>
  <si>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</si>
  <si>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</si>
  <si>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</si>
  <si>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</si>
  <si>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</si>
  <si>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</si>
  <si>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</si>
  <si>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</si>
  <si>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</si>
  <si>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</si>
  <si>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</si>
  <si>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</si>
  <si>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</si>
  <si>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</si>
  <si>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</si>
  <si>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</si>
  <si>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</si>
  <si>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</si>
  <si>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</si>
  <si>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</si>
  <si>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</si>
  <si>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</si>
  <si>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</si>
  <si>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</si>
  <si>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</si>
  <si>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</si>
  <si>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</si>
  <si>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</si>
  <si>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</si>
  <si>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</si>
  <si>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</si>
  <si>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</si>
  <si>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</si>
  <si>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</si>
  <si>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</si>
  <si>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</si>
  <si>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</si>
  <si>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</si>
  <si>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</si>
  <si>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</si>
  <si>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</si>
  <si>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</si>
  <si>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</si>
  <si>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</si>
  <si>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</si>
  <si>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</si>
  <si>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</si>
  <si>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</si>
  <si>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</si>
  <si>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</si>
  <si>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</si>
  <si>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</si>
  <si>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</si>
  <si>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</si>
  <si>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</si>
  <si>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</si>
  <si>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</si>
  <si>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</si>
  <si>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</si>
  <si>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</si>
  <si>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</si>
  <si>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</si>
  <si>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</si>
  <si>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</si>
  <si>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</si>
  <si>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</si>
  <si>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</si>
  <si>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</si>
  <si>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</si>
  <si>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</si>
  <si>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</si>
  <si>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</si>
  <si>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</si>
  <si>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</si>
  <si>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</si>
  <si>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</si>
  <si>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</si>
  <si>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</si>
  <si>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</si>
  <si>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</si>
  <si>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</si>
  <si>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</si>
  <si>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</si>
  <si>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</si>
  <si>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</si>
  <si>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</si>
  <si>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</si>
  <si>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</si>
  <si>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</si>
  <si>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</si>
  <si>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</si>
  <si>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</si>
  <si>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</si>
  <si>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</si>
  <si>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</si>
  <si>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</si>
  <si>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</si>
  <si>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</si>
  <si>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</si>
  <si>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</si>
  <si>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</si>
  <si>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</si>
  <si>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</si>
  <si>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</si>
  <si>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</si>
  <si>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</si>
  <si>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</si>
  <si>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</si>
  <si>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</si>
  <si>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</si>
  <si>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</si>
  <si>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</si>
  <si>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</si>
  <si>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</si>
  <si>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</si>
  <si>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</si>
  <si>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</si>
  <si>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</si>
  <si>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</si>
  <si>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</si>
  <si>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</si>
  <si>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</si>
  <si>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</si>
  <si>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</si>
  <si>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</si>
  <si>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</si>
  <si>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</si>
  <si>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</si>
  <si>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</si>
  <si>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</si>
  <si>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</si>
  <si>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</si>
  <si>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</si>
  <si>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</si>
  <si>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</si>
  <si>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</si>
  <si>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</si>
  <si>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</si>
  <si>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</si>
  <si>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</si>
  <si>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</si>
  <si>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</si>
  <si>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</si>
  <si>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</si>
  <si>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</si>
  <si>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</si>
  <si>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</si>
  <si>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</si>
  <si>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</si>
  <si>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</si>
  <si>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</si>
  <si>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</si>
  <si>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</si>
  <si>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</si>
  <si>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</si>
  <si>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</si>
  <si>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</si>
  <si>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</si>
  <si>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</si>
  <si>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</si>
  <si>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</si>
  <si>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</si>
  <si>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</si>
  <si>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</si>
  <si>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</si>
  <si>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</si>
  <si>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</si>
  <si>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</si>
  <si>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</si>
  <si>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</si>
  <si>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</si>
  <si>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</si>
  <si>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</si>
  <si>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</si>
  <si>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</si>
  <si>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</si>
  <si>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</si>
  <si>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</si>
  <si>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</si>
  <si>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</si>
  <si>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</si>
  <si>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</si>
  <si>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</si>
  <si>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</si>
  <si>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</si>
  <si>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</si>
  <si>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</si>
  <si>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</si>
  <si>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</si>
  <si>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</si>
  <si>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</si>
  <si>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</si>
  <si>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</si>
  <si>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</si>
  <si>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</si>
  <si>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</si>
  <si>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</si>
  <si>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</si>
  <si>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</si>
  <si>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</si>
  <si>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</si>
  <si>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</si>
  <si>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</si>
  <si>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</si>
  <si>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</si>
  <si>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</si>
  <si>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</si>
  <si>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</si>
  <si>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</si>
  <si>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</si>
  <si>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</si>
  <si>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</si>
  <si>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</si>
  <si>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</si>
  <si>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</si>
  <si>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</si>
  <si>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</si>
  <si>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</si>
  <si>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</si>
  <si>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</si>
  <si>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</si>
  <si>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</si>
  <si>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</si>
  <si>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</si>
  <si>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</si>
  <si>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</si>
  <si>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</si>
  <si>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</si>
  <si>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</si>
  <si>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</si>
  <si>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</si>
  <si>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</si>
  <si>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</si>
  <si>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</si>
  <si>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</si>
  <si>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</si>
  <si>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</si>
  <si>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</si>
  <si>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</si>
  <si>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</si>
  <si>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</si>
  <si>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</si>
  <si>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</si>
  <si>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</si>
  <si>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</si>
  <si>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</si>
  <si>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</si>
  <si>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</si>
  <si>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</si>
  <si>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</si>
  <si>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</si>
  <si>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</si>
  <si>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</si>
  <si>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</si>
  <si>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</si>
  <si>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</si>
  <si>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</si>
  <si>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</si>
  <si>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</si>
  <si>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</si>
  <si>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</si>
  <si>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</si>
  <si>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</si>
  <si>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</si>
  <si>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</si>
  <si>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</si>
  <si>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</si>
  <si>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</si>
  <si>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</si>
  <si>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</si>
  <si>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</si>
  <si>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</si>
  <si>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</si>
  <si>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</si>
  <si>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</si>
  <si>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</si>
  <si>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</si>
  <si>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</si>
  <si>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</si>
  <si>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</si>
  <si>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</si>
  <si>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</si>
  <si>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</si>
  <si>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</si>
  <si>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</si>
  <si>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</si>
  <si>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</si>
  <si>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</si>
  <si>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</si>
  <si>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</si>
  <si>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</si>
  <si>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</si>
  <si>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</si>
  <si>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</si>
  <si>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</si>
  <si>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</si>
  <si>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</si>
  <si>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</si>
  <si>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</si>
  <si>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</si>
  <si>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</si>
  <si>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</si>
  <si>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</si>
  <si>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</si>
  <si>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</si>
  <si>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</si>
  <si>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</si>
  <si>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</si>
  <si>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</si>
  <si>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</si>
  <si>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</si>
  <si>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</si>
  <si>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</si>
  <si>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</si>
  <si>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</si>
  <si>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</si>
  <si>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</si>
  <si>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</si>
  <si>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</si>
  <si>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</si>
  <si>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</si>
  <si>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</si>
  <si>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</si>
  <si>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</si>
  <si>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</si>
  <si>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</si>
  <si>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</si>
  <si>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</si>
  <si>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</si>
  <si>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</si>
  <si>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</si>
  <si>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</si>
  <si>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</si>
  <si>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</si>
  <si>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</si>
  <si>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</si>
  <si>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</si>
  <si>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</si>
  <si>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</si>
  <si>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</si>
  <si>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</si>
  <si>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</si>
  <si>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</si>
  <si>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</si>
  <si>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</si>
  <si>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</si>
  <si>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</si>
  <si>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</si>
  <si>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</si>
  <si>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</si>
  <si>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</si>
  <si>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</si>
  <si>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</si>
  <si>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</si>
  <si>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</si>
  <si>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</si>
  <si>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</si>
  <si>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</si>
  <si>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</si>
  <si>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</si>
  <si>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</si>
  <si>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</si>
  <si>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</si>
  <si>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</si>
  <si>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</si>
  <si>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</si>
  <si>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</si>
  <si>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</si>
  <si>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</si>
  <si>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</si>
  <si>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</si>
  <si>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</si>
  <si>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</si>
  <si>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</si>
  <si>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</si>
  <si>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</si>
  <si>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</si>
  <si>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</si>
  <si>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</si>
  <si>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</si>
  <si>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</si>
  <si>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</si>
  <si>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</si>
  <si>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</si>
  <si>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</si>
  <si>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</si>
  <si>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</si>
  <si>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</si>
  <si>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</si>
  <si>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</si>
  <si>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</si>
  <si>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</si>
  <si>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</si>
  <si>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</si>
  <si>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</si>
  <si>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</si>
  <si>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</si>
  <si>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</si>
  <si>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</si>
  <si>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</si>
  <si>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</si>
  <si>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</si>
  <si>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</si>
  <si>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</si>
  <si>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</si>
  <si>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</si>
  <si>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</si>
  <si>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</si>
  <si>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</si>
  <si>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</si>
  <si>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</si>
  <si>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</si>
  <si>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</si>
  <si>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</si>
  <si>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</si>
  <si>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</si>
  <si>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</si>
  <si>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</si>
  <si>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</si>
  <si>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</si>
  <si>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</si>
  <si>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</si>
  <si>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</si>
  <si>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</si>
  <si>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</si>
  <si>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</si>
  <si>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</si>
  <si>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</si>
  <si>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</si>
  <si>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</si>
  <si>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</si>
  <si>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</si>
  <si>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</si>
  <si>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</si>
  <si>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</si>
  <si>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</si>
  <si>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</si>
  <si>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</si>
  <si>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</si>
  <si>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</si>
  <si>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</si>
  <si>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</si>
  <si>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</si>
  <si>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</si>
  <si>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</si>
  <si>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</si>
  <si>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</si>
  <si>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</si>
  <si>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</si>
  <si>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</si>
  <si>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</si>
  <si>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</si>
  <si>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</si>
  <si>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</si>
  <si>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</si>
  <si>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</si>
  <si>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</si>
  <si>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</si>
  <si>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</si>
  <si>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</si>
  <si>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</si>
  <si>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</si>
  <si>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</si>
  <si>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</si>
  <si>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</si>
  <si>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</si>
  <si>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</si>
  <si>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</si>
  <si>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</si>
  <si>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</si>
  <si>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</si>
  <si>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</si>
  <si>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</si>
  <si>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</si>
  <si>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</si>
  <si>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</si>
  <si>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</si>
  <si>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</si>
  <si>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</si>
  <si>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</si>
  <si>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</si>
  <si>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</si>
  <si>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</si>
  <si>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</si>
  <si>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</si>
  <si>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</si>
  <si>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</si>
  <si>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</si>
  <si>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</si>
  <si>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</si>
  <si>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</si>
  <si>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</si>
  <si>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</si>
  <si>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</si>
  <si>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</si>
  <si>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</si>
  <si>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</si>
  <si>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</si>
  <si>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</si>
  <si>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</si>
  <si>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</si>
  <si>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</si>
  <si>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</si>
  <si>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</si>
  <si>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</si>
  <si>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</si>
  <si>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</si>
  <si>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</si>
  <si>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</si>
  <si>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</si>
  <si>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</si>
  <si>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</si>
  <si>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</si>
  <si>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</si>
  <si>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</si>
  <si>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</si>
  <si>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</si>
  <si>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</si>
  <si>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</si>
  <si>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</si>
  <si>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</si>
  <si>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</si>
  <si>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</si>
  <si>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</si>
  <si>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</si>
  <si>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</si>
  <si>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</si>
  <si>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</si>
  <si>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</si>
  <si>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</si>
  <si>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</si>
  <si>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</si>
  <si>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</si>
  <si>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</si>
  <si>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</si>
  <si>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</si>
  <si>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</si>
  <si>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</si>
  <si>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</si>
  <si>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</si>
  <si>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</si>
  <si>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</si>
  <si>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</si>
  <si>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</si>
  <si>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</si>
  <si>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</si>
  <si>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</si>
  <si>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</si>
  <si>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</si>
  <si>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</si>
  <si>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</si>
  <si>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</si>
  <si>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</si>
  <si>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</si>
  <si>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</si>
  <si>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</si>
  <si>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</si>
  <si>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</si>
  <si>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</si>
  <si>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</si>
  <si>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</si>
  <si>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</si>
  <si>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</si>
  <si>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</si>
  <si>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</si>
  <si>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</si>
  <si>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</si>
  <si>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</si>
  <si>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</si>
  <si>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</si>
  <si>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</si>
  <si>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</si>
  <si>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</si>
  <si>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</si>
  <si>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</si>
  <si>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</si>
  <si>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</si>
  <si>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</si>
  <si>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</si>
  <si>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</si>
  <si>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</si>
  <si>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</si>
  <si>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</si>
  <si>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</si>
  <si>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</si>
  <si>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</si>
  <si>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</si>
  <si>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</si>
  <si>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</si>
  <si>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</si>
  <si>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</si>
  <si>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</si>
  <si>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</si>
  <si>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</si>
  <si>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</si>
  <si>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</si>
  <si>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</si>
  <si>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</si>
  <si>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</si>
  <si>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</si>
  <si>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</si>
  <si>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</si>
  <si>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</si>
  <si>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</si>
  <si>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</si>
  <si>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</si>
  <si>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</si>
  <si>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</si>
  <si>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</si>
  <si>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</si>
  <si>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</si>
  <si>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</si>
  <si>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</si>
  <si>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</si>
  <si>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</si>
  <si>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</si>
  <si>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</si>
  <si>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</si>
  <si>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</si>
  <si>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</si>
  <si>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</si>
  <si>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</si>
  <si>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</si>
  <si>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</si>
  <si>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</si>
  <si>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</si>
  <si>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</si>
  <si>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</si>
  <si>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</si>
  <si>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</si>
  <si>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</si>
  <si>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</si>
  <si>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</si>
  <si>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</si>
  <si>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</si>
  <si>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</si>
  <si>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</si>
  <si>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</si>
  <si>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</si>
  <si>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</si>
  <si>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</si>
  <si>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</si>
  <si>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</si>
  <si>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</si>
  <si>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</si>
  <si>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</si>
  <si>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</si>
  <si>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</si>
  <si>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</si>
  <si>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</si>
  <si>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</si>
  <si>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</si>
  <si>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</si>
  <si>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</si>
  <si>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</si>
  <si>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</si>
  <si>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</si>
  <si>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</si>
  <si>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</si>
  <si>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</si>
  <si>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</si>
  <si>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</si>
  <si>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</si>
  <si>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</si>
  <si>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</si>
  <si>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</si>
  <si>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</si>
  <si>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</si>
  <si>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</si>
  <si>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</si>
  <si>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</si>
  <si>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</si>
  <si>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</si>
  <si>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</si>
  <si>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</si>
  <si>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</si>
  <si>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</si>
  <si>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</si>
  <si>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</si>
  <si>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</si>
  <si>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</si>
  <si>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</si>
  <si>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</si>
  <si>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</si>
  <si>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</si>
  <si>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</si>
  <si>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</si>
  <si>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</si>
  <si>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</si>
  <si>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</si>
  <si>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</si>
  <si>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</si>
  <si>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</si>
  <si>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</si>
  <si>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</si>
  <si>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</si>
  <si>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</si>
  <si>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</si>
  <si>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</si>
  <si>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</si>
  <si>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</si>
  <si>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</si>
  <si>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</si>
  <si>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</si>
  <si>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</si>
  <si>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</si>
  <si>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</si>
  <si>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</si>
  <si>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</si>
  <si>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</si>
  <si>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</si>
  <si>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</si>
  <si>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</si>
  <si>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</si>
  <si>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</si>
  <si>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</si>
  <si>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</si>
  <si>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</si>
  <si>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</si>
  <si>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</si>
  <si>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</si>
  <si>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</si>
  <si>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</si>
  <si>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</si>
  <si>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</si>
  <si>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</si>
  <si>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</si>
  <si>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</si>
  <si>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</si>
  <si>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</si>
  <si>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</si>
  <si>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</si>
  <si>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</si>
  <si>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</si>
  <si>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</si>
  <si>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</si>
  <si>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</si>
  <si>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</si>
  <si>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</si>
  <si>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</si>
  <si>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</si>
  <si>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</si>
  <si>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</si>
  <si>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</si>
  <si>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</si>
  <si>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</si>
  <si>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</si>
  <si>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</si>
  <si>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</si>
  <si>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</si>
  <si>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</si>
  <si>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</si>
  <si>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</si>
  <si>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</si>
  <si>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</si>
  <si>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</si>
  <si>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</si>
  <si>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</si>
  <si>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</si>
  <si>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</si>
  <si>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</si>
  <si>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</si>
  <si>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</si>
  <si>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</si>
  <si>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</si>
  <si>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</si>
  <si>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</si>
  <si>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</si>
  <si>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</si>
  <si>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</si>
  <si>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</si>
  <si>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</si>
  <si>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</si>
  <si>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</si>
  <si>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</si>
  <si>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</si>
  <si>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</si>
  <si>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</si>
  <si>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</si>
  <si>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</si>
  <si>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</si>
  <si>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</si>
  <si>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</si>
  <si>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</si>
  <si>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</si>
  <si>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</si>
  <si>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</si>
  <si>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</si>
  <si>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</si>
  <si>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</si>
  <si>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</si>
  <si>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</si>
  <si>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</si>
  <si>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</si>
  <si>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</si>
  <si>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</si>
  <si>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</si>
  <si>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</si>
  <si>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</si>
  <si>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</si>
  <si>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</si>
  <si>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</si>
  <si>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</si>
  <si>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</si>
  <si>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</si>
  <si>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</si>
  <si>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</si>
  <si>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</si>
  <si>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</si>
  <si>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</si>
  <si>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</si>
  <si>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</si>
  <si>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</si>
  <si>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</si>
  <si>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</si>
  <si>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</si>
  <si>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</si>
  <si>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</si>
  <si>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</si>
  <si>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</si>
  <si>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</si>
  <si>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</si>
  <si>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</si>
  <si>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</si>
  <si>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</si>
  <si>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</si>
  <si>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</si>
  <si>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</si>
  <si>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</si>
  <si>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</si>
  <si>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</si>
  <si>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</si>
  <si>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</si>
  <si>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</si>
  <si>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</si>
  <si>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</si>
  <si>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</si>
  <si>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</si>
  <si>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</si>
  <si>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</si>
  <si>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</si>
  <si>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</si>
  <si>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</si>
  <si>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</si>
  <si>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</si>
  <si>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</si>
  <si>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</si>
  <si>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</si>
  <si>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</si>
  <si>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</si>
  <si>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</si>
  <si>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</si>
  <si>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</si>
  <si>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</si>
  <si>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</si>
  <si>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</si>
  <si>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</si>
  <si>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</si>
  <si>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</si>
  <si>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</si>
  <si>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</si>
  <si>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</si>
  <si>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</si>
  <si>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</si>
  <si>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</si>
  <si>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</si>
  <si>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</si>
  <si>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</si>
  <si>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</si>
  <si>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</si>
  <si>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</si>
  <si>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</si>
  <si>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</si>
  <si>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</si>
  <si>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</si>
  <si>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</si>
  <si>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</si>
  <si>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</si>
  <si>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</si>
  <si>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</si>
  <si>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</si>
  <si>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</si>
  <si>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</si>
  <si>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</si>
  <si>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</si>
  <si>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</si>
  <si>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</si>
  <si>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</si>
  <si>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</si>
  <si>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</si>
  <si>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</si>
  <si>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</si>
  <si>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</si>
  <si>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</si>
  <si>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</si>
  <si>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</si>
  <si>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</si>
  <si>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</si>
  <si>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</si>
  <si>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</si>
  <si>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</si>
  <si>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</si>
  <si>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</si>
  <si>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</si>
  <si>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</si>
  <si>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</si>
  <si>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</si>
  <si>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</si>
  <si>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</si>
  <si>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</si>
  <si>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</si>
  <si>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</si>
  <si>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</si>
  <si>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</si>
  <si>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</si>
  <si>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</si>
  <si>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</si>
  <si>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</si>
  <si>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</si>
  <si>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</si>
  <si>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</si>
  <si>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</si>
  <si>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</si>
  <si>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</si>
  <si>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</si>
  <si>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</si>
  <si>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</si>
  <si>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</si>
  <si>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</si>
  <si>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</si>
  <si>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</si>
  <si>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</si>
  <si>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</si>
  <si>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</si>
  <si>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</si>
  <si>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</si>
  <si>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</si>
  <si>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</si>
  <si>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</si>
  <si>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</si>
  <si>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</si>
  <si>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</si>
  <si>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</si>
  <si>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</si>
  <si>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</si>
  <si>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</si>
  <si>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</si>
  <si>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</si>
  <si>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</si>
  <si>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</si>
  <si>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</si>
  <si>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</si>
  <si>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</si>
  <si>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</si>
  <si>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</si>
  <si>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</si>
  <si>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</si>
  <si>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</si>
  <si>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</si>
  <si>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</si>
  <si>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</si>
  <si>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</si>
  <si>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</si>
  <si>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</si>
  <si>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</si>
  <si>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</si>
  <si>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</si>
  <si>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</si>
  <si>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</si>
  <si>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</si>
  <si>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</si>
  <si>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</si>
  <si>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</si>
  <si>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</si>
  <si>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</si>
  <si>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</si>
  <si>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</si>
  <si>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</si>
  <si>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</si>
  <si>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</si>
  <si>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</si>
  <si>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</si>
  <si>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</si>
  <si>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</si>
  <si>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</si>
  <si>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</si>
  <si>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</si>
  <si>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</si>
  <si>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</si>
  <si>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</si>
  <si>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</si>
  <si>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</si>
  <si>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</si>
  <si>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</si>
  <si>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</si>
  <si>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</si>
  <si>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</si>
  <si>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</si>
  <si>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</si>
  <si>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</si>
  <si>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</si>
  <si>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</si>
  <si>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</si>
  <si>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</si>
  <si>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</si>
  <si>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</si>
  <si>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</si>
  <si>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</si>
  <si>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</si>
  <si>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</si>
  <si>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</si>
  <si>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</si>
  <si>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</si>
  <si>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</si>
  <si>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</si>
  <si>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</si>
  <si>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</si>
  <si>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</si>
  <si>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</si>
  <si>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</si>
  <si>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</si>
  <si>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</si>
  <si>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</si>
  <si>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</si>
  <si>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</si>
  <si>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</si>
  <si>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</si>
  <si>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</si>
  <si>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</si>
  <si>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</si>
  <si>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</si>
  <si>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</si>
  <si>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</si>
  <si>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</si>
  <si>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</si>
  <si>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</si>
  <si>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</si>
  <si>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</si>
  <si>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</si>
  <si>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</si>
  <si>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</si>
  <si>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</si>
  <si>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</si>
  <si>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</si>
  <si>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</si>
  <si>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</si>
  <si>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</si>
  <si>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</si>
  <si>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</si>
  <si>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</si>
  <si>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</si>
  <si>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</si>
  <si>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</si>
  <si>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</si>
  <si>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</si>
  <si>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</si>
  <si>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</si>
  <si>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</si>
  <si>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</si>
  <si>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</si>
  <si>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</si>
  <si>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</si>
  <si>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</si>
  <si>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</si>
  <si>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</si>
  <si>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</si>
  <si>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</si>
  <si>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</si>
  <si>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</si>
  <si>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</si>
  <si>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</si>
  <si>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</si>
  <si>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</si>
  <si>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</si>
  <si>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</si>
  <si>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</si>
  <si>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</si>
  <si>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</si>
  <si>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</si>
  <si>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</si>
  <si>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</si>
  <si>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</si>
  <si>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</si>
  <si>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</si>
  <si>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</si>
  <si>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</si>
  <si>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</si>
  <si>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</si>
  <si>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</si>
  <si>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</si>
  <si>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</si>
  <si>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</si>
  <si>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</si>
  <si>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</si>
  <si>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</si>
  <si>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</si>
  <si>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</si>
  <si>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</si>
  <si>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</si>
  <si>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</si>
  <si>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</si>
  <si>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</si>
  <si>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</si>
  <si>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</si>
  <si>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</si>
  <si>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</si>
  <si>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</si>
  <si>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</si>
  <si>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</si>
  <si>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</si>
  <si>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</si>
  <si>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</si>
  <si>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</si>
  <si>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</si>
  <si>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</si>
  <si>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</si>
  <si>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</si>
  <si>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</si>
  <si>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</si>
  <si>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</si>
  <si>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</si>
  <si>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</si>
  <si>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</si>
  <si>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</si>
  <si>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</si>
  <si>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</si>
  <si>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</si>
  <si>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</si>
  <si>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</si>
  <si>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</si>
  <si>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</si>
  <si>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</si>
  <si>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</si>
  <si>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</si>
  <si>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</si>
  <si>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</si>
  <si>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</si>
  <si>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</si>
  <si>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</si>
  <si>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</si>
  <si>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</si>
  <si>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</si>
  <si>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</si>
  <si>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</si>
  <si>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</si>
  <si>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</si>
  <si>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</si>
  <si>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</si>
  <si>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</si>
  <si>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</si>
  <si>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</si>
  <si>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</si>
  <si>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</si>
  <si>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</si>
  <si>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</si>
  <si>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</si>
  <si>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</si>
  <si>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</si>
  <si>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</si>
  <si>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</si>
  <si>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</si>
  <si>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</si>
  <si>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</si>
  <si>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</si>
  <si>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</si>
  <si>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</si>
  <si>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</si>
  <si>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</si>
  <si>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</si>
  <si>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</si>
  <si>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</si>
  <si>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</si>
  <si>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</si>
  <si>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</si>
  <si>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</si>
  <si>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</si>
  <si>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</si>
  <si>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</si>
  <si>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</si>
  <si>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</si>
  <si>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</si>
  <si>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</si>
  <si>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</si>
  <si>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</si>
  <si>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</si>
  <si>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</si>
  <si>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</si>
  <si>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</si>
  <si>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</si>
  <si>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</si>
  <si>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</si>
  <si>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</si>
  <si>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</si>
  <si>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</si>
  <si>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</si>
  <si>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</si>
  <si>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</si>
  <si>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</si>
  <si>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</si>
  <si>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</si>
  <si>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</si>
  <si>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</si>
  <si>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</si>
  <si>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</si>
  <si>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</si>
  <si>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</si>
  <si>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</si>
  <si>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</si>
  <si>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</si>
  <si>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</si>
  <si>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</si>
  <si>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</si>
  <si>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</si>
  <si>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</si>
  <si>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</si>
  <si>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</si>
  <si>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</si>
  <si>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</si>
  <si>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</si>
  <si>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</si>
  <si>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</si>
  <si>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</si>
  <si>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</si>
  <si>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</si>
  <si>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</si>
  <si>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</si>
  <si>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</si>
  <si>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</si>
  <si>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</si>
  <si>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</si>
  <si>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</si>
  <si>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</si>
  <si>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</si>
  <si>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</si>
  <si>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</si>
  <si>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</si>
  <si>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</si>
  <si>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</si>
  <si>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</si>
  <si>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</si>
  <si>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</si>
  <si>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</si>
  <si>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</si>
  <si>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</si>
  <si>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</si>
  <si>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</si>
  <si>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</si>
  <si>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</si>
  <si>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</si>
  <si>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</si>
  <si>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</si>
  <si>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</si>
  <si>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</si>
  <si>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</si>
  <si>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</si>
  <si>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</si>
  <si>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</si>
  <si>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</si>
  <si>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</si>
  <si>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</si>
  <si>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</si>
  <si>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</si>
  <si>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</si>
  <si>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</si>
  <si>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</si>
  <si>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</si>
  <si>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</si>
  <si>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</si>
  <si>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</si>
  <si>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</si>
  <si>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</si>
  <si>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</si>
  <si>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</si>
  <si>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</si>
  <si>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</si>
  <si>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</si>
  <si>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</si>
  <si>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</si>
  <si>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</si>
  <si>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</si>
  <si>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</si>
  <si>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</si>
  <si>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</si>
  <si>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</si>
  <si>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</si>
  <si>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</si>
  <si>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</si>
  <si>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</si>
  <si>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</si>
  <si>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</si>
  <si>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</si>
  <si>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</si>
  <si>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</si>
  <si>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</si>
  <si>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</si>
  <si>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</si>
  <si>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</si>
  <si>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</si>
  <si>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</si>
  <si>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</si>
  <si>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</si>
  <si>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</si>
  <si>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</si>
  <si>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</si>
  <si>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</si>
  <si>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</si>
  <si>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</si>
  <si>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</si>
  <si>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</si>
  <si>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</si>
  <si>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</si>
  <si>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</si>
  <si>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</si>
  <si>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</si>
  <si>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</si>
  <si>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</si>
  <si>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</si>
  <si>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</si>
  <si>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</si>
  <si>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</si>
  <si>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</si>
  <si>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</si>
  <si>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</si>
  <si>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</si>
  <si>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</si>
  <si>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</si>
  <si>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</si>
  <si>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</si>
  <si>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</si>
  <si>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</si>
  <si>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</si>
  <si>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</si>
  <si>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</si>
  <si>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</si>
  <si>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</si>
  <si>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</si>
  <si>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</si>
  <si>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</si>
  <si>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</si>
  <si>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</si>
  <si>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</si>
  <si>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</si>
  <si>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</si>
  <si>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</si>
  <si>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</si>
  <si>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</si>
  <si>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</si>
  <si>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</si>
  <si>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</si>
  <si>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</si>
  <si>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</si>
  <si>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</si>
  <si>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</si>
  <si>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</si>
  <si>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</si>
  <si>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</si>
  <si>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</si>
  <si>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</si>
  <si>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</si>
  <si>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</si>
  <si>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</si>
  <si>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</si>
  <si>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</si>
  <si>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</si>
  <si>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</si>
  <si>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</si>
  <si>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</si>
  <si>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</si>
  <si>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</si>
  <si>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</si>
  <si>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</si>
  <si>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</si>
  <si>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</si>
  <si>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</si>
  <si>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</si>
  <si>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</si>
  <si>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</si>
  <si>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</si>
  <si>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</si>
  <si>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</si>
  <si>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</si>
  <si>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</si>
  <si>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</si>
  <si>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</si>
  <si>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</si>
  <si>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</si>
  <si>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</si>
  <si>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</si>
  <si>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</si>
  <si>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</si>
  <si>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</si>
  <si>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</si>
  <si>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</si>
  <si>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</si>
  <si>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</si>
  <si>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</si>
  <si>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</si>
  <si>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</si>
  <si>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</si>
  <si>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</si>
  <si>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</si>
  <si>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</si>
  <si>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</si>
  <si>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</si>
  <si>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</si>
  <si>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</si>
  <si>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</si>
  <si>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</si>
  <si>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</si>
  <si>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</si>
  <si>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</si>
  <si>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</si>
  <si>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</si>
  <si>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</si>
  <si>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</si>
  <si>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</si>
  <si>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</si>
  <si>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</si>
  <si>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</si>
  <si>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</si>
  <si>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</si>
  <si>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</si>
  <si>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</si>
  <si>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</si>
  <si>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</si>
  <si>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</si>
  <si>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</si>
  <si>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</si>
  <si>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</si>
  <si>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</si>
  <si>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</si>
  <si>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</si>
  <si>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</si>
  <si>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</si>
  <si>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</si>
  <si>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</si>
  <si>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</si>
  <si>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</si>
  <si>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</si>
  <si>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</si>
  <si>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</si>
  <si>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</si>
  <si>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</si>
  <si>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</si>
  <si>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</si>
  <si>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</si>
  <si>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</si>
  <si>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</si>
  <si>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</si>
  <si>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</si>
  <si>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</si>
  <si>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</si>
  <si>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</si>
  <si>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</si>
  <si>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</si>
  <si>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</si>
  <si>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</si>
  <si>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</si>
  <si>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</si>
  <si>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</si>
  <si>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</si>
  <si>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</si>
  <si>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</si>
  <si>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</si>
  <si>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</si>
  <si>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</si>
  <si>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</si>
  <si>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</si>
  <si>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</si>
  <si>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</si>
  <si>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</si>
  <si>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</si>
  <si>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</si>
  <si>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</si>
  <si>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</si>
  <si>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</si>
  <si>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</si>
  <si>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</si>
  <si>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</si>
  <si>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</si>
  <si>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</si>
  <si>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</si>
  <si>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</si>
  <si>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</si>
  <si>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</si>
  <si>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</si>
  <si>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</si>
  <si>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</si>
  <si>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</si>
  <si>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</si>
  <si>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</si>
  <si>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</si>
  <si>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</si>
  <si>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</si>
  <si>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</si>
  <si>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</si>
  <si>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</si>
  <si>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</si>
  <si>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</si>
  <si>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</si>
  <si>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</si>
  <si>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</si>
  <si>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</si>
  <si>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</si>
  <si>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</si>
  <si>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</si>
  <si>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</si>
  <si>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</si>
  <si>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</si>
  <si>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</si>
  <si>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</si>
  <si>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</si>
  <si>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</si>
  <si>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</si>
  <si>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</si>
  <si>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</si>
  <si>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</si>
  <si>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</si>
  <si>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</si>
  <si>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</si>
  <si>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</si>
  <si>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</si>
  <si>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</si>
  <si>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</si>
  <si>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</si>
  <si>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</si>
  <si>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</si>
  <si>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</si>
  <si>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</si>
  <si>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</si>
  <si>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</si>
  <si>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</si>
  <si>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</si>
  <si>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</si>
  <si>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</si>
  <si>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</si>
  <si>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</si>
  <si>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</si>
  <si>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</si>
  <si>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</si>
  <si>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</si>
  <si>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</si>
  <si>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</si>
  <si>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</si>
  <si>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</si>
  <si>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</si>
  <si>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</si>
  <si>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</si>
  <si>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</si>
  <si>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</si>
  <si>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</si>
  <si>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</si>
  <si>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</si>
  <si>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</si>
  <si>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</si>
  <si>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</si>
  <si>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</si>
  <si>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</si>
  <si>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</si>
  <si>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</si>
  <si>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</si>
  <si>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</si>
  <si>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</si>
  <si>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</si>
  <si>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</si>
  <si>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</si>
  <si>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</si>
  <si>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</si>
  <si>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</si>
  <si>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</si>
  <si>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</si>
  <si>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</si>
  <si>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</si>
  <si>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</si>
  <si>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</si>
  <si>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</si>
  <si>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</si>
  <si>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</si>
  <si>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</si>
  <si>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</si>
  <si>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</si>
  <si>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</si>
  <si>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</si>
  <si>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</si>
  <si>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</si>
  <si>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</si>
  <si>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</si>
  <si>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</si>
  <si>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</si>
  <si>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</si>
  <si>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</si>
  <si>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</si>
  <si>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</si>
  <si>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</si>
  <si>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</si>
  <si>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</si>
  <si>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</si>
  <si>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</si>
  <si>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</si>
  <si>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</si>
  <si>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</si>
  <si>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</si>
  <si>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</si>
  <si>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</si>
  <si>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</si>
  <si>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</si>
  <si>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</si>
  <si>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</si>
  <si>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</si>
  <si>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</si>
  <si>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</si>
  <si>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</si>
  <si>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</si>
  <si>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</si>
  <si>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</si>
  <si>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</si>
  <si>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</si>
  <si>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</si>
  <si>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</si>
  <si>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</si>
  <si>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</si>
  <si>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</si>
  <si>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</si>
  <si>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</si>
  <si>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</si>
  <si>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</si>
  <si>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</si>
  <si>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</si>
  <si>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</si>
  <si>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</si>
  <si>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</si>
  <si>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</si>
  <si>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</si>
  <si>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</si>
  <si>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</si>
  <si>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</si>
  <si>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</si>
  <si>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</si>
  <si>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</si>
  <si>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</si>
  <si>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</si>
  <si>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</si>
  <si>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</si>
  <si>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</si>
  <si>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</si>
  <si>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</si>
  <si>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</si>
  <si>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</si>
  <si>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</si>
  <si>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</si>
  <si>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</si>
  <si>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</si>
  <si>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</si>
  <si>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</si>
  <si>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</si>
  <si>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</si>
  <si>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</si>
  <si>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</si>
  <si>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</si>
  <si>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</si>
  <si>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</si>
  <si>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</si>
  <si>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</si>
  <si>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</si>
  <si>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</si>
  <si>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</si>
  <si>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</si>
  <si>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</si>
  <si>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</si>
  <si>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</si>
  <si>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</si>
  <si>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</si>
  <si>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</si>
  <si>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</si>
  <si>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</si>
  <si>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</si>
  <si>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</si>
  <si>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</si>
  <si>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</si>
  <si>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</si>
  <si>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</si>
  <si>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</si>
  <si>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</si>
  <si>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</si>
  <si>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</si>
  <si>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</si>
  <si>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</si>
  <si>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</si>
  <si>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</si>
  <si>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</si>
  <si>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</si>
  <si>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</si>
  <si>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</si>
  <si>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</si>
  <si>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</si>
  <si>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</si>
  <si>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</si>
  <si>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</si>
  <si>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</si>
  <si>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</si>
  <si>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</si>
  <si>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</si>
  <si>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</si>
  <si>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</si>
  <si>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</si>
  <si>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</si>
  <si>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</si>
  <si>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</si>
  <si>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</si>
  <si>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</si>
  <si>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</si>
  <si>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</si>
  <si>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</si>
  <si>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</si>
  <si>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</si>
  <si>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</si>
  <si>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</si>
  <si>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</si>
  <si>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</si>
  <si>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</si>
  <si>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</si>
  <si>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</si>
  <si>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</si>
  <si>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</si>
  <si>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</si>
  <si>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</si>
  <si>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</si>
  <si>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</si>
  <si>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</si>
  <si>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</si>
  <si>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</si>
  <si>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</si>
  <si>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</si>
  <si>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</si>
  <si>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</si>
  <si>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</si>
  <si>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</si>
  <si>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</si>
  <si>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</si>
  <si>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</si>
  <si>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</si>
  <si>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</si>
  <si>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</si>
  <si>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</si>
  <si>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</si>
  <si>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</si>
  <si>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</si>
  <si>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</si>
  <si>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</si>
  <si>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</si>
  <si>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</si>
  <si>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</si>
  <si>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</si>
  <si>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</si>
  <si>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</si>
  <si>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</si>
  <si>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</si>
  <si>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</si>
  <si>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</si>
  <si>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</si>
  <si>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</si>
  <si>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</si>
  <si>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</si>
  <si>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</si>
  <si>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</si>
  <si>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</si>
  <si>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</si>
  <si>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</si>
  <si>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</si>
  <si>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</si>
  <si>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</si>
  <si>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</si>
  <si>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</si>
  <si>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</si>
  <si>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</si>
  <si>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</si>
  <si>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</si>
  <si>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</si>
  <si>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</si>
  <si>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</si>
  <si>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</si>
  <si>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</si>
  <si>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</si>
  <si>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</si>
  <si>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</si>
  <si>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</si>
  <si>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</si>
  <si>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</si>
  <si>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</si>
  <si>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</si>
  <si>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</si>
  <si>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</si>
  <si>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</si>
  <si>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</si>
  <si>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</si>
  <si>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</si>
  <si>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</si>
  <si>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</si>
  <si>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</si>
  <si>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</si>
  <si>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</si>
  <si>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</si>
  <si>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</si>
  <si>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</si>
  <si>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</si>
  <si>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</si>
  <si>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</si>
  <si>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</si>
  <si>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</si>
  <si>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</si>
  <si>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</si>
  <si>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</si>
  <si>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</si>
  <si>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</si>
  <si>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</si>
  <si>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</si>
  <si>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</si>
  <si>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</si>
  <si>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</si>
  <si>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</si>
  <si>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</si>
  <si>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</si>
  <si>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</si>
  <si>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</si>
  <si>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</si>
  <si>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</si>
  <si>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</si>
  <si>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</si>
  <si>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</si>
  <si>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</si>
  <si>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</si>
  <si>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</si>
  <si>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</si>
  <si>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</si>
  <si>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</si>
  <si>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</si>
  <si>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</si>
  <si>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</si>
  <si>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</si>
  <si>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</si>
  <si>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</si>
  <si>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</si>
  <si>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</si>
  <si>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</si>
  <si>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</si>
  <si>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</si>
  <si>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</si>
  <si>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</si>
  <si>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</si>
  <si>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</si>
  <si>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</si>
  <si>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</si>
  <si>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</si>
  <si>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</si>
  <si>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</si>
  <si>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</si>
  <si>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</si>
  <si>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</si>
  <si>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</si>
  <si>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</si>
  <si>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</si>
  <si>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</si>
  <si>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</si>
  <si>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</si>
  <si>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</si>
  <si>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</si>
  <si>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</si>
  <si>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</si>
  <si>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</si>
  <si>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</si>
  <si>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</si>
  <si>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</si>
  <si>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</si>
  <si>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</si>
  <si>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</si>
  <si>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</si>
  <si>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</si>
  <si>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</si>
  <si>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</si>
  <si>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</si>
  <si>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</si>
  <si>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</si>
  <si>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</si>
  <si>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</si>
  <si>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</si>
  <si>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</si>
  <si>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</si>
  <si>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</si>
  <si>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</si>
  <si>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</si>
  <si>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</si>
  <si>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</si>
  <si>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</si>
  <si>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</si>
  <si>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</si>
  <si>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</si>
  <si>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</si>
  <si>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</si>
  <si>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</si>
  <si>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</si>
  <si>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</si>
  <si>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</si>
  <si>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</si>
  <si>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</si>
  <si>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</si>
  <si>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</si>
  <si>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</si>
  <si>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</si>
  <si>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</si>
  <si>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</si>
  <si>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</si>
  <si>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</si>
  <si>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</si>
  <si>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</si>
  <si>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</si>
  <si>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</si>
  <si>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</si>
  <si>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</si>
  <si>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</si>
  <si>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</si>
  <si>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</si>
  <si>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</si>
  <si>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</si>
  <si>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</si>
  <si>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</si>
  <si>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</si>
  <si>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</si>
  <si>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</si>
  <si>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</si>
  <si>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</si>
  <si>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</si>
  <si>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</si>
  <si>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</si>
  <si>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</si>
  <si>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</si>
  <si>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</si>
  <si>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</si>
  <si>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</si>
  <si>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</si>
  <si>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</si>
  <si>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</si>
  <si>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</si>
  <si>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</si>
  <si>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</si>
  <si>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</si>
  <si>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</si>
  <si>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</si>
  <si>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</si>
  <si>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</si>
  <si>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</si>
  <si>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</si>
  <si>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</si>
  <si>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</si>
  <si>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</si>
  <si>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</si>
  <si>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</si>
  <si>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</si>
  <si>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</si>
  <si>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</si>
  <si>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</si>
  <si>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</si>
  <si>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</si>
  <si>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</si>
  <si>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</si>
  <si>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</si>
  <si>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</si>
  <si>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</si>
  <si>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</si>
  <si>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</si>
  <si>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</si>
  <si>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</si>
  <si>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</si>
  <si>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</si>
  <si>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</si>
  <si>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</si>
  <si>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</si>
  <si>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</si>
  <si>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</si>
  <si>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</si>
  <si>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</si>
  <si>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</si>
  <si>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</si>
  <si>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</si>
  <si>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</si>
  <si>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</si>
  <si>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</si>
  <si>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</si>
  <si>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</si>
  <si>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</si>
  <si>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</si>
  <si>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</si>
  <si>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</si>
  <si>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</si>
  <si>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</si>
  <si>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</si>
  <si>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</si>
  <si>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</si>
  <si>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</si>
  <si>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</si>
  <si>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</si>
  <si>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</si>
  <si>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</si>
  <si>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</si>
  <si>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</si>
  <si>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</si>
  <si>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</si>
  <si>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</si>
  <si>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</si>
  <si>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</si>
  <si>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</si>
  <si>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</si>
  <si>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</si>
  <si>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</si>
  <si>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</si>
  <si>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</si>
  <si>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</si>
  <si>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</si>
  <si>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</si>
  <si>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</si>
  <si>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</si>
  <si>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</si>
  <si>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</si>
  <si>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</si>
  <si>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</si>
  <si>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</si>
  <si>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</si>
  <si>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</si>
  <si>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</si>
  <si>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</si>
  <si>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</si>
  <si>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</si>
  <si>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</si>
  <si>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</si>
  <si>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</si>
  <si>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</si>
  <si>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</si>
  <si>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</si>
  <si>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</si>
  <si>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</si>
  <si>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</si>
  <si>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</si>
  <si>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</si>
  <si>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</si>
  <si>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</si>
  <si>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</si>
  <si>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</si>
  <si>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</si>
  <si>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</si>
  <si>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</si>
  <si>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</si>
  <si>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</si>
  <si>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</si>
  <si>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</si>
  <si>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</si>
  <si>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</si>
  <si>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</si>
  <si>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</si>
  <si>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</si>
  <si>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</si>
  <si>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</si>
  <si>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</si>
  <si>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</si>
  <si>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</si>
  <si>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</si>
  <si>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</si>
  <si>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</si>
  <si>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</si>
  <si>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</si>
  <si>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</si>
  <si>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</si>
  <si>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</si>
  <si>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</si>
  <si>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</si>
  <si>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</si>
  <si>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</si>
  <si>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</si>
  <si>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</si>
  <si>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</si>
  <si>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</si>
  <si>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</si>
  <si>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</si>
  <si>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</si>
  <si>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</si>
  <si>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</si>
  <si>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</si>
  <si>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</si>
  <si>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</si>
  <si>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</si>
  <si>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</si>
  <si>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</si>
  <si>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</si>
  <si>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</si>
  <si>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</si>
  <si>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</si>
  <si>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</si>
  <si>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</si>
  <si>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</si>
  <si>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</si>
  <si>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</si>
  <si>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</si>
  <si>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</si>
  <si>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</si>
  <si>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</si>
  <si>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</si>
  <si>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</si>
  <si>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</si>
  <si>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</si>
  <si>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</si>
  <si>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</si>
  <si>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</si>
  <si>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</si>
  <si>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</si>
  <si>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</si>
  <si>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</si>
  <si>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</si>
  <si>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</si>
  <si>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</si>
  <si>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</si>
  <si>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</si>
  <si>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</si>
  <si>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</si>
  <si>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</si>
  <si>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</si>
  <si>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</si>
  <si>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</si>
  <si>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</si>
  <si>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</si>
  <si>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</si>
  <si>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</si>
  <si>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</si>
  <si>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</si>
  <si>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</si>
  <si>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</si>
  <si>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</si>
  <si>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</si>
  <si>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</si>
  <si>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</si>
  <si>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</si>
  <si>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</si>
  <si>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</si>
  <si>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</si>
  <si>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</si>
  <si>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</si>
  <si>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</si>
  <si>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</si>
  <si>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</si>
  <si>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</si>
  <si>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</si>
  <si>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*NOTE: After doing the formulas manually in the first few rows of Number Successful/Failed/Canceled, I finally went and named the ranges for Goal and State.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</si>
</sst>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[StarterBook.xlsx]PivotTable1!PivotTable2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PivotTable1!$A$5:$A$12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PivotTable1!$B$5:$B$12</c:f>
              <c:numCache>
                <c:formatCode>General</c:formatCode>
                <c:ptCount val="7"/>
                <c:pt idx="0">
                  <c:v>3</c:v>
                </c:pt>
                <c:pt idx="3">
                  <c:v>4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D-4848-AABA-90BC4858F0D6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PivotTable1!$A$5:$A$12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PivotTable1!$C$5:$C$12</c:f>
              <c:numCache>
                <c:formatCode>General</c:formatCode>
                <c:ptCount val="7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0D-4848-AABA-90BC4858F0D6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PivotTable1!$A$5:$A$12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PivotTable1!$D$5:$D$12</c:f>
              <c:numCache>
                <c:formatCode>General</c:formatCode>
                <c:ptCount val="7"/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0D-4848-AABA-90BC4858F0D6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PivotTable1!$E$5:$E$12</c:f>
              <c:numCache>
                <c:formatCode>General</c:formatCode>
                <c:ptCount val="7"/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0D-4848-AABA-90BC4858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086368"/>
        <c:axId val="227088664"/>
      </c:barChart>
      <c:catAx>
        <c:axId val="2270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088664"/>
        <c:crosses val="autoZero"/>
        <c:auto val="1"/>
        <c:lblAlgn val="ctr"/>
        <c:lblOffset val="100"/>
        <c:noMultiLvlLbl val="0"/>
      </c:catAx>
      <c:valAx>
        <c:axId val="2270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0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1-4534-872E-4AC81998913F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1-4534-872E-4AC81998913F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51-4534-872E-4AC81998913F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51-4534-872E-4AC819989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627488"/>
        <c:axId val="638623880"/>
      </c:barChart>
      <c:catAx>
        <c:axId val="6386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3880"/>
        <c:crosses val="autoZero"/>
        <c:auto val="1"/>
        <c:lblAlgn val="ctr"/>
        <c:lblOffset val="100"/>
        <c:noMultiLvlLbl val="0"/>
      </c:catAx>
      <c:valAx>
        <c:axId val="63862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4-49BE-9726-EE8EF197A7F0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4-49BE-9726-EE8EF197A7F0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34-49BE-9726-EE8EF197A7F0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34-49BE-9726-EE8EF197A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66808"/>
        <c:axId val="570450496"/>
      </c:lineChart>
      <c:catAx>
        <c:axId val="56316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50496"/>
        <c:crosses val="autoZero"/>
        <c:auto val="1"/>
        <c:lblAlgn val="ctr"/>
        <c:lblOffset val="100"/>
        <c:noMultiLvlLbl val="0"/>
      </c:catAx>
      <c:valAx>
        <c:axId val="570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6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9-4A14-AD11-392F8FB8E18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9-4A14-AD11-392F8FB8E18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9-4A14-AD11-392F8FB8E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554240"/>
        <c:axId val="513562768"/>
      </c:lineChart>
      <c:catAx>
        <c:axId val="51355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62768"/>
        <c:crosses val="autoZero"/>
        <c:auto val="1"/>
        <c:lblAlgn val="ctr"/>
        <c:lblOffset val="100"/>
        <c:noMultiLvlLbl val="0"/>
      </c:catAx>
      <c:valAx>
        <c:axId val="5135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5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386443</xdr:colOff>
      <xdr:row>2</xdr:row>
      <xdr:rowOff>174170</xdr:rowOff>
    </xdr:from>
    <xdr:to>
      <xdr:col>18</xdr:col>
      <xdr:colOff>239486</xdr:colOff>
      <xdr:row>23</xdr:row>
      <xdr:rowOff>141513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F74BD9-47CA-49D4-B630-1B4D6B0F3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239485</xdr:colOff>
      <xdr:row>1</xdr:row>
      <xdr:rowOff>5443</xdr:rowOff>
    </xdr:from>
    <xdr:to>
      <xdr:col>18</xdr:col>
      <xdr:colOff>511628</xdr:colOff>
      <xdr:row>26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BA431-7339-4AAD-96F2-97D36C19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473528</xdr:colOff>
      <xdr:row>2</xdr:row>
      <xdr:rowOff>163285</xdr:rowOff>
    </xdr:from>
    <xdr:to>
      <xdr:col>18</xdr:col>
      <xdr:colOff>10885</xdr:colOff>
      <xdr:row>22</xdr:row>
      <xdr:rowOff>125186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7EE08-E70A-4BBC-AC35-74AA7301A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1134836</xdr:colOff>
      <xdr:row>14</xdr:row>
      <xdr:rowOff>32657</xdr:rowOff>
    </xdr:from>
    <xdr:to>
      <xdr:col>8</xdr:col>
      <xdr:colOff>38101</xdr:colOff>
      <xdr:row>33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2EE99-06E0-46BE-8DB9-F0D3E0B80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nser" refreshedDate="43366.596655439818" createdVersion="6" refreshedVersion="6" minRefreshableVersion="3" recordCount="4115" xr:uid="{2BDEDC5B-516D-4D2E-B27B-C649996DE02D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nser" refreshedDate="43366.751494444441" createdVersion="6" refreshedVersion="6" minRefreshableVersion="3" recordCount="4115" xr:uid="{D211E996-E6B8-483F-802F-F27C6AFC4F3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B2AE3-CA4B-433C-8381-BBB9F261BB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8">
    <i>
      <x/>
    </i>
    <i>
      <x v="1"/>
    </i>
    <i>
      <x v="2"/>
    </i>
    <i>
      <x v="4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B2609-00BB-4E47-8836-4660AB8EDC0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A7D58-0436-4292-9056-C6D47527156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A2" sqref="A2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8.4609375" bestFit="1" customWidth="1"/>
    <col min="16" max="16" width="17.84375" customWidth="1"/>
    <col min="17" max="17" width="23.61328125" bestFit="1" customWidth="1"/>
    <col min="18" max="18" width="14.4609375" customWidth="1"/>
    <col min="19" max="19" width="21.69140625" bestFit="1" customWidth="1"/>
    <col min="20" max="20" width="20.3046875" style="10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1" t="s">
        <v>8366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IF(L2&gt;0,E2/L2,"No backers")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IF(L3&gt;0,E3/L3,"No backers")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IF(L67&gt;0,E67/L67,"No backers")</f>
        <v>132.05263157894737</v>
      </c>
      <c r="Q67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str">
        <f t="shared" si="5"/>
        <v>No backers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str">
        <f t="shared" si="5"/>
        <v>No backers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str">
        <f t="shared" ref="P131:P194" si="9">IF(L131&gt;0,E131/L131,"No backers")</f>
        <v>No backers</v>
      </c>
      <c r="Q131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str">
        <f t="shared" si="9"/>
        <v>No backers</v>
      </c>
      <c r="Q132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str">
        <f t="shared" si="9"/>
        <v>No backers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str">
        <f t="shared" si="9"/>
        <v>No backers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str">
        <f t="shared" si="9"/>
        <v>No backers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str">
        <f t="shared" si="9"/>
        <v>No backers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str">
        <f t="shared" si="9"/>
        <v>No backers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str">
        <f t="shared" si="9"/>
        <v>No backers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str">
        <f t="shared" si="9"/>
        <v>No backers</v>
      </c>
      <c r="Q14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str">
        <f t="shared" si="9"/>
        <v>No backers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str">
        <f t="shared" si="9"/>
        <v>No backers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str">
        <f t="shared" si="9"/>
        <v>No backers</v>
      </c>
      <c r="Q162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str">
        <f t="shared" si="9"/>
        <v>No backers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str">
        <f t="shared" si="9"/>
        <v>No backers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str">
        <f t="shared" si="9"/>
        <v>No backers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str">
        <f t="shared" si="9"/>
        <v>No backers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str">
        <f t="shared" si="9"/>
        <v>No backers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str">
        <f t="shared" si="9"/>
        <v>No backers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str">
        <f t="shared" si="9"/>
        <v>No backers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str">
        <f t="shared" si="9"/>
        <v>No backers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str">
        <f t="shared" si="9"/>
        <v>No backers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str">
        <f t="shared" si="9"/>
        <v>No backers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str">
        <f t="shared" ref="P195:P258" si="13">IF(L195&gt;0,E195/L195,"No backers")</f>
        <v>No backers</v>
      </c>
      <c r="Q19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str">
        <f t="shared" si="13"/>
        <v>No backers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str">
        <f t="shared" si="13"/>
        <v>No backers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str">
        <f t="shared" si="13"/>
        <v>No backers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str">
        <f t="shared" si="13"/>
        <v>No backers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str">
        <f t="shared" si="13"/>
        <v>No backers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str">
        <f t="shared" si="13"/>
        <v>No backers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str">
        <f t="shared" si="13"/>
        <v>No backers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str">
        <f t="shared" si="13"/>
        <v>No backers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str">
        <f t="shared" si="13"/>
        <v>No backers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str">
        <f t="shared" si="13"/>
        <v>No backers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str">
        <f t="shared" si="13"/>
        <v>No backers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str">
        <f t="shared" si="13"/>
        <v>No backers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str">
        <f t="shared" si="13"/>
        <v>No backers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str">
        <f t="shared" si="13"/>
        <v>No backers</v>
      </c>
      <c r="Q233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str">
        <f t="shared" si="13"/>
        <v>No backers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str">
        <f t="shared" si="13"/>
        <v>No backers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str">
        <f t="shared" si="13"/>
        <v>No backers</v>
      </c>
      <c r="Q238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str">
        <f t="shared" si="13"/>
        <v>No backers</v>
      </c>
      <c r="Q240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IF(L259&gt;0,E259/L259,"No backers")</f>
        <v>66.70405357142856</v>
      </c>
      <c r="Q259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IF(L323&gt;0,E323/L323,"No backers")</f>
        <v>106.62314540059347</v>
      </c>
      <c r="Q323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IF(L387&gt;0,E387/L387,"No backers")</f>
        <v>111.79535864978902</v>
      </c>
      <c r="Q387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str">
        <f t="shared" si="25"/>
        <v>No backers</v>
      </c>
      <c r="Q429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str">
        <f t="shared" si="25"/>
        <v>No backers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str">
        <f t="shared" si="25"/>
        <v>No backers</v>
      </c>
      <c r="Q43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str">
        <f t="shared" si="25"/>
        <v>No backers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str">
        <f t="shared" si="25"/>
        <v>No backers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str">
        <f t="shared" si="25"/>
        <v>No backers</v>
      </c>
      <c r="Q441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str">
        <f t="shared" si="25"/>
        <v>No backers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IF(L451&gt;0,E451/L451,"No backers")</f>
        <v>9</v>
      </c>
      <c r="Q451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str">
        <f t="shared" si="29"/>
        <v>No backers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str">
        <f t="shared" si="29"/>
        <v>No backers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str">
        <f t="shared" si="29"/>
        <v>No backers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str">
        <f t="shared" si="29"/>
        <v>No backers</v>
      </c>
      <c r="Q464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str">
        <f t="shared" si="29"/>
        <v>No backers</v>
      </c>
      <c r="Q470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str">
        <f t="shared" si="29"/>
        <v>No backers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str">
        <f t="shared" si="29"/>
        <v>No backers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str">
        <f t="shared" si="29"/>
        <v>No backers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str">
        <f t="shared" si="29"/>
        <v>No backers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str">
        <f t="shared" si="29"/>
        <v>No backers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str">
        <f t="shared" si="29"/>
        <v>No backers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str">
        <f t="shared" si="29"/>
        <v>No backers</v>
      </c>
      <c r="Q492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str">
        <f t="shared" si="29"/>
        <v>No backers</v>
      </c>
      <c r="Q493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str">
        <f t="shared" si="29"/>
        <v>No backers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str">
        <f t="shared" si="29"/>
        <v>No backers</v>
      </c>
      <c r="Q49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str">
        <f t="shared" si="29"/>
        <v>No backers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str">
        <f t="shared" si="29"/>
        <v>No backers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str">
        <f t="shared" si="29"/>
        <v>No backers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IF(L515&gt;0,E515/L515,"No backers")</f>
        <v>102.38235294117646</v>
      </c>
      <c r="Q51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str">
        <f t="shared" si="33"/>
        <v>No backers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str">
        <f t="shared" si="33"/>
        <v>No backers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str">
        <f t="shared" si="33"/>
        <v>No backers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str">
        <f t="shared" si="33"/>
        <v>No backers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str">
        <f t="shared" si="33"/>
        <v>No backers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str">
        <f t="shared" si="33"/>
        <v>No backers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str">
        <f t="shared" si="33"/>
        <v>No backers</v>
      </c>
      <c r="Q564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str">
        <f t="shared" si="33"/>
        <v>No backers</v>
      </c>
      <c r="Q567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str">
        <f t="shared" si="33"/>
        <v>No backers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str">
        <f t="shared" si="33"/>
        <v>No backers</v>
      </c>
      <c r="Q574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IF(L579&gt;0,E579/L579,"No backers")</f>
        <v>10</v>
      </c>
      <c r="Q579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str">
        <f t="shared" si="37"/>
        <v>No backers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str">
        <f t="shared" si="37"/>
        <v>No backers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str">
        <f t="shared" si="37"/>
        <v>No backers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str">
        <f t="shared" si="37"/>
        <v>No backers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str">
        <f t="shared" si="37"/>
        <v>No backers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str">
        <f t="shared" si="37"/>
        <v>No backers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str">
        <f t="shared" si="37"/>
        <v>No backers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str">
        <f t="shared" si="37"/>
        <v>No backers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str">
        <f t="shared" si="37"/>
        <v>No backers</v>
      </c>
      <c r="Q614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str">
        <f t="shared" si="37"/>
        <v>No backers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str">
        <f t="shared" si="37"/>
        <v>No backers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str">
        <f t="shared" si="37"/>
        <v>No backers</v>
      </c>
      <c r="Q618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str">
        <f t="shared" si="37"/>
        <v>No backers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str">
        <f t="shared" si="37"/>
        <v>No backers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str">
        <f t="shared" si="37"/>
        <v>No backers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str">
        <f t="shared" si="37"/>
        <v>No backers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str">
        <f t="shared" si="37"/>
        <v>No backers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str">
        <f t="shared" si="37"/>
        <v>No backers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str">
        <f t="shared" si="37"/>
        <v>No backers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IF(L643&gt;0,E643/L643,"No backers")</f>
        <v>151.31746031746033</v>
      </c>
      <c r="Q643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str">
        <f t="shared" si="41"/>
        <v>No backers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IF(L707&gt;0,E707/L707,"No backers")</f>
        <v>195.4</v>
      </c>
      <c r="Q707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str">
        <f t="shared" si="45"/>
        <v>No backers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str">
        <f t="shared" si="45"/>
        <v>No backers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str">
        <f t="shared" si="45"/>
        <v>No backers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str">
        <f t="shared" si="45"/>
        <v>No backers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str">
        <f t="shared" si="45"/>
        <v>No backers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str">
        <f t="shared" si="45"/>
        <v>No backers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str">
        <f t="shared" si="45"/>
        <v>No backers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IF(L771&gt;0,E771/L771,"No backers")</f>
        <v>31.846153846153847</v>
      </c>
      <c r="Q771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str">
        <f t="shared" si="49"/>
        <v>No backers</v>
      </c>
      <c r="Q772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IF(L835&gt;0,E835/L835,"No backers")</f>
        <v>148.78048780487805</v>
      </c>
      <c r="Q83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str">
        <f t="shared" si="53"/>
        <v>No backers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str">
        <f t="shared" si="53"/>
        <v>No backers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str">
        <f t="shared" ref="P899:P962" si="57">IF(L899&gt;0,E899/L899,"No backers")</f>
        <v>No backers</v>
      </c>
      <c r="Q899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str">
        <f t="shared" si="57"/>
        <v>No backers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str">
        <f t="shared" si="57"/>
        <v>No backers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str">
        <f t="shared" si="57"/>
        <v>No backers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str">
        <f t="shared" si="57"/>
        <v>No backers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str">
        <f t="shared" si="57"/>
        <v>No backers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str">
        <f t="shared" si="57"/>
        <v>No backers</v>
      </c>
      <c r="Q916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str">
        <f t="shared" si="57"/>
        <v>No backers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str">
        <f t="shared" si="57"/>
        <v>No backers</v>
      </c>
      <c r="Q922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str">
        <f t="shared" si="57"/>
        <v>No backers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str">
        <f t="shared" si="57"/>
        <v>No backers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str">
        <f t="shared" si="57"/>
        <v>No backers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str">
        <f t="shared" si="57"/>
        <v>No backers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str">
        <f t="shared" si="57"/>
        <v>No backers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IF(L963&gt;0,E963/L963,"No backers")</f>
        <v>364.35454545454547</v>
      </c>
      <c r="Q963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str">
        <f t="shared" si="61"/>
        <v>No backers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IF(L1027&gt;0,E1027/L1027,"No backers")</f>
        <v>71.848571428571432</v>
      </c>
      <c r="Q1027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str">
        <f t="shared" si="65"/>
        <v>No backers</v>
      </c>
      <c r="Q1043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str">
        <f t="shared" si="65"/>
        <v>No backers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str">
        <f t="shared" si="65"/>
        <v>No backers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str">
        <f t="shared" si="65"/>
        <v>No backers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str">
        <f t="shared" si="65"/>
        <v>No backers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str">
        <f t="shared" si="65"/>
        <v>No backers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str">
        <f t="shared" si="65"/>
        <v>No backers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str">
        <f t="shared" si="65"/>
        <v>No backers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str">
        <f t="shared" si="65"/>
        <v>No backers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str">
        <f t="shared" si="65"/>
        <v>No backers</v>
      </c>
      <c r="Q1059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str">
        <f t="shared" si="65"/>
        <v>No backers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str">
        <f t="shared" si="65"/>
        <v>No backers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str">
        <f t="shared" si="65"/>
        <v>No backers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str">
        <f t="shared" si="65"/>
        <v>No backers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str">
        <f t="shared" si="65"/>
        <v>No backers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str">
        <f t="shared" si="65"/>
        <v>No backers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str">
        <f t="shared" si="65"/>
        <v>No backers</v>
      </c>
      <c r="Q1089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IF(L1091&gt;0,E1091/L1091,"No backers")</f>
        <v>23.959183673469386</v>
      </c>
      <c r="Q1091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str">
        <f t="shared" si="69"/>
        <v>No backers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str">
        <f t="shared" si="69"/>
        <v>No backers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str">
        <f t="shared" si="69"/>
        <v>No backers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str">
        <f t="shared" si="69"/>
        <v>No backers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str">
        <f t="shared" si="69"/>
        <v>No backers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str">
        <f t="shared" si="69"/>
        <v>No backers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str">
        <f t="shared" si="69"/>
        <v>No backers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str">
        <f t="shared" si="69"/>
        <v>No backers</v>
      </c>
      <c r="Q1144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str">
        <f t="shared" si="69"/>
        <v>No backers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str">
        <f t="shared" si="69"/>
        <v>No backers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str">
        <f t="shared" si="69"/>
        <v>No backers</v>
      </c>
      <c r="Q1153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IF(L1155&gt;0,E1155/L1155,"No backers")</f>
        <v>50</v>
      </c>
      <c r="Q115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str">
        <f t="shared" si="73"/>
        <v>No backers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str">
        <f t="shared" si="73"/>
        <v>No backers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str">
        <f t="shared" si="73"/>
        <v>No backers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str">
        <f t="shared" si="73"/>
        <v>No backers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str">
        <f t="shared" si="73"/>
        <v>No backers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str">
        <f t="shared" si="73"/>
        <v>No backers</v>
      </c>
      <c r="Q1174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str">
        <f t="shared" si="73"/>
        <v>No backers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IF(L1219&gt;0,E1219/L1219,"No backers")</f>
        <v>148.57377049180329</v>
      </c>
      <c r="Q1219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str">
        <f t="shared" si="77"/>
        <v>No backers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str">
        <f t="shared" si="77"/>
        <v>No backers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str">
        <f t="shared" si="77"/>
        <v>No backers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str">
        <f t="shared" si="77"/>
        <v>No backers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str">
        <f t="shared" si="77"/>
        <v>No backers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str">
        <f t="shared" si="77"/>
        <v>No backers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str">
        <f t="shared" si="77"/>
        <v>No backers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IF(L1283&gt;0,E1283/L1283,"No backers")</f>
        <v>104.72972972972973</v>
      </c>
      <c r="Q1283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str">
        <f t="shared" si="81"/>
        <v>No backers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str">
        <f t="shared" si="81"/>
        <v>No backers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str">
        <f t="shared" si="81"/>
        <v>No backers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IF(L1347&gt;0,E1347/L1347,"No backers")</f>
        <v>53.571428571428569</v>
      </c>
      <c r="Q1347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str">
        <f t="shared" ref="P1411:P1474" si="89">IF(L1411&gt;0,E1411/L1411,"No backers")</f>
        <v>No backers</v>
      </c>
      <c r="Q1411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str">
        <f t="shared" si="89"/>
        <v>No backers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str">
        <f t="shared" si="89"/>
        <v>No backers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str">
        <f t="shared" si="89"/>
        <v>No backers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str">
        <f t="shared" si="89"/>
        <v>No backers</v>
      </c>
      <c r="Q1431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str">
        <f t="shared" si="89"/>
        <v>No backers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str">
        <f t="shared" si="89"/>
        <v>No backers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str">
        <f t="shared" si="89"/>
        <v>No backers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str">
        <f t="shared" si="89"/>
        <v>No backers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str">
        <f t="shared" si="89"/>
        <v>No backers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str">
        <f t="shared" si="89"/>
        <v>No backers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str">
        <f t="shared" si="89"/>
        <v>No backers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str">
        <f t="shared" si="89"/>
        <v>No backers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str">
        <f t="shared" si="89"/>
        <v>No backers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str">
        <f t="shared" si="89"/>
        <v>No backers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str">
        <f t="shared" si="89"/>
        <v>No backers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str">
        <f t="shared" si="89"/>
        <v>No backers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str">
        <f t="shared" si="89"/>
        <v>No backers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str">
        <f t="shared" si="89"/>
        <v>No backers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IF(L1475&gt;0,E1475/L1475,"No backers")</f>
        <v>38.462553191489363</v>
      </c>
      <c r="Q147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str">
        <f t="shared" si="93"/>
        <v>No backers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str">
        <f t="shared" si="93"/>
        <v>No backers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str">
        <f t="shared" si="93"/>
        <v>No backers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str">
        <f t="shared" si="93"/>
        <v>No backers</v>
      </c>
      <c r="Q149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str">
        <f t="shared" si="93"/>
        <v>No backers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str">
        <f t="shared" si="93"/>
        <v>No backers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IF(L1539&gt;0,E1539/L1539,"No backers")</f>
        <v>96.375</v>
      </c>
      <c r="Q1539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str">
        <f t="shared" si="97"/>
        <v>No backers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str">
        <f t="shared" si="97"/>
        <v>No backers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str">
        <f t="shared" si="97"/>
        <v>No backers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str">
        <f t="shared" si="97"/>
        <v>No backers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str">
        <f t="shared" si="97"/>
        <v>No backers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str">
        <f t="shared" si="97"/>
        <v>No backers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str">
        <f t="shared" si="97"/>
        <v>No backers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str">
        <f t="shared" si="97"/>
        <v>No backers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str">
        <f t="shared" si="97"/>
        <v>No backers</v>
      </c>
      <c r="Q1582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str">
        <f t="shared" si="97"/>
        <v>No backers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str">
        <f t="shared" si="97"/>
        <v>No backers</v>
      </c>
      <c r="Q1588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str">
        <f t="shared" si="97"/>
        <v>No backers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str">
        <f t="shared" si="97"/>
        <v>No backers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str">
        <f t="shared" si="97"/>
        <v>No backers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str">
        <f t="shared" si="97"/>
        <v>No backers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str">
        <f t="shared" si="97"/>
        <v>No backers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IF(L1603&gt;0,E1603/L1603,"No backers")</f>
        <v>48.325535714285714</v>
      </c>
      <c r="Q1603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IF(L1667&gt;0,E1667/L1667,"No backers")</f>
        <v>44.956989247311824</v>
      </c>
      <c r="Q1667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str">
        <f t="shared" si="105"/>
        <v>No backers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str">
        <f t="shared" si="105"/>
        <v>No backers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str">
        <f t="shared" si="105"/>
        <v>No backers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str">
        <f t="shared" si="105"/>
        <v>No backers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str">
        <f t="shared" si="105"/>
        <v>No backers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str">
        <f t="shared" si="105"/>
        <v>No backers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str">
        <f t="shared" si="105"/>
        <v>No backers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str">
        <f t="shared" si="105"/>
        <v>No backers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str">
        <f t="shared" ref="P1731:P1794" si="109">IF(L1731&gt;0,E1731/L1731,"No backers")</f>
        <v>No backers</v>
      </c>
      <c r="Q1731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str">
        <f t="shared" si="109"/>
        <v>No backers</v>
      </c>
      <c r="Q1732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str">
        <f t="shared" si="109"/>
        <v>No backers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str">
        <f t="shared" si="109"/>
        <v>No backers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str">
        <f t="shared" si="109"/>
        <v>No backers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str">
        <f t="shared" si="109"/>
        <v>No backers</v>
      </c>
      <c r="Q1742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str">
        <f t="shared" si="109"/>
        <v>No backers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IF(L1795&gt;0,E1795/L1795,"No backers")</f>
        <v>20</v>
      </c>
      <c r="Q179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str">
        <f t="shared" si="113"/>
        <v>No backers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str">
        <f t="shared" si="113"/>
        <v>No backers</v>
      </c>
      <c r="Q1817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str">
        <f t="shared" si="113"/>
        <v>No backers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IF(L1859&gt;0,E1859/L1859,"No backers")</f>
        <v>136.36363636363637</v>
      </c>
      <c r="Q1859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str">
        <f t="shared" si="117"/>
        <v>No backers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str">
        <f t="shared" si="117"/>
        <v>No backers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str">
        <f t="shared" si="117"/>
        <v>No backers</v>
      </c>
      <c r="Q1878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str">
        <f t="shared" si="117"/>
        <v>No backers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str">
        <f t="shared" si="117"/>
        <v>No backers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IF(L1923&gt;0,E1923/L1923,"No backers")</f>
        <v>54</v>
      </c>
      <c r="Q1923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str">
        <f t="shared" si="121"/>
        <v>No backers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IF(L1987&gt;0,E1987/L1987,"No backers")</f>
        <v>12.75</v>
      </c>
      <c r="Q1987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str">
        <f t="shared" si="125"/>
        <v>No backers</v>
      </c>
      <c r="Q199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str">
        <f t="shared" si="125"/>
        <v>No backers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str">
        <f t="shared" si="125"/>
        <v>No backers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str">
        <f t="shared" si="125"/>
        <v>No backers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IF(L2051&gt;0,E2051/L2051,"No backers")</f>
        <v>80.991037735849048</v>
      </c>
      <c r="Q2051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IF(L2115&gt;0,E2115/L2115,"No backers")</f>
        <v>68.598130841121488</v>
      </c>
      <c r="Q211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str">
        <f t="shared" si="133"/>
        <v>No backers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str">
        <f t="shared" si="133"/>
        <v>No backers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IF(L2179&gt;0,E2179/L2179,"No backers")</f>
        <v>65.868421052631575</v>
      </c>
      <c r="Q2179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IF(L2243&gt;0,E2243/L2243,"No backers")</f>
        <v>49.472392638036808</v>
      </c>
      <c r="Q2243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IF(L2307&gt;0,E2307/L2307,"No backers")</f>
        <v>109.10778443113773</v>
      </c>
      <c r="Q2307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str">
        <f t="shared" si="145"/>
        <v>No backers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str">
        <f t="shared" si="145"/>
        <v>No backers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str">
        <f t="shared" si="145"/>
        <v>No backers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str">
        <f t="shared" si="145"/>
        <v>No backers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str">
        <f t="shared" si="145"/>
        <v>No backers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str">
        <f t="shared" si="145"/>
        <v>No backers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str">
        <f t="shared" si="145"/>
        <v>No backers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str">
        <f t="shared" si="145"/>
        <v>No backers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str">
        <f t="shared" si="145"/>
        <v>No backers</v>
      </c>
      <c r="Q2359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str">
        <f t="shared" si="145"/>
        <v>No backers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str">
        <f t="shared" si="145"/>
        <v>No backers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str">
        <f t="shared" si="145"/>
        <v>No backers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str">
        <f t="shared" si="145"/>
        <v>No backers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str">
        <f t="shared" si="145"/>
        <v>No backers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str">
        <f t="shared" ref="P2371:P2434" si="149">IF(L2371&gt;0,E2371/L2371,"No backers")</f>
        <v>No backers</v>
      </c>
      <c r="Q2371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str">
        <f t="shared" si="149"/>
        <v>No backers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str">
        <f t="shared" si="149"/>
        <v>No backers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str">
        <f t="shared" si="149"/>
        <v>No backers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str">
        <f t="shared" si="149"/>
        <v>No backers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str">
        <f t="shared" si="149"/>
        <v>No backers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str">
        <f t="shared" si="149"/>
        <v>No backers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str">
        <f t="shared" si="149"/>
        <v>No backers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str">
        <f t="shared" si="149"/>
        <v>No backers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str">
        <f t="shared" si="149"/>
        <v>No backers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str">
        <f t="shared" si="149"/>
        <v>No backers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str">
        <f t="shared" si="149"/>
        <v>No backers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str">
        <f t="shared" si="149"/>
        <v>No backers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str">
        <f t="shared" si="149"/>
        <v>No backers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str">
        <f t="shared" si="149"/>
        <v>No backers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str">
        <f t="shared" si="149"/>
        <v>No backers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str">
        <f t="shared" si="149"/>
        <v>No backers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str">
        <f t="shared" si="149"/>
        <v>No backers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str">
        <f t="shared" si="149"/>
        <v>No backers</v>
      </c>
      <c r="Q2421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str">
        <f t="shared" si="149"/>
        <v>No backers</v>
      </c>
      <c r="Q2428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str">
        <f t="shared" ref="P2435:P2498" si="153">IF(L2435&gt;0,E2435/L2435,"No backers")</f>
        <v>No backers</v>
      </c>
      <c r="Q243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str">
        <f t="shared" si="153"/>
        <v>No backers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str">
        <f t="shared" si="153"/>
        <v>No backers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IF(L2499&gt;0,E2499/L2499,"No backers")</f>
        <v>80.551071428571419</v>
      </c>
      <c r="Q2499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str">
        <f t="shared" si="157"/>
        <v>No backers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str">
        <f t="shared" si="157"/>
        <v>No backers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str">
        <f t="shared" si="157"/>
        <v>No backers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str">
        <f t="shared" si="157"/>
        <v>No backers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str">
        <f t="shared" si="157"/>
        <v>No backers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str">
        <f t="shared" si="157"/>
        <v>No backers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str">
        <f t="shared" si="157"/>
        <v>No backers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str">
        <f t="shared" si="157"/>
        <v>No backers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str">
        <f t="shared" si="157"/>
        <v>No backers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str">
        <f t="shared" si="157"/>
        <v>No backers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str">
        <f t="shared" si="157"/>
        <v>No backers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str">
        <f t="shared" ref="P2563:P2626" si="161">IF(L2563&gt;0,E2563/L2563,"No backers")</f>
        <v>No backers</v>
      </c>
      <c r="Q2563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str">
        <f t="shared" si="161"/>
        <v>No backers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str">
        <f t="shared" si="161"/>
        <v>No backers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str">
        <f t="shared" si="161"/>
        <v>No backers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str">
        <f t="shared" si="161"/>
        <v>No backers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str">
        <f t="shared" si="161"/>
        <v>No backers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str">
        <f t="shared" si="161"/>
        <v>No backers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str">
        <f t="shared" si="161"/>
        <v>No backers</v>
      </c>
      <c r="Q2577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str">
        <f t="shared" si="161"/>
        <v>No backers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str">
        <f t="shared" si="161"/>
        <v>No backers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str">
        <f t="shared" si="161"/>
        <v>No backers</v>
      </c>
      <c r="Q2580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str">
        <f t="shared" si="161"/>
        <v>No backers</v>
      </c>
      <c r="Q2586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str">
        <f t="shared" si="161"/>
        <v>No backers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str">
        <f t="shared" si="161"/>
        <v>No backers</v>
      </c>
      <c r="Q259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IF(L2627&gt;0,E2627/L2627,"No backers")</f>
        <v>27.576923076923077</v>
      </c>
      <c r="Q2627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str">
        <f t="shared" si="165"/>
        <v>No backers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str">
        <f t="shared" si="165"/>
        <v>No backers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str">
        <f t="shared" si="165"/>
        <v>No backers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IF(L2691&gt;0,E2691/L2691,"No backers")</f>
        <v>1</v>
      </c>
      <c r="Q2691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str">
        <f t="shared" si="169"/>
        <v>No backers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str">
        <f t="shared" si="169"/>
        <v>No backers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str">
        <f t="shared" si="169"/>
        <v>No backers</v>
      </c>
      <c r="Q2752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str">
        <f t="shared" si="169"/>
        <v>No backers</v>
      </c>
      <c r="Q2753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IF(L2755&gt;0,E2755/L2755,"No backers")</f>
        <v>47.5</v>
      </c>
      <c r="Q275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str">
        <f t="shared" si="173"/>
        <v>No backers</v>
      </c>
      <c r="Q2756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str">
        <f t="shared" si="173"/>
        <v>No backers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str">
        <f t="shared" si="173"/>
        <v>No backers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str">
        <f t="shared" si="173"/>
        <v>No backers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str">
        <f t="shared" si="173"/>
        <v>No backers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str">
        <f t="shared" si="173"/>
        <v>No backers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IF(L2819&gt;0,E2819/L2819,"No backers")</f>
        <v>23.636363636363637</v>
      </c>
      <c r="Q2819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str">
        <f t="shared" si="177"/>
        <v>No backers</v>
      </c>
      <c r="Q2844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str">
        <f t="shared" si="177"/>
        <v>No backers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str">
        <f t="shared" si="177"/>
        <v>No backers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str">
        <f t="shared" si="177"/>
        <v>No backers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str">
        <f t="shared" si="177"/>
        <v>No backers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str">
        <f t="shared" si="177"/>
        <v>No backers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str">
        <f t="shared" si="177"/>
        <v>No backers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str">
        <f t="shared" si="177"/>
        <v>No backers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str">
        <f t="shared" si="177"/>
        <v>No backers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str">
        <f t="shared" si="177"/>
        <v>No backers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str">
        <f t="shared" ref="P2883:P2946" si="181">IF(L2883&gt;0,E2883/L2883,"No backers")</f>
        <v>No backers</v>
      </c>
      <c r="Q2883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str">
        <f t="shared" si="181"/>
        <v>No backers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str">
        <f t="shared" si="181"/>
        <v>No backers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str">
        <f t="shared" si="181"/>
        <v>No backers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str">
        <f t="shared" si="181"/>
        <v>No backers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str">
        <f t="shared" ref="P2947:P3010" si="185">IF(L2947&gt;0,E2947/L2947,"No backers")</f>
        <v>No backers</v>
      </c>
      <c r="Q2947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str">
        <f t="shared" si="185"/>
        <v>No backers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str">
        <f t="shared" si="185"/>
        <v>No backers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str">
        <f t="shared" si="185"/>
        <v>No backers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str">
        <f t="shared" si="185"/>
        <v>No backers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str">
        <f t="shared" si="185"/>
        <v>No backers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IF(L3011&gt;0,E3011/L3011,"No backers")</f>
        <v>233.8984375</v>
      </c>
      <c r="Q3011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str">
        <f t="shared" si="189"/>
        <v>No backers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str">
        <f t="shared" si="189"/>
        <v>No backers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str">
        <f t="shared" si="189"/>
        <v>No backers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str">
        <f t="shared" si="189"/>
        <v>No backers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IF(L3075&gt;0,E3075/L3075,"No backers")</f>
        <v>92.142857142857139</v>
      </c>
      <c r="Q307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str">
        <f t="shared" si="193"/>
        <v>No backers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str">
        <f t="shared" si="193"/>
        <v>No backers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str">
        <f t="shared" si="193"/>
        <v>No backers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str">
        <f t="shared" si="193"/>
        <v>No backers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IF(L3139&gt;0,E3139/L3139,"No backers")</f>
        <v>50</v>
      </c>
      <c r="Q3139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str">
        <f t="shared" si="197"/>
        <v>No backers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str">
        <f t="shared" si="197"/>
        <v>No backers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str">
        <f t="shared" si="197"/>
        <v>No backers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str">
        <f t="shared" si="197"/>
        <v>No backers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str">
        <f t="shared" si="197"/>
        <v>No backers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IF(L3203&gt;0,E3203/L3203,"No backers")</f>
        <v>12.5</v>
      </c>
      <c r="Q3203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str">
        <f t="shared" si="201"/>
        <v>No backers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str">
        <f t="shared" si="201"/>
        <v>No backers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IF(L3267&gt;0,E3267/L3267,"No backers")</f>
        <v>70.285714285714292</v>
      </c>
      <c r="Q3267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IF(L3331&gt;0,E3331/L3331,"No backers")</f>
        <v>44.92307692307692</v>
      </c>
      <c r="Q3331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IF(L3395&gt;0,E3395/L3395,"No backers")</f>
        <v>36.06818181818182</v>
      </c>
      <c r="Q339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IF(L3459&gt;0,E3459/L3459,"No backers")</f>
        <v>50.981818181818184</v>
      </c>
      <c r="Q3459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IF(L3523&gt;0,E3523/L3523,"No backers")</f>
        <v>45.615384615384613</v>
      </c>
      <c r="Q3523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IF(L3587&gt;0,E3587/L3587,"No backers")</f>
        <v>176.08695652173913</v>
      </c>
      <c r="Q3587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str">
        <f t="shared" si="225"/>
        <v>No backers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str">
        <f t="shared" si="225"/>
        <v>No backers</v>
      </c>
      <c r="Q3638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str">
        <f t="shared" si="225"/>
        <v>No backers</v>
      </c>
      <c r="Q3643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str">
        <f t="shared" si="225"/>
        <v>No backers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IF(L3651&gt;0,E3651/L3651,"No backers")</f>
        <v>97.5</v>
      </c>
      <c r="Q3651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IF(L3715&gt;0,E3715/L3715,"No backers")</f>
        <v>106.84210526315789</v>
      </c>
      <c r="Q371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str">
        <f t="shared" si="233"/>
        <v>No backers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str">
        <f t="shared" si="233"/>
        <v>No backers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str">
        <f t="shared" si="233"/>
        <v>No backers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str">
        <f t="shared" si="233"/>
        <v>No backers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IF(L3779&gt;0,E3779/L3779,"No backers")</f>
        <v>48.542372881355931</v>
      </c>
      <c r="Q3779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str">
        <f t="shared" si="237"/>
        <v>No backers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str">
        <f t="shared" si="237"/>
        <v>No backers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str">
        <f t="shared" si="237"/>
        <v>No backers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str">
        <f t="shared" si="237"/>
        <v>No backers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IF(L3843&gt;0,E3843/L3843,"No backers")</f>
        <v>25.647058823529413</v>
      </c>
      <c r="Q3843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str">
        <f t="shared" si="241"/>
        <v>No backers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str">
        <f t="shared" si="241"/>
        <v>No backers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str">
        <f t="shared" si="241"/>
        <v>No backers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str">
        <f t="shared" si="241"/>
        <v>No backers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str">
        <f t="shared" si="241"/>
        <v>No backers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str">
        <f t="shared" si="241"/>
        <v>No backers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str">
        <f t="shared" si="241"/>
        <v>No backers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str">
        <f t="shared" si="241"/>
        <v>No backers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str">
        <f t="shared" si="241"/>
        <v>No backers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str">
        <f t="shared" si="241"/>
        <v>No backers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str">
        <f t="shared" si="241"/>
        <v>No backers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str">
        <f t="shared" si="241"/>
        <v>No backers</v>
      </c>
      <c r="Q3894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str">
        <f t="shared" si="241"/>
        <v>No backers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IF(L3907&gt;0,E3907/L3907,"No backers")</f>
        <v>24.714285714285715</v>
      </c>
      <c r="Q3907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str">
        <f t="shared" si="245"/>
        <v>No backers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str">
        <f t="shared" si="245"/>
        <v>No backers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str">
        <f t="shared" si="245"/>
        <v>No backers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str">
        <f t="shared" si="245"/>
        <v>No backers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str">
        <f t="shared" si="245"/>
        <v>No backers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str">
        <f t="shared" si="245"/>
        <v>No backers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str">
        <f t="shared" si="245"/>
        <v>No backers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str">
        <f t="shared" si="245"/>
        <v>No backers</v>
      </c>
      <c r="Q3950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str">
        <f t="shared" si="245"/>
        <v>No backers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str">
        <f t="shared" si="245"/>
        <v>No backers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str">
        <f t="shared" si="245"/>
        <v>No backers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str">
        <f t="shared" si="245"/>
        <v>No backers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IF(L3971&gt;0,E3971/L3971,"No backers")</f>
        <v>35.166666666666664</v>
      </c>
      <c r="Q3971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str">
        <f t="shared" si="249"/>
        <v>No backers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str">
        <f t="shared" si="249"/>
        <v>No backers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str">
        <f t="shared" si="249"/>
        <v>No backers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str">
        <f t="shared" si="249"/>
        <v>No backers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str">
        <f t="shared" si="249"/>
        <v>No backers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str">
        <f t="shared" si="249"/>
        <v>No backers</v>
      </c>
      <c r="Q402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str">
        <f t="shared" si="249"/>
        <v>No backers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str">
        <f t="shared" si="249"/>
        <v>No backers</v>
      </c>
      <c r="Q4031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str">
        <f t="shared" si="249"/>
        <v>No backers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IF(L4035&gt;0,E4035/L4035,"No backers")</f>
        <v>65.340319148936175</v>
      </c>
      <c r="Q403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str">
        <f t="shared" si="253"/>
        <v>No backers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str">
        <f t="shared" si="253"/>
        <v>No backers</v>
      </c>
      <c r="Q4053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str">
        <f t="shared" si="253"/>
        <v>No backers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str">
        <f t="shared" si="253"/>
        <v>No backers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str">
        <f t="shared" si="253"/>
        <v>No backers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str">
        <f t="shared" si="253"/>
        <v>No backers</v>
      </c>
      <c r="Q4078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str">
        <f t="shared" si="253"/>
        <v>No backers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str">
        <f t="shared" si="253"/>
        <v>No backers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str">
        <f t="shared" si="253"/>
        <v>No backers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str">
        <f t="shared" ref="P4099:P4115" si="257">IF(L4099&gt;0,E4099/L4099,"No backers")</f>
        <v>No backers</v>
      </c>
      <c r="Q4099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str">
        <f t="shared" si="257"/>
        <v>No backers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str">
        <f t="shared" si="257"/>
        <v>No backers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str">
        <f t="shared" si="257"/>
        <v>No backers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str">
        <f t="shared" si="257"/>
        <v>No backers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autoFilter ref="A1:T4115" xr:uid="{1A380E82-03AD-4EA6-B6A8-D01F01841F7F}"/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F96B-DB46-437C-8F35-3783FC3A54BF}">
  <sheetPr codeName="Sheet2"/>
  <dimension ref="A1:F12"/>
  <sheetViews>
    <sheetView workbookViewId="0">
      <selection activeCell="D36" sqref="D36"/>
    </sheetView>
  </sheetViews>
  <sheetFormatPr defaultRowHeight="14.6" x14ac:dyDescent="0.4"/>
  <cols>
    <col min="1" max="1" width="12.765625" bestFit="1" customWidth="1"/>
    <col min="2" max="2" width="15.4609375" bestFit="1" customWidth="1"/>
    <col min="3" max="3" width="4" bestFit="1" customWidth="1"/>
    <col min="4" max="4" width="5.765625" bestFit="1" customWidth="1"/>
    <col min="5" max="5" width="8.3046875" bestFit="1" customWidth="1"/>
    <col min="6" max="6" width="10.69140625" bestFit="1" customWidth="1"/>
    <col min="7" max="7" width="11.53515625" bestFit="1" customWidth="1"/>
    <col min="8" max="8" width="9.3046875" bestFit="1" customWidth="1"/>
    <col min="9" max="9" width="10" bestFit="1" customWidth="1"/>
    <col min="10" max="10" width="7" bestFit="1" customWidth="1"/>
    <col min="11" max="11" width="10.69140625" bestFit="1" customWidth="1"/>
  </cols>
  <sheetData>
    <row r="1" spans="1:6" x14ac:dyDescent="0.4">
      <c r="A1" s="7" t="s">
        <v>8223</v>
      </c>
      <c r="B1" t="s">
        <v>8230</v>
      </c>
    </row>
    <row r="3" spans="1:6" x14ac:dyDescent="0.4">
      <c r="A3" s="7" t="s">
        <v>8362</v>
      </c>
      <c r="B3" s="7" t="s">
        <v>8363</v>
      </c>
    </row>
    <row r="4" spans="1:6" x14ac:dyDescent="0.4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">
      <c r="A5" s="8" t="s">
        <v>8310</v>
      </c>
      <c r="B5" s="9">
        <v>3</v>
      </c>
      <c r="C5" s="9"/>
      <c r="D5" s="9"/>
      <c r="E5" s="9"/>
      <c r="F5" s="9">
        <v>3</v>
      </c>
    </row>
    <row r="6" spans="1:6" x14ac:dyDescent="0.4">
      <c r="A6" s="8" t="s">
        <v>8336</v>
      </c>
      <c r="B6" s="9"/>
      <c r="C6" s="9"/>
      <c r="D6" s="9">
        <v>1</v>
      </c>
      <c r="E6" s="9"/>
      <c r="F6" s="9">
        <v>1</v>
      </c>
    </row>
    <row r="7" spans="1:6" x14ac:dyDescent="0.4">
      <c r="A7" s="8" t="s">
        <v>8333</v>
      </c>
      <c r="B7" s="9"/>
      <c r="C7" s="9"/>
      <c r="D7" s="9">
        <v>2</v>
      </c>
      <c r="E7" s="9"/>
      <c r="F7" s="9">
        <v>2</v>
      </c>
    </row>
    <row r="8" spans="1:6" x14ac:dyDescent="0.4">
      <c r="A8" s="8" t="s">
        <v>8325</v>
      </c>
      <c r="B8" s="9">
        <v>4</v>
      </c>
      <c r="C8" s="9">
        <v>1</v>
      </c>
      <c r="D8" s="9"/>
      <c r="E8" s="9"/>
      <c r="F8" s="9">
        <v>5</v>
      </c>
    </row>
    <row r="9" spans="1:6" x14ac:dyDescent="0.4">
      <c r="A9" s="8" t="s">
        <v>8322</v>
      </c>
      <c r="B9" s="9"/>
      <c r="C9" s="9"/>
      <c r="D9" s="9">
        <v>1</v>
      </c>
      <c r="E9" s="9">
        <v>1</v>
      </c>
      <c r="F9" s="9">
        <v>2</v>
      </c>
    </row>
    <row r="10" spans="1:6" x14ac:dyDescent="0.4">
      <c r="A10" s="8" t="s">
        <v>8319</v>
      </c>
      <c r="B10" s="9">
        <v>1</v>
      </c>
      <c r="C10" s="9"/>
      <c r="D10" s="9">
        <v>3</v>
      </c>
      <c r="E10" s="9">
        <v>4</v>
      </c>
      <c r="F10" s="9">
        <v>8</v>
      </c>
    </row>
    <row r="11" spans="1:6" x14ac:dyDescent="0.4">
      <c r="A11" s="8" t="s">
        <v>8317</v>
      </c>
      <c r="B11" s="9">
        <v>2</v>
      </c>
      <c r="C11" s="9">
        <v>1</v>
      </c>
      <c r="D11" s="9">
        <v>3</v>
      </c>
      <c r="E11" s="9"/>
      <c r="F11" s="9">
        <v>6</v>
      </c>
    </row>
    <row r="12" spans="1:6" x14ac:dyDescent="0.4">
      <c r="A12" s="8" t="s">
        <v>8361</v>
      </c>
      <c r="B12" s="9">
        <v>10</v>
      </c>
      <c r="C12" s="9">
        <v>2</v>
      </c>
      <c r="D12" s="9">
        <v>10</v>
      </c>
      <c r="E12" s="9">
        <v>5</v>
      </c>
      <c r="F12" s="9">
        <v>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A870-8740-482A-8E85-6E2A92B56C05}">
  <sheetPr codeName="Sheet3"/>
  <dimension ref="A1:F47"/>
  <sheetViews>
    <sheetView workbookViewId="0">
      <selection activeCell="Q30" sqref="Q30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</cols>
  <sheetData>
    <row r="1" spans="1:6" x14ac:dyDescent="0.4">
      <c r="A1" s="7" t="s">
        <v>8223</v>
      </c>
      <c r="B1" t="s">
        <v>8364</v>
      </c>
    </row>
    <row r="2" spans="1:6" x14ac:dyDescent="0.4">
      <c r="A2" s="7" t="s">
        <v>8308</v>
      </c>
      <c r="B2" t="s">
        <v>8364</v>
      </c>
    </row>
    <row r="4" spans="1:6" x14ac:dyDescent="0.4">
      <c r="A4" s="7" t="s">
        <v>8362</v>
      </c>
      <c r="B4" s="7" t="s">
        <v>8363</v>
      </c>
    </row>
    <row r="5" spans="1:6" x14ac:dyDescent="0.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645D-08B1-4317-B8E3-F84DFBB18947}">
  <sheetPr codeName="Sheet4"/>
  <dimension ref="A1:F18"/>
  <sheetViews>
    <sheetView workbookViewId="0">
      <selection activeCell="B4" sqref="B4"/>
    </sheetView>
  </sheetViews>
  <sheetFormatPr defaultRowHeight="14.6" x14ac:dyDescent="0.4"/>
  <cols>
    <col min="1" max="1" width="12.61328125" bestFit="1" customWidth="1"/>
    <col min="2" max="2" width="16.3828125" bestFit="1" customWidth="1"/>
    <col min="3" max="3" width="3.69140625" bestFit="1" customWidth="1"/>
    <col min="4" max="4" width="5.4609375" bestFit="1" customWidth="1"/>
    <col min="5" max="5" width="8.15234375" bestFit="1" customWidth="1"/>
    <col min="6" max="7" width="10.69140625" bestFit="1" customWidth="1"/>
  </cols>
  <sheetData>
    <row r="1" spans="1:6" x14ac:dyDescent="0.4">
      <c r="A1" s="7" t="s">
        <v>8308</v>
      </c>
      <c r="B1" t="s">
        <v>8364</v>
      </c>
    </row>
    <row r="2" spans="1:6" x14ac:dyDescent="0.4">
      <c r="A2" s="7" t="s">
        <v>8379</v>
      </c>
      <c r="B2" t="s">
        <v>8380</v>
      </c>
    </row>
    <row r="4" spans="1:6" x14ac:dyDescent="0.4">
      <c r="A4" s="7" t="s">
        <v>8362</v>
      </c>
      <c r="B4" s="7" t="s">
        <v>8363</v>
      </c>
    </row>
    <row r="5" spans="1:6" x14ac:dyDescent="0.4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">
      <c r="A6" s="8" t="s">
        <v>8373</v>
      </c>
      <c r="B6" s="9">
        <v>184</v>
      </c>
      <c r="C6" s="9">
        <v>2</v>
      </c>
      <c r="D6" s="9">
        <v>148</v>
      </c>
      <c r="E6" s="9">
        <v>34</v>
      </c>
      <c r="F6" s="9">
        <v>368</v>
      </c>
    </row>
    <row r="7" spans="1:6" x14ac:dyDescent="0.4">
      <c r="A7" s="8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4">
      <c r="A8" s="8" t="s">
        <v>8375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4">
      <c r="A9" s="8" t="s">
        <v>8376</v>
      </c>
      <c r="B9" s="9">
        <v>193</v>
      </c>
      <c r="C9" s="9"/>
      <c r="D9" s="9">
        <v>102</v>
      </c>
      <c r="E9" s="9">
        <v>27</v>
      </c>
      <c r="F9" s="9">
        <v>322</v>
      </c>
    </row>
    <row r="10" spans="1:6" x14ac:dyDescent="0.4">
      <c r="A10" s="8" t="s">
        <v>8367</v>
      </c>
      <c r="B10" s="9">
        <v>232</v>
      </c>
      <c r="C10" s="9"/>
      <c r="D10" s="9">
        <v>126</v>
      </c>
      <c r="E10" s="9">
        <v>26</v>
      </c>
      <c r="F10" s="9">
        <v>384</v>
      </c>
    </row>
    <row r="11" spans="1:6" x14ac:dyDescent="0.4">
      <c r="A11" s="8" t="s">
        <v>8377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4">
      <c r="A12" s="8" t="s">
        <v>8368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4">
      <c r="A13" s="8" t="s">
        <v>8369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4">
      <c r="A14" s="8" t="s">
        <v>8370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4">
      <c r="A15" s="8" t="s">
        <v>8371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4">
      <c r="A16" s="8" t="s">
        <v>8372</v>
      </c>
      <c r="B16" s="9">
        <v>180</v>
      </c>
      <c r="C16" s="9"/>
      <c r="D16" s="9">
        <v>114</v>
      </c>
      <c r="E16" s="9">
        <v>37</v>
      </c>
      <c r="F16" s="9">
        <v>331</v>
      </c>
    </row>
    <row r="17" spans="1:6" x14ac:dyDescent="0.4">
      <c r="A17" s="8" t="s">
        <v>8378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4">
      <c r="A18" s="8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D173-F54E-42D6-B0A5-2D1797F10133}">
  <sheetPr codeName="Sheet5"/>
  <dimension ref="A1:J14"/>
  <sheetViews>
    <sheetView workbookViewId="0">
      <selection activeCell="J15" sqref="J15"/>
    </sheetView>
  </sheetViews>
  <sheetFormatPr defaultRowHeight="14.6" x14ac:dyDescent="0.4"/>
  <cols>
    <col min="1" max="1" width="26.53515625" bestFit="1" customWidth="1"/>
    <col min="2" max="2" width="16.53515625" bestFit="1" customWidth="1"/>
    <col min="3" max="3" width="13" bestFit="1" customWidth="1"/>
    <col min="4" max="4" width="17.61328125" customWidth="1"/>
    <col min="5" max="5" width="12" bestFit="1" customWidth="1"/>
    <col min="6" max="6" width="19" bestFit="1" customWidth="1"/>
    <col min="7" max="7" width="15.3828125" bestFit="1" customWidth="1"/>
    <col min="8" max="8" width="18.07421875" bestFit="1" customWidth="1"/>
  </cols>
  <sheetData>
    <row r="1" spans="1:10" x14ac:dyDescent="0.4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10" x14ac:dyDescent="0.4">
      <c r="A2" t="s">
        <v>8381</v>
      </c>
      <c r="B2">
        <f>COUNTIFS('Kickstarter Data'!D2:D4115,"&lt;1000",'Kickstarter Data'!F2:F4115,"successful")</f>
        <v>322</v>
      </c>
      <c r="C2">
        <f>COUNTIFS('Kickstarter Data'!D2:D4115,"&lt;1000",'Kickstarter Data'!F2:F4115,"failed")</f>
        <v>113</v>
      </c>
      <c r="D2">
        <f>COUNTIFS('Kickstarter Data'!D2:D4115,"&lt;1000",'Kickstarter Data'!F2:F4115,"canceled")</f>
        <v>18</v>
      </c>
      <c r="E2">
        <f>SUM(B2:D2)</f>
        <v>453</v>
      </c>
      <c r="F2" s="5">
        <f>B2/E2</f>
        <v>0.71081677704194257</v>
      </c>
      <c r="G2" s="5">
        <f>C2/$E$2</f>
        <v>0.24944812362030905</v>
      </c>
      <c r="H2" s="5">
        <f>D2/$E$2</f>
        <v>3.9735099337748346E-2</v>
      </c>
    </row>
    <row r="3" spans="1:10" x14ac:dyDescent="0.4">
      <c r="A3" t="s">
        <v>8382</v>
      </c>
      <c r="B3">
        <f>COUNTIFS('Kickstarter Data'!D2:D4115,"&gt;999",'Kickstarter Data'!D2:D4115,"&lt;5000",'Kickstarter Data'!F2:F4115,"successful")</f>
        <v>932</v>
      </c>
      <c r="C3">
        <f>COUNTIFS('Kickstarter Data'!D2:D4115,"&gt;999",'Kickstarter Data'!D2:D4115,"&lt;5000",'Kickstarter Data'!F2:F4115,"failed")</f>
        <v>420</v>
      </c>
      <c r="D3">
        <f>COUNTIFS('Kickstarter Data'!D2:D4115,"&gt;999",'Kickstarter Data'!D2:D4115,"&lt;5000",'Kickstarter Data'!F2:F4115,"canceled")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H3" si="2">C3/$E$3</f>
        <v>0.29745042492917845</v>
      </c>
      <c r="H3" s="5">
        <f t="shared" si="2"/>
        <v>4.2492917847025496E-2</v>
      </c>
    </row>
    <row r="4" spans="1:10" x14ac:dyDescent="0.4">
      <c r="A4" t="s">
        <v>8383</v>
      </c>
      <c r="B4">
        <f>COUNTIFS('Kickstarter Data'!D2:D4115,"&gt;4999",'Kickstarter Data'!D2:D4115,"&lt;10000",'Kickstarter Data'!F2:F4115,"successful")</f>
        <v>381</v>
      </c>
      <c r="C4">
        <f>COUNTIFS('Kickstarter Data'!D2:D4115,"&gt;4999",'Kickstarter Data'!D2:D4115,"&lt;10000",'Kickstarter Data'!F2:F4115,"failed")</f>
        <v>283</v>
      </c>
      <c r="D4">
        <f>COUNTIFS('Kickstarter Data'!D2:D4115,"&gt;4999",'Kickstarter Data'!D2:D4115,"&lt;10000",'Kickstarter Data'!F2:F4115,"canceled")</f>
        <v>52</v>
      </c>
      <c r="E4">
        <f t="shared" si="0"/>
        <v>716</v>
      </c>
      <c r="F4" s="5">
        <f t="shared" si="1"/>
        <v>0.53212290502793291</v>
      </c>
      <c r="G4" s="5">
        <f>C4/$E$4</f>
        <v>0.39525139664804471</v>
      </c>
      <c r="H4" s="5">
        <f>D4/$E$4</f>
        <v>7.2625698324022353E-2</v>
      </c>
    </row>
    <row r="5" spans="1:10" x14ac:dyDescent="0.4">
      <c r="A5" t="s">
        <v>8384</v>
      </c>
      <c r="B5">
        <f>COUNTIFS('Kickstarter Data'!$D$2:$D$4115,"&gt;9999",'Kickstarter Data'!$D$2:$D$4115,"&lt;15000",'Kickstarter Data'!$F$2:$F$4115,"successful")</f>
        <v>168</v>
      </c>
      <c r="C5">
        <f>COUNTIFS('Kickstarter Data'!$D$2:$D$4115,"&gt;9999",'Kickstarter Data'!$D$2:$D$4115,"&lt;15000",'Kickstarter Data'!$F$2:$F$4115,"failed")</f>
        <v>144</v>
      </c>
      <c r="D5">
        <f>COUNTIFS('Kickstarter Data'!$D$2:$D$4115,"&gt;9999",'Kickstarter Data'!$D$2:$D$4115,"&lt;15000",'Kickstarter Data'!$F$2:$F$4115,"canceled")</f>
        <v>40</v>
      </c>
      <c r="E5">
        <f t="shared" si="0"/>
        <v>352</v>
      </c>
      <c r="F5" s="5">
        <f t="shared" si="1"/>
        <v>0.47727272727272729</v>
      </c>
      <c r="G5" s="5">
        <f>C5/$E$5</f>
        <v>0.40909090909090912</v>
      </c>
      <c r="H5" s="5">
        <f>D5/$E$5</f>
        <v>0.11363636363636363</v>
      </c>
    </row>
    <row r="6" spans="1:10" x14ac:dyDescent="0.4">
      <c r="A6" t="s">
        <v>8385</v>
      </c>
      <c r="B6">
        <f>COUNTIFS('Kickstarter Data'!D2:D4115,"&gt;14999",'Kickstarter Data'!D2:D4115,"&lt;20000",'Kickstarter Data'!F2:F4115,"successful")</f>
        <v>94</v>
      </c>
      <c r="C6">
        <f>COUNTIFS(Goal,"&gt;14999",Goal,"&lt;20000",State,"failed")</f>
        <v>90</v>
      </c>
      <c r="D6">
        <f>COUNTIFS(Goal,"&gt;14999",Goal,"&lt;20000",State,"canceled")</f>
        <v>17</v>
      </c>
      <c r="E6">
        <f t="shared" si="0"/>
        <v>201</v>
      </c>
      <c r="F6" s="5">
        <f t="shared" si="1"/>
        <v>0.46766169154228854</v>
      </c>
      <c r="G6" s="5">
        <f>C6/$E$6</f>
        <v>0.44776119402985076</v>
      </c>
      <c r="H6" s="5">
        <f>D6/$E$6</f>
        <v>8.45771144278607E-2</v>
      </c>
      <c r="J6" t="s">
        <v>8401</v>
      </c>
    </row>
    <row r="7" spans="1:10" x14ac:dyDescent="0.4">
      <c r="A7" t="s">
        <v>8386</v>
      </c>
      <c r="B7">
        <f>COUNTIFS('Kickstarter Data'!D2:D4115,"&gt;19999",'Kickstarter Data'!D2:D4115,"&lt;25000",'Kickstarter Data'!F2:F4115,"successful")</f>
        <v>62</v>
      </c>
      <c r="C7">
        <f>COUNTIFS(Goal,"&gt;19999",Goal,"&lt;25000",State,"failed")</f>
        <v>72</v>
      </c>
      <c r="D7">
        <f>COUNTIFS(Goal,"&gt;19999",Goal,"&lt;25000",State,"canceled")</f>
        <v>14</v>
      </c>
      <c r="E7">
        <f t="shared" si="0"/>
        <v>148</v>
      </c>
      <c r="F7" s="5">
        <f t="shared" si="1"/>
        <v>0.41891891891891891</v>
      </c>
      <c r="G7" s="5">
        <f>C7/$E$7</f>
        <v>0.48648648648648651</v>
      </c>
      <c r="H7" s="5">
        <f>D7/$E$7</f>
        <v>9.45945945945946E-2</v>
      </c>
    </row>
    <row r="8" spans="1:10" x14ac:dyDescent="0.4">
      <c r="A8" t="s">
        <v>8387</v>
      </c>
      <c r="B8">
        <f>COUNTIFS('Kickstarter Data'!D2:D4115,"&gt;24999",'Kickstarter Data'!D2:D4115,"&lt;30000",'Kickstarter Data'!F2:F4115,"successful")</f>
        <v>55</v>
      </c>
      <c r="C8">
        <f>COUNTIFS(Goal,"&gt;24999",Goal,"&lt;30000",State,"failed")</f>
        <v>64</v>
      </c>
      <c r="D8">
        <f>COUNTIFS(Goal,"&gt;24999",Goal,"&lt;30000",State,"canceled")</f>
        <v>18</v>
      </c>
      <c r="E8">
        <f t="shared" si="0"/>
        <v>137</v>
      </c>
      <c r="F8" s="5">
        <f t="shared" si="1"/>
        <v>0.40145985401459855</v>
      </c>
      <c r="G8" s="5">
        <f>C8/$E$8</f>
        <v>0.46715328467153283</v>
      </c>
      <c r="H8" s="5">
        <f>D8/$E$8</f>
        <v>0.13138686131386862</v>
      </c>
    </row>
    <row r="9" spans="1:10" x14ac:dyDescent="0.4">
      <c r="A9" t="s">
        <v>8388</v>
      </c>
      <c r="B9">
        <f>COUNTIFS('Kickstarter Data'!D2:D4115,"&gt;29999",'Kickstarter Data'!D2:D4115,"&lt;35000",'Kickstarter Data'!F2:F4115,"successful")</f>
        <v>32</v>
      </c>
      <c r="C9">
        <f>COUNTIFS(Goal,"&gt;29999",Goal,"&lt;35000",State,"failed")</f>
        <v>37</v>
      </c>
      <c r="D9">
        <f>COUNTIFS(Goal,"&gt;29999",Goal,"&lt;35000",State,"canceled")</f>
        <v>13</v>
      </c>
      <c r="E9">
        <f t="shared" si="0"/>
        <v>82</v>
      </c>
      <c r="F9" s="5">
        <f t="shared" si="1"/>
        <v>0.3902439024390244</v>
      </c>
      <c r="G9" s="5">
        <f>C9/$E$9</f>
        <v>0.45121951219512196</v>
      </c>
      <c r="H9" s="5">
        <f>D9/$E$9</f>
        <v>0.15853658536585366</v>
      </c>
    </row>
    <row r="10" spans="1:10" x14ac:dyDescent="0.4">
      <c r="A10" t="s">
        <v>8389</v>
      </c>
      <c r="B10">
        <f>COUNTIFS('Kickstarter Data'!D2:D4115,"&gt;34999",'Kickstarter Data'!D2:D4115,"&lt;40000",'Kickstarter Data'!F2:F4115,"successful")</f>
        <v>26</v>
      </c>
      <c r="C10">
        <f>COUNTIFS(Goal,"&gt;34999",Goal,"&lt;40000",State,"failed")</f>
        <v>22</v>
      </c>
      <c r="D10">
        <f>COUNTIFS(Goal,"&gt;34999",Goal,"&lt;40000",State,"canceled")</f>
        <v>7</v>
      </c>
      <c r="E10">
        <f t="shared" si="0"/>
        <v>55</v>
      </c>
      <c r="F10" s="5">
        <f t="shared" si="1"/>
        <v>0.47272727272727272</v>
      </c>
      <c r="G10" s="5">
        <f>C10/$E$10</f>
        <v>0.4</v>
      </c>
      <c r="H10" s="5">
        <f>D10/$E$10</f>
        <v>0.12727272727272726</v>
      </c>
    </row>
    <row r="11" spans="1:10" x14ac:dyDescent="0.4">
      <c r="A11" t="s">
        <v>8390</v>
      </c>
      <c r="B11">
        <f>COUNTIFS('Kickstarter Data'!D2:D4115,"&gt;39999",'Kickstarter Data'!D2:D4115,"&lt;45000",'Kickstarter Data'!F2:F4115,"successful")</f>
        <v>21</v>
      </c>
      <c r="C11">
        <f>COUNTIFS(Goal,"&gt;39999",Goal,"&lt;45000",State,"failed")</f>
        <v>16</v>
      </c>
      <c r="D11">
        <f>COUNTIFS(Goal,"&gt;39999",Goal,"&lt;45000",State,"canceled")</f>
        <v>6</v>
      </c>
      <c r="E11">
        <f t="shared" si="0"/>
        <v>43</v>
      </c>
      <c r="F11" s="5">
        <f t="shared" si="1"/>
        <v>0.48837209302325579</v>
      </c>
      <c r="G11" s="5">
        <f>C11/$E$11</f>
        <v>0.37209302325581395</v>
      </c>
      <c r="H11" s="5">
        <f>D11/$E$11</f>
        <v>0.13953488372093023</v>
      </c>
    </row>
    <row r="12" spans="1:10" x14ac:dyDescent="0.4">
      <c r="A12" t="s">
        <v>8391</v>
      </c>
      <c r="B12">
        <f>COUNTIFS(Goal,"&gt;44999",Goal,"&lt;50000",State,"successful")</f>
        <v>6</v>
      </c>
      <c r="C12">
        <f>COUNTIFS(Goal,"&gt;44999",Goal,"&lt;50000",State,"failed")</f>
        <v>11</v>
      </c>
      <c r="D12">
        <f>COUNTIFS(Goal,"&gt;44999",Goal,"&lt;50000",State,"canceled")</f>
        <v>4</v>
      </c>
      <c r="E12">
        <f t="shared" si="0"/>
        <v>21</v>
      </c>
      <c r="F12" s="5">
        <f t="shared" si="1"/>
        <v>0.2857142857142857</v>
      </c>
      <c r="G12" s="5">
        <f>C12/$E$12</f>
        <v>0.52380952380952384</v>
      </c>
      <c r="H12" s="5">
        <f>D12/$E$12</f>
        <v>0.19047619047619047</v>
      </c>
    </row>
    <row r="13" spans="1:10" x14ac:dyDescent="0.4">
      <c r="A13" t="s">
        <v>8392</v>
      </c>
      <c r="B13">
        <f>COUNTIFS('Kickstarter Data'!$D$2:$D$4115,"&gt;49999",'Kickstarter Data'!$F$2:$F$4115,"successful")</f>
        <v>86</v>
      </c>
      <c r="C13">
        <f>COUNTIFS('Kickstarter Data'!$D$2:$D$4115,"&gt;49999",'Kickstarter Data'!$F$2:$F$4115,"failed")</f>
        <v>258</v>
      </c>
      <c r="D13">
        <f>COUNTIFS('Kickstarter Data'!$D$2:$D$4115,"&gt;49999",'Kickstarter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>C13/$E$13</f>
        <v>0.58108108108108103</v>
      </c>
      <c r="H13" s="5">
        <f>D13/$E$13</f>
        <v>0.22522522522522523</v>
      </c>
    </row>
    <row r="14" spans="1:10" x14ac:dyDescent="0.4">
      <c r="F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Data</vt:lpstr>
      <vt:lpstr>PivotTable1</vt:lpstr>
      <vt:lpstr>PivotTable2</vt:lpstr>
      <vt:lpstr>PivotTable3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Austen Manser</cp:lastModifiedBy>
  <dcterms:created xsi:type="dcterms:W3CDTF">2017-04-20T15:17:24Z</dcterms:created>
  <dcterms:modified xsi:type="dcterms:W3CDTF">2018-09-25T15:39:17Z</dcterms:modified>
</cp:coreProperties>
</file>