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saikhanulamnemekh/Desktop/"/>
    </mc:Choice>
  </mc:AlternateContent>
  <xr:revisionPtr revIDLastSave="0" documentId="13_ncr:1_{DB67BA17-186E-FA4F-BB02-7F67B92AEDEE}" xr6:coauthVersionLast="45" xr6:coauthVersionMax="45" xr10:uidLastSave="{00000000-0000-0000-0000-000000000000}"/>
  <bookViews>
    <workbookView xWindow="860" yWindow="500" windowWidth="23840" windowHeight="24260" activeTab="3" xr2:uid="{7597C5F4-B9A5-4F68-8166-A3B5D71B7403}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chart.v1.0" hidden="1">Sheet3!$A$3:$A$4</definedName>
    <definedName name="_xlchart.v1.1" hidden="1">Sheet3!$A$5:$A$23</definedName>
    <definedName name="_xlchart.v1.2" hidden="1">Sheet3!$B$3:$B$4</definedName>
    <definedName name="_xlchart.v1.3" hidden="1">Sheet3!$B$5:$B$23</definedName>
    <definedName name="_xlchart.v1.4" hidden="1">Sheet3!$D$3:$D$4</definedName>
    <definedName name="_xlchart.v1.5" hidden="1">Sheet3!$D$5:$D$23</definedName>
    <definedName name="_xlchart.v2.10" hidden="1">Sheet3!$D$3:$D$4</definedName>
    <definedName name="_xlchart.v2.11" hidden="1">Sheet3!$D$5:$D$23</definedName>
    <definedName name="_xlchart.v2.6" hidden="1">Sheet3!$A$3:$A$4</definedName>
    <definedName name="_xlchart.v2.7" hidden="1">Sheet3!$A$5:$A$23</definedName>
    <definedName name="_xlchart.v2.8" hidden="1">Sheet3!$B$3:$B$4</definedName>
    <definedName name="_xlchart.v2.9" hidden="1">Sheet3!$B$5:$B$23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G4" i="3"/>
  <c r="E5" i="3"/>
  <c r="F5" i="4"/>
  <c r="E6" i="5"/>
  <c r="D25" i="4"/>
  <c r="D5" i="4"/>
  <c r="D5" i="2"/>
  <c r="B25" i="4"/>
  <c r="E22" i="3" l="1"/>
  <c r="F30" i="5" l="1"/>
  <c r="F35" i="5"/>
  <c r="F13" i="5"/>
  <c r="F12" i="5"/>
  <c r="F40" i="5"/>
  <c r="F32" i="5"/>
  <c r="F27" i="5"/>
  <c r="F36" i="5"/>
  <c r="F52" i="5"/>
  <c r="F21" i="5"/>
  <c r="F16" i="5"/>
  <c r="F20" i="5"/>
  <c r="F34" i="5"/>
  <c r="F19" i="5"/>
  <c r="F9" i="5"/>
  <c r="F15" i="5"/>
  <c r="F44" i="5"/>
  <c r="F6" i="5"/>
  <c r="F31" i="5"/>
  <c r="F47" i="5"/>
  <c r="F39" i="5"/>
  <c r="F25" i="5"/>
  <c r="F10" i="5"/>
  <c r="F3" i="5"/>
  <c r="F28" i="5"/>
  <c r="F18" i="5"/>
  <c r="F4" i="5"/>
  <c r="F50" i="5"/>
  <c r="F48" i="5"/>
  <c r="F23" i="5"/>
  <c r="F46" i="5"/>
  <c r="F11" i="5"/>
  <c r="F37" i="5"/>
  <c r="F5" i="5"/>
  <c r="F45" i="5"/>
  <c r="F42" i="5"/>
  <c r="F29" i="5"/>
  <c r="F17" i="5"/>
  <c r="F41" i="5"/>
  <c r="F22" i="5"/>
  <c r="F8" i="5"/>
  <c r="F53" i="5"/>
  <c r="F14" i="5"/>
  <c r="F51" i="5"/>
  <c r="F24" i="5"/>
  <c r="F38" i="5"/>
  <c r="F43" i="5"/>
  <c r="F49" i="5"/>
  <c r="F33" i="5"/>
  <c r="F26" i="5"/>
  <c r="F7" i="5"/>
  <c r="E30" i="5"/>
  <c r="E35" i="5"/>
  <c r="E13" i="5"/>
  <c r="E12" i="5"/>
  <c r="E40" i="5"/>
  <c r="E32" i="5"/>
  <c r="E27" i="5"/>
  <c r="E36" i="5"/>
  <c r="E52" i="5"/>
  <c r="E21" i="5"/>
  <c r="E16" i="5"/>
  <c r="E20" i="5"/>
  <c r="E34" i="5"/>
  <c r="E19" i="5"/>
  <c r="E9" i="5"/>
  <c r="E15" i="5"/>
  <c r="E44" i="5"/>
  <c r="E31" i="5"/>
  <c r="E47" i="5"/>
  <c r="E39" i="5"/>
  <c r="E25" i="5"/>
  <c r="E10" i="5"/>
  <c r="E3" i="5"/>
  <c r="E28" i="5"/>
  <c r="E18" i="5"/>
  <c r="E4" i="5"/>
  <c r="E50" i="5"/>
  <c r="E48" i="5"/>
  <c r="E23" i="5"/>
  <c r="E46" i="5"/>
  <c r="E11" i="5"/>
  <c r="E37" i="5"/>
  <c r="E5" i="5"/>
  <c r="E45" i="5"/>
  <c r="E42" i="5"/>
  <c r="E29" i="5"/>
  <c r="E17" i="5"/>
  <c r="E41" i="5"/>
  <c r="E22" i="5"/>
  <c r="E8" i="5"/>
  <c r="E53" i="5"/>
  <c r="E14" i="5"/>
  <c r="E51" i="5"/>
  <c r="E24" i="5"/>
  <c r="E38" i="5"/>
  <c r="E43" i="5"/>
  <c r="E49" i="5"/>
  <c r="E33" i="5"/>
  <c r="E26" i="5"/>
  <c r="E7" i="5"/>
  <c r="B26" i="3"/>
  <c r="B2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B8" i="2"/>
  <c r="C2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F4" i="2"/>
  <c r="F22" i="2"/>
  <c r="F19" i="2"/>
  <c r="F18" i="2"/>
  <c r="F15" i="2"/>
  <c r="F14" i="2"/>
  <c r="F11" i="2"/>
  <c r="F10" i="2"/>
  <c r="F7" i="2"/>
  <c r="F6" i="2"/>
  <c r="G30" i="5" l="1"/>
  <c r="G43" i="5"/>
  <c r="G41" i="5"/>
  <c r="G46" i="5"/>
  <c r="G10" i="5"/>
  <c r="G9" i="5"/>
  <c r="G27" i="5"/>
  <c r="G7" i="5"/>
  <c r="G14" i="5"/>
  <c r="G45" i="5"/>
  <c r="G4" i="5"/>
  <c r="G31" i="5"/>
  <c r="G16" i="5"/>
  <c r="G52" i="5"/>
  <c r="G26" i="5"/>
  <c r="G38" i="5"/>
  <c r="G53" i="5"/>
  <c r="G17" i="5"/>
  <c r="G5" i="5"/>
  <c r="G23" i="5"/>
  <c r="G18" i="5"/>
  <c r="G25" i="5"/>
  <c r="G6" i="5"/>
  <c r="G19" i="5"/>
  <c r="G21" i="5"/>
  <c r="G32" i="5"/>
  <c r="G40" i="5"/>
  <c r="G20" i="5"/>
  <c r="G24" i="5"/>
  <c r="G29" i="5"/>
  <c r="G48" i="5"/>
  <c r="G39" i="5"/>
  <c r="G34" i="5"/>
  <c r="G49" i="5"/>
  <c r="G22" i="5"/>
  <c r="G42" i="5"/>
  <c r="G50" i="5"/>
  <c r="G15" i="5"/>
  <c r="G12" i="5"/>
  <c r="G13" i="5"/>
  <c r="G33" i="5"/>
  <c r="G8" i="5"/>
  <c r="G37" i="5"/>
  <c r="G28" i="5"/>
  <c r="G44" i="5"/>
  <c r="G51" i="5"/>
  <c r="G11" i="5"/>
  <c r="G3" i="5"/>
  <c r="G47" i="5"/>
  <c r="G36" i="5"/>
  <c r="G35" i="5"/>
  <c r="F21" i="2"/>
  <c r="F17" i="2"/>
  <c r="F13" i="2"/>
  <c r="F9" i="2"/>
  <c r="F20" i="2"/>
  <c r="F16" i="2"/>
  <c r="F12" i="2"/>
  <c r="F8" i="2"/>
  <c r="F5" i="2"/>
  <c r="Q15" i="2"/>
  <c r="F23" i="3"/>
  <c r="D23" i="3"/>
  <c r="C23" i="3"/>
  <c r="B23" i="3"/>
  <c r="I27" i="4" l="1"/>
  <c r="F25" i="4" l="1"/>
  <c r="I28" i="4"/>
  <c r="I29" i="4"/>
  <c r="I30" i="4" s="1"/>
</calcChain>
</file>

<file path=xl/sharedStrings.xml><?xml version="1.0" encoding="utf-8"?>
<sst xmlns="http://schemas.openxmlformats.org/spreadsheetml/2006/main" count="254" uniqueCount="127">
  <si>
    <t>t</t>
  </si>
  <si>
    <t>Grow rate of overdoses: Manufacturing state versus other states</t>
  </si>
  <si>
    <t>beta1 =</t>
  </si>
  <si>
    <t>beta2 =</t>
  </si>
  <si>
    <t>beta0 =</t>
  </si>
  <si>
    <t>Manufacturing</t>
  </si>
  <si>
    <t>Other States</t>
  </si>
  <si>
    <t>Difference</t>
  </si>
  <si>
    <t>CONCENTRATION:</t>
  </si>
  <si>
    <t>SHARE OF TOTAL U.S. MANUFACTURING JOBS</t>
  </si>
  <si>
    <t>MANUFACTURING JOBS PER MILLION RESIDENTS OF THE STATE</t>
  </si>
  <si>
    <t>First twelve states with largest # of manufacturing jobs are:</t>
  </si>
  <si>
    <t>Wisconsin</t>
  </si>
  <si>
    <t>Indiana</t>
  </si>
  <si>
    <t>Iowa</t>
  </si>
  <si>
    <t>Michigan</t>
  </si>
  <si>
    <t>Ohio</t>
  </si>
  <si>
    <t>Minnesota</t>
  </si>
  <si>
    <t>Kansas</t>
  </si>
  <si>
    <t>Kentucky</t>
  </si>
  <si>
    <t>Alabama</t>
  </si>
  <si>
    <t>Arkansas</t>
  </si>
  <si>
    <t>Nebraska</t>
  </si>
  <si>
    <t>New Hampshire</t>
  </si>
  <si>
    <t>Souce: Bureau of Labor</t>
  </si>
  <si>
    <t xml:space="preserve"> </t>
  </si>
  <si>
    <t>Year</t>
  </si>
  <si>
    <t>AC</t>
  </si>
  <si>
    <t>(million$)</t>
  </si>
  <si>
    <t>TC</t>
  </si>
  <si>
    <t>Average Annual Cost Per Opioid Death in 2018 Dollar</t>
  </si>
  <si>
    <t>Average=</t>
  </si>
  <si>
    <t>Average cost per opioid death =</t>
  </si>
  <si>
    <t>$3.89 million</t>
  </si>
  <si>
    <t>based on 969 observations</t>
  </si>
  <si>
    <t>Overdoses</t>
  </si>
  <si>
    <t>19 periods</t>
  </si>
  <si>
    <t>$3.894939 per case</t>
  </si>
  <si>
    <t>$33.45 billion</t>
  </si>
  <si>
    <t>death avoided for</t>
  </si>
  <si>
    <t>1% rise in lfpr</t>
  </si>
  <si>
    <t>cost avoided per</t>
  </si>
  <si>
    <t xml:space="preserve">During 2000-2018, a 1 percentage point rise in the labor force participation rate in a given state had saved, on average, $218.54 million via reduction in opioid deaths. </t>
  </si>
  <si>
    <t>Trend in Total Cost impact</t>
  </si>
  <si>
    <t>Manufacturing states</t>
  </si>
  <si>
    <t>Average =</t>
  </si>
  <si>
    <t>Other states</t>
  </si>
  <si>
    <t xml:space="preserve">Trend in Average Cost Impact (Manufacturing) </t>
  </si>
  <si>
    <t xml:space="preserve">Trend in Average Cost Impact (Other states) </t>
  </si>
  <si>
    <t>AC (M) =</t>
  </si>
  <si>
    <t>AC (O) =</t>
  </si>
  <si>
    <t>Average annual number of opioid death during the reference period =</t>
  </si>
  <si>
    <t>Aggregate Cost of Opioid Deaths In A Given State During the Reference Period =</t>
  </si>
  <si>
    <t>Aggregate Cost of Opioid Deaths for the Nation During the Reference Period =</t>
  </si>
  <si>
    <t>$1.706 trillon</t>
  </si>
  <si>
    <t>51 states</t>
  </si>
  <si>
    <t xml:space="preserve">Total cost of opioid deaths in a state in a given year shows a rising trend both for "manufacturing" as well as "other" states. </t>
  </si>
  <si>
    <t xml:space="preserve">Average cost of opioid deaths in given state is consistently higher for "manufacturing" state up until 2009. After 2009, "other" states show a higher value. </t>
  </si>
  <si>
    <t xml:space="preserve">Overall average Costs of Opioid Deaths in "manufacturing" states and "other" states during the reference period are not statistically significantly different. </t>
  </si>
  <si>
    <t xml:space="preserve">Total cost of opioid deathes in a state in a given year is consistently higher in the "other" states than that in the "manufacturing" states. </t>
  </si>
  <si>
    <t>Average of 452.0523 cases per period</t>
  </si>
  <si>
    <t>Overdose #</t>
  </si>
  <si>
    <t>State</t>
  </si>
  <si>
    <t>Alaska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</si>
  <si>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</si>
  <si>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</si>
  <si>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</si>
  <si>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</si>
  <si>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</si>
  <si>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</si>
  <si>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</si>
  <si>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</si>
  <si>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</si>
  <si>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</si>
  <si>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Louisiana</t>
  </si>
  <si>
    <t>Maine</t>
  </si>
  <si>
    <t>Maryland</t>
  </si>
  <si>
    <t>Massachusetts</t>
  </si>
  <si>
    <t>Mississippi</t>
  </si>
  <si>
    <t>Missouri</t>
  </si>
  <si>
    <t>Montana</t>
  </si>
  <si>
    <t>Nevada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</si>
  <si>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</si>
  <si>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</si>
  <si>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</si>
  <si>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</si>
  <si>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</si>
  <si>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</si>
  <si>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</si>
  <si>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</si>
  <si>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</si>
  <si>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</si>
  <si>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</si>
  <si>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</si>
  <si>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</si>
  <si>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</si>
  <si>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</si>
  <si>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</si>
  <si>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</si>
  <si>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</si>
  <si>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</si>
  <si>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State Ranking With Respect To Average Cost and Total Cost of Overdose Deaths</t>
  </si>
  <si>
    <t>Ranking (TC)</t>
  </si>
  <si>
    <t>Ranking (AC)</t>
  </si>
  <si>
    <t>Dist of Columbia</t>
  </si>
  <si>
    <t>2016 Presidential</t>
  </si>
  <si>
    <t xml:space="preserve">Comments: </t>
  </si>
  <si>
    <t>1.</t>
  </si>
  <si>
    <t>Four "manufacturing" states are on the top ten list of the average cost ranking.</t>
  </si>
  <si>
    <t>2.</t>
  </si>
  <si>
    <t>Seven Republican states on the top ten list of the average cost ranking.</t>
  </si>
  <si>
    <t xml:space="preserve">Regression Equation: log (overdoses) = beta0 + beta1*t+beta2* manufacturing+ beta3*t* manufacturing </t>
  </si>
  <si>
    <t>beta3=</t>
  </si>
  <si>
    <t xml:space="preserve">Baseline (M)=  </t>
  </si>
  <si>
    <t xml:space="preserve">Baseline (O)=  </t>
  </si>
  <si>
    <t>Conclusion: Growth rate of overdose cases in the "manufacturing" states is 11% but the same in the "other" states is 8% rate.</t>
  </si>
  <si>
    <t>Using the "Rule of 70", Overdose death cases doubled in "manufacturing" states in 70/11 =6.4 years</t>
  </si>
  <si>
    <t>Using the " Rule of 70" Overdose death cases doubled in "other" states in 70/8 =8.75 years</t>
  </si>
  <si>
    <t>OTHER</t>
  </si>
  <si>
    <t>other</t>
  </si>
  <si>
    <t>manufacturing</t>
  </si>
  <si>
    <t>oTHER</t>
  </si>
  <si>
    <t>R</t>
  </si>
  <si>
    <t>D</t>
  </si>
  <si>
    <t>MAnufacturing</t>
  </si>
  <si>
    <t>this blue line is pure efffect for overdose deaths</t>
  </si>
  <si>
    <t>Overdose deaths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</si>
</sst>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Average cost in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Manufacturing State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Sheet2!$A$4:$A$22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Sheet2!$E$4:$E$22</c:f>
              <c:numCache>
                <c:formatCode>General</c:formatCode>
                <c:ptCount val="19"/>
                <c:pt idx="0">
                  <c:v>12.281202620603741</c:v>
                </c:pt>
                <c:pt idx="1">
                  <c:v>9.5880943488943497</c:v>
                </c:pt>
                <c:pt idx="2">
                  <c:v>8.2367953216374268</c:v>
                </c:pt>
                <c:pt idx="3">
                  <c:v>7.9463843961959544</c:v>
                </c:pt>
                <c:pt idx="4">
                  <c:v>6.7138950645115045</c:v>
                </c:pt>
                <c:pt idx="5">
                  <c:v>5.9554229346485821</c:v>
                </c:pt>
                <c:pt idx="6">
                  <c:v>5.3776094831258945</c:v>
                </c:pt>
                <c:pt idx="7">
                  <c:v>5.1968262402120953</c:v>
                </c:pt>
                <c:pt idx="8">
                  <c:v>4.6941145147948529</c:v>
                </c:pt>
                <c:pt idx="9">
                  <c:v>4.6908156667584189</c:v>
                </c:pt>
                <c:pt idx="10">
                  <c:v>4.2601189648307436</c:v>
                </c:pt>
                <c:pt idx="11">
                  <c:v>3.9590636564669257</c:v>
                </c:pt>
                <c:pt idx="12">
                  <c:v>3.899525208513674</c:v>
                </c:pt>
                <c:pt idx="13">
                  <c:v>3.5022712436691052</c:v>
                </c:pt>
                <c:pt idx="14">
                  <c:v>3.0949143806207369</c:v>
                </c:pt>
                <c:pt idx="15">
                  <c:v>2.8359020760929368</c:v>
                </c:pt>
                <c:pt idx="16">
                  <c:v>2.3138272352218121</c:v>
                </c:pt>
                <c:pt idx="17">
                  <c:v>2.0210228928307727</c:v>
                </c:pt>
                <c:pt idx="18">
                  <c:v>2.3747238502082744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3545-818D-8C61472EE6E1}"/>
            </c:ext>
          </c:extLst>
        </c:ser>
        <c:ser>
          <c:idx val="1"/>
          <c:order val="1"/>
          <c:tx>
            <c:v>Other States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Sheet2!$A$4:$A$22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Sheet2!$G$4:$G$22</c:f>
              <c:numCache>
                <c:formatCode>General</c:formatCode>
                <c:ptCount val="19"/>
                <c:pt idx="0">
                  <c:v>6.0627051844124011</c:v>
                </c:pt>
                <c:pt idx="1">
                  <c:v>5.8559953988711797</c:v>
                </c:pt>
                <c:pt idx="2">
                  <c:v>5.1036702018808171</c:v>
                </c:pt>
                <c:pt idx="3">
                  <c:v>4.8956327640554127</c:v>
                </c:pt>
                <c:pt idx="4">
                  <c:v>5.04723804063123</c:v>
                </c:pt>
                <c:pt idx="5">
                  <c:v>4.9301569095619442</c:v>
                </c:pt>
                <c:pt idx="6">
                  <c:v>4.3661837027036841</c:v>
                </c:pt>
                <c:pt idx="7">
                  <c:v>4.3263266790902541</c:v>
                </c:pt>
                <c:pt idx="8">
                  <c:v>4.2649750944162879</c:v>
                </c:pt>
                <c:pt idx="9">
                  <c:v>4.4098285978855234</c:v>
                </c:pt>
                <c:pt idx="10">
                  <c:v>4.4529397124282202</c:v>
                </c:pt>
                <c:pt idx="11">
                  <c:v>4.321892088120431</c:v>
                </c:pt>
                <c:pt idx="12">
                  <c:v>4.2261752344358081</c:v>
                </c:pt>
                <c:pt idx="13">
                  <c:v>4.0810537850327098</c:v>
                </c:pt>
                <c:pt idx="14">
                  <c:v>3.7606119978789168</c:v>
                </c:pt>
                <c:pt idx="15">
                  <c:v>3.6127654236770002</c:v>
                </c:pt>
                <c:pt idx="16">
                  <c:v>2.9609611274116006</c:v>
                </c:pt>
                <c:pt idx="17">
                  <c:v>2.7482499253921526</c:v>
                </c:pt>
                <c:pt idx="18">
                  <c:v>2.726523656450031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3545-818D-8C61472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19296"/>
        <c:axId val="1086820928"/>
      </c:barChart>
      <c:catAx>
        <c:axId val="10868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0928"/>
        <c:crosses val="autoZero"/>
        <c:auto val="1"/>
        <c:lblAlgn val="ctr"/>
        <c:lblOffset val="100"/>
        <c:noMultiLvlLbl val="0"/>
      </c:catAx>
      <c:valAx>
        <c:axId val="1086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Opioid</a:t>
            </a:r>
            <a:r>
              <a:rPr lang="en-US" baseline="0"/>
              <a:t> Overdose deaths in Manufacturing VS Other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Manufacturing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Sheet2!$A$4:$A$22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Sheet2!$D$4:$D$22</c:f>
              <c:numCache>
                <c:formatCode>General</c:formatCode>
                <c:ptCount val="19"/>
                <c:pt idx="0">
                  <c:v>73.416669999999996</c:v>
                </c:pt>
                <c:pt idx="1">
                  <c:v>101.75</c:v>
                </c:pt>
                <c:pt idx="2">
                  <c:v>128.25</c:v>
                </c:pt>
                <c:pt idx="3">
                  <c:v>136.83330000000001</c:v>
                </c:pt>
                <c:pt idx="4">
                  <c:v>173.66669999999999</c:v>
                </c:pt>
                <c:pt idx="5">
                  <c:v>202.75</c:v>
                </c:pt>
                <c:pt idx="6">
                  <c:v>236.83330000000001</c:v>
                </c:pt>
                <c:pt idx="7">
                  <c:v>255.58330000000001</c:v>
                </c:pt>
                <c:pt idx="8">
                  <c:v>288.08330000000001</c:v>
                </c:pt>
                <c:pt idx="9">
                  <c:v>309.16669999999999</c:v>
                </c:pt>
                <c:pt idx="10">
                  <c:v>345.83330000000001</c:v>
                </c:pt>
                <c:pt idx="11">
                  <c:v>384.33330000000001</c:v>
                </c:pt>
                <c:pt idx="12">
                  <c:v>393.58330000000001</c:v>
                </c:pt>
                <c:pt idx="13">
                  <c:v>444.25</c:v>
                </c:pt>
                <c:pt idx="14">
                  <c:v>535.08330000000001</c:v>
                </c:pt>
                <c:pt idx="15">
                  <c:v>635.58330000000001</c:v>
                </c:pt>
                <c:pt idx="16">
                  <c:v>811.83330000000001</c:v>
                </c:pt>
                <c:pt idx="17">
                  <c:v>954.41669999999999</c:v>
                </c:pt>
                <c:pt idx="18">
                  <c:v>824.41669999999999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6247-853F-F827EAECCE14}"/>
            </c:ext>
          </c:extLst>
        </c:ser>
        <c:ser>
          <c:idx val="1"/>
          <c:order val="1"/>
          <c:tx>
            <c:v>Other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Sheet2!$A$4:$A$22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Sheet2!$F$4:$F$22</c:f>
              <c:numCache>
                <c:formatCode>General</c:formatCode>
                <c:ptCount val="19"/>
                <c:pt idx="0">
                  <c:v>193.24080000000001</c:v>
                </c:pt>
                <c:pt idx="1">
                  <c:v>212.46960000000001</c:v>
                </c:pt>
                <c:pt idx="2">
                  <c:v>266.32049999999998</c:v>
                </c:pt>
                <c:pt idx="3">
                  <c:v>290.21559999999999</c:v>
                </c:pt>
                <c:pt idx="4">
                  <c:v>299.28210000000001</c:v>
                </c:pt>
                <c:pt idx="5">
                  <c:v>320.14620000000002</c:v>
                </c:pt>
                <c:pt idx="6">
                  <c:v>377.17790000000002</c:v>
                </c:pt>
                <c:pt idx="7">
                  <c:v>396.12819999999999</c:v>
                </c:pt>
                <c:pt idx="8">
                  <c:v>413.4615</c:v>
                </c:pt>
                <c:pt idx="9">
                  <c:v>428.51280000000003</c:v>
                </c:pt>
                <c:pt idx="10">
                  <c:v>434.33330000000001</c:v>
                </c:pt>
                <c:pt idx="11">
                  <c:v>465.94869999999997</c:v>
                </c:pt>
                <c:pt idx="12">
                  <c:v>472.93329999999997</c:v>
                </c:pt>
                <c:pt idx="13">
                  <c:v>505.66669999999999</c:v>
                </c:pt>
                <c:pt idx="14">
                  <c:v>569.89739999999995</c:v>
                </c:pt>
                <c:pt idx="15">
                  <c:v>652.92309999999998</c:v>
                </c:pt>
                <c:pt idx="16">
                  <c:v>833.51279999999997</c:v>
                </c:pt>
                <c:pt idx="17">
                  <c:v>926.84619999999995</c:v>
                </c:pt>
                <c:pt idx="18">
                  <c:v>946.38459999999998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0-6247-853F-F827EAEC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514896"/>
        <c:axId val="1086516528"/>
      </c:barChart>
      <c:catAx>
        <c:axId val="10865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16528"/>
        <c:crosses val="autoZero"/>
        <c:auto val="1"/>
        <c:lblAlgn val="ctr"/>
        <c:lblOffset val="100"/>
        <c:noMultiLvlLbl val="0"/>
      </c:catAx>
      <c:valAx>
        <c:axId val="10865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vs 1% rise LFPR cost avoided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Sheet3!$C$3:$C$4</c:f>
              <c:strCache>
                <c:ptCount val="2"/>
                <c:pt idx="0">
                  <c:v>TC</c:v>
                </c:pt>
                <c:pt idx="1">
                  <c:v>(million$)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Sheet3!$C$5:$C$23</c:f>
              <c:numCache>
                <c:formatCode>General</c:formatCode>
                <c:ptCount val="19"/>
                <c:pt idx="0">
                  <c:v>1108.0540000000001</c:v>
                </c:pt>
                <c:pt idx="1">
                  <c:v>1181.0129999999999</c:v>
                </c:pt>
                <c:pt idx="2">
                  <c:v>1287.954</c:v>
                </c:pt>
                <c:pt idx="3">
                  <c:v>1342.328</c:v>
                </c:pt>
                <c:pt idx="4">
                  <c:v>1429.473</c:v>
                </c:pt>
                <c:pt idx="5">
                  <c:v>1491.098</c:v>
                </c:pt>
                <c:pt idx="6">
                  <c:v>1559.009</c:v>
                </c:pt>
                <c:pt idx="7">
                  <c:v>1623.06</c:v>
                </c:pt>
                <c:pt idx="8">
                  <c:v>1666.672</c:v>
                </c:pt>
                <c:pt idx="9">
                  <c:v>1786.2739999999999</c:v>
                </c:pt>
                <c:pt idx="10">
                  <c:v>1825.644</c:v>
                </c:pt>
                <c:pt idx="11">
                  <c:v>1897.973</c:v>
                </c:pt>
                <c:pt idx="12">
                  <c:v>1889.5429999999999</c:v>
                </c:pt>
                <c:pt idx="13">
                  <c:v>1944.1780000000001</c:v>
                </c:pt>
                <c:pt idx="14">
                  <c:v>2028.5450000000001</c:v>
                </c:pt>
                <c:pt idx="15">
                  <c:v>2227.9389999999999</c:v>
                </c:pt>
                <c:pt idx="16">
                  <c:v>2329.279</c:v>
                </c:pt>
                <c:pt idx="17">
                  <c:v>2401.721</c:v>
                </c:pt>
                <c:pt idx="18">
                  <c:v>2433.8510000000001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3-7C4A-AC3D-D8BEF5C77ECA}"/>
            </c:ext>
          </c:extLst>
        </c:ser>
        <c:ser>
          <c:idx val="1"/>
          <c:order val="1"/>
          <c:tx>
            <c:strRef>
              <c:f>Sheet3!$F$3:$F$4</c:f>
              <c:strCache>
                <c:ptCount val="2"/>
                <c:pt idx="0">
                  <c:v>cost avoided per</c:v>
                </c:pt>
                <c:pt idx="1">
                  <c:v>1% rise in lfpr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Sheet3!$F$5:$F$23</c:f>
              <c:numCache>
                <c:formatCode>General</c:formatCode>
                <c:ptCount val="19"/>
                <c:pt idx="0">
                  <c:v>137.53400398541262</c:v>
                </c:pt>
                <c:pt idx="1">
                  <c:v>146.5898059228218</c:v>
                </c:pt>
                <c:pt idx="2">
                  <c:v>159.86355382881734</c:v>
                </c:pt>
                <c:pt idx="3">
                  <c:v>166.6126065067038</c:v>
                </c:pt>
                <c:pt idx="4">
                  <c:v>177.42916159195178</c:v>
                </c:pt>
                <c:pt idx="5">
                  <c:v>185.07819706416848</c:v>
                </c:pt>
                <c:pt idx="6">
                  <c:v>193.50749003032351</c:v>
                </c:pt>
                <c:pt idx="7">
                  <c:v>201.45761258837408</c:v>
                </c:pt>
                <c:pt idx="8">
                  <c:v>206.87082511923091</c:v>
                </c:pt>
                <c:pt idx="9">
                  <c:v>221.71605206814448</c:v>
                </c:pt>
                <c:pt idx="10">
                  <c:v>226.60279032622688</c:v>
                </c:pt>
                <c:pt idx="11">
                  <c:v>235.58039460224634</c:v>
                </c:pt>
                <c:pt idx="12">
                  <c:v>234.53408564944911</c:v>
                </c:pt>
                <c:pt idx="13">
                  <c:v>241.31543936433627</c:v>
                </c:pt>
                <c:pt idx="14">
                  <c:v>251.7872440719423</c:v>
                </c:pt>
                <c:pt idx="15">
                  <c:v>276.53647372998182</c:v>
                </c:pt>
                <c:pt idx="16">
                  <c:v>289.11496643553363</c:v>
                </c:pt>
                <c:pt idx="17">
                  <c:v>298.10668193591721</c:v>
                </c:pt>
                <c:pt idx="18">
                  <c:v>302.09456274992885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3-7C4A-AC3D-D8BEF5C7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031904"/>
        <c:axId val="1068033536"/>
      </c:lineChart>
      <c:catAx>
        <c:axId val="10680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3536"/>
        <c:crosses val="autoZero"/>
        <c:auto val="1"/>
        <c:lblAlgn val="ctr"/>
        <c:lblOffset val="100"/>
        <c:noMultiLvlLbl val="0"/>
      </c:catAx>
      <c:valAx>
        <c:axId val="10680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 decreases</a:t>
            </a:r>
            <a:r>
              <a:rPr lang="en-US" baseline="0"/>
              <a:t> due to Overdose death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2"/>
                <c:pt idx="0">
                  <c:v>Overdoses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Sheet3!$B$5:$B$23</c:f>
              <c:numCache>
                <c:formatCode>General</c:formatCode>
                <c:ptCount val="19"/>
                <c:pt idx="0">
                  <c:v>165.04689999999999</c:v>
                </c:pt>
                <c:pt idx="1">
                  <c:v>186.4179</c:v>
                </c:pt>
                <c:pt idx="2">
                  <c:v>233.83330000000001</c:v>
                </c:pt>
                <c:pt idx="3">
                  <c:v>254.12559999999999</c:v>
                </c:pt>
                <c:pt idx="4">
                  <c:v>269.72550000000001</c:v>
                </c:pt>
                <c:pt idx="5">
                  <c:v>292.52359999999999</c:v>
                </c:pt>
                <c:pt idx="6">
                  <c:v>344.15559999999999</c:v>
                </c:pt>
                <c:pt idx="7">
                  <c:v>363.05880000000002</c:v>
                </c:pt>
                <c:pt idx="8">
                  <c:v>383.96080000000001</c:v>
                </c:pt>
                <c:pt idx="9">
                  <c:v>400.4314</c:v>
                </c:pt>
                <c:pt idx="10">
                  <c:v>413.50979999999998</c:v>
                </c:pt>
                <c:pt idx="11">
                  <c:v>446.74509999999998</c:v>
                </c:pt>
                <c:pt idx="12">
                  <c:v>454.2627</c:v>
                </c:pt>
                <c:pt idx="13">
                  <c:v>491.21570000000003</c:v>
                </c:pt>
                <c:pt idx="14">
                  <c:v>561.70590000000004</c:v>
                </c:pt>
                <c:pt idx="15">
                  <c:v>648.84310000000005</c:v>
                </c:pt>
                <c:pt idx="16">
                  <c:v>828.41179999999997</c:v>
                </c:pt>
                <c:pt idx="17">
                  <c:v>933.33330000000001</c:v>
                </c:pt>
                <c:pt idx="18">
                  <c:v>917.68629999999996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F-E24C-AD3D-564170379EC3}"/>
            </c:ext>
          </c:extLst>
        </c:ser>
        <c:ser>
          <c:idx val="1"/>
          <c:order val="1"/>
          <c:tx>
            <c:strRef>
              <c:f>Sheet3!$D$3:$D$4</c:f>
              <c:strCache>
                <c:ptCount val="2"/>
                <c:pt idx="0">
                  <c:v>AC</c:v>
                </c:pt>
                <c:pt idx="1">
                  <c:v>(million$)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Sheet3!$A$5:$A$23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Sheet3!$D$5:$D$23</c:f>
              <c:numCache>
                <c:formatCode>General</c:formatCode>
                <c:ptCount val="19"/>
                <c:pt idx="0">
                  <c:v>6.7135705063227489</c:v>
                </c:pt>
                <c:pt idx="1">
                  <c:v>6.3352982733954191</c:v>
                </c:pt>
                <c:pt idx="2">
                  <c:v>5.5080007851747377</c:v>
                </c:pt>
                <c:pt idx="3">
                  <c:v>5.2821439477171923</c:v>
                </c:pt>
                <c:pt idx="4">
                  <c:v>5.2997325058253661</c:v>
                </c:pt>
                <c:pt idx="5">
                  <c:v>5.0973596660235279</c:v>
                </c:pt>
                <c:pt idx="6">
                  <c:v>4.5299538929484227</c:v>
                </c:pt>
                <c:pt idx="7">
                  <c:v>4.4705155198000979</c:v>
                </c:pt>
                <c:pt idx="8">
                  <c:v>4.3407347833424659</c:v>
                </c:pt>
                <c:pt idx="9">
                  <c:v>4.4608739474476771</c:v>
                </c:pt>
                <c:pt idx="10">
                  <c:v>4.4149957268243707</c:v>
                </c:pt>
                <c:pt idx="11">
                  <c:v>4.2484472689235986</c:v>
                </c:pt>
                <c:pt idx="12">
                  <c:v>4.1595821096471273</c:v>
                </c:pt>
                <c:pt idx="13">
                  <c:v>3.9578905967378484</c:v>
                </c:pt>
                <c:pt idx="14">
                  <c:v>3.6114005567682304</c:v>
                </c:pt>
                <c:pt idx="15">
                  <c:v>3.4337099369631883</c:v>
                </c:pt>
                <c:pt idx="16">
                  <c:v>2.8117404894522267</c:v>
                </c:pt>
                <c:pt idx="17">
                  <c:v>2.5732725919025925</c:v>
                </c:pt>
                <c:pt idx="18">
                  <c:v>2.6521601117941938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F-E24C-AD3D-56417037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253632"/>
        <c:axId val="1108695808"/>
      </c:barChart>
      <c:catAx>
        <c:axId val="11092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95808"/>
        <c:crosses val="autoZero"/>
        <c:auto val="1"/>
        <c:lblAlgn val="ctr"/>
        <c:lblOffset val="100"/>
        <c:noMultiLvlLbl val="0"/>
      </c:catAx>
      <c:valAx>
        <c:axId val="11086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171450</xdr:rowOff>
    </xdr:from>
    <xdr:to>
      <xdr:col>17</xdr:col>
      <xdr:colOff>635000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00793-6EFF-8A47-A532-C626A075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26</xdr:row>
      <xdr:rowOff>19050</xdr:rowOff>
    </xdr:from>
    <xdr:to>
      <xdr:col>17</xdr:col>
      <xdr:colOff>635000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B08E-4B6B-D24F-AC90-C86C128C4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165100</xdr:rowOff>
    </xdr:from>
    <xdr:to>
      <xdr:col>15</xdr:col>
      <xdr:colOff>596900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005E0-4AF7-0643-9B7C-94655D0D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36</xdr:row>
      <xdr:rowOff>0</xdr:rowOff>
    </xdr:from>
    <xdr:to>
      <xdr:col>16</xdr:col>
      <xdr:colOff>76200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8A2CF-583A-F548-91CC-CD2E107E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5C30-0D3E-4BC0-B256-39CB26B3B7C3}">
  <dimension ref="A1:Q26"/>
  <sheetViews>
    <sheetView zoomScale="109" zoomScaleNormal="109" workbookViewId="0">
      <selection activeCell="D6" sqref="D6"/>
    </sheetView>
  </sheetViews>
  <sheetFormatPr baseColWidth="10" defaultColWidth="8.83203125" defaultRowHeight="15" x14ac:dyDescent="0.2"/>
  <cols>
    <col min="1" max="1" width="12.1640625" customWidth="1"/>
    <col min="2" max="2" width="10.1640625" customWidth="1"/>
    <col min="4" max="4" width="12.6640625" customWidth="1"/>
    <col min="5" max="5" width="10.1640625" customWidth="1"/>
    <col min="6" max="6" width="9" customWidth="1"/>
    <col min="7" max="8" width="8.6640625" customWidth="1"/>
  </cols>
  <sheetData>
    <row r="1" spans="1:17" x14ac:dyDescent="0.2">
      <c r="A1" s="1" t="s">
        <v>1</v>
      </c>
    </row>
    <row r="2" spans="1:17" x14ac:dyDescent="0.2">
      <c r="A2" t="s">
        <v>111</v>
      </c>
    </row>
    <row r="3" spans="1:17" x14ac:dyDescent="0.2">
      <c r="A3" t="s">
        <v>4</v>
      </c>
      <c r="B3">
        <v>4.7301159999999998</v>
      </c>
      <c r="C3" s="3" t="s">
        <v>0</v>
      </c>
      <c r="D3" s="1" t="s">
        <v>5</v>
      </c>
      <c r="E3" s="1" t="s">
        <v>6</v>
      </c>
      <c r="F3" s="1" t="s">
        <v>7</v>
      </c>
    </row>
    <row r="4" spans="1:17" x14ac:dyDescent="0.2">
      <c r="A4" t="s">
        <v>2</v>
      </c>
      <c r="B4">
        <v>8.1448000000000007E-2</v>
      </c>
      <c r="C4" s="2">
        <v>0</v>
      </c>
      <c r="D4">
        <v>0</v>
      </c>
      <c r="E4">
        <v>0</v>
      </c>
      <c r="F4" s="4">
        <f>D4-E4</f>
        <v>0</v>
      </c>
    </row>
    <row r="5" spans="1:17" x14ac:dyDescent="0.2">
      <c r="A5" t="s">
        <v>3</v>
      </c>
      <c r="B5">
        <v>-0.41083999999999998</v>
      </c>
      <c r="C5" s="2">
        <v>1</v>
      </c>
      <c r="D5">
        <f>$B$4*C5+$B$6*C5</f>
        <v>0.111873</v>
      </c>
      <c r="E5">
        <f>$B$4*C5</f>
        <v>8.1448000000000007E-2</v>
      </c>
      <c r="F5" s="4">
        <f t="shared" ref="F5:F22" si="0">D5-E5</f>
        <v>3.0424999999999994E-2</v>
      </c>
      <c r="I5" t="s">
        <v>8</v>
      </c>
    </row>
    <row r="6" spans="1:17" x14ac:dyDescent="0.2">
      <c r="A6" t="s">
        <v>112</v>
      </c>
      <c r="B6">
        <v>3.0425000000000001E-2</v>
      </c>
      <c r="C6" s="2">
        <v>2</v>
      </c>
      <c r="D6">
        <f t="shared" ref="D6:D22" si="1">$B$4*C6+$B$6*C6</f>
        <v>0.223746</v>
      </c>
      <c r="E6">
        <f t="shared" ref="E6:E22" si="2">$B$4*C6</f>
        <v>0.16289600000000001</v>
      </c>
      <c r="F6" s="4">
        <f t="shared" si="0"/>
        <v>6.0849999999999987E-2</v>
      </c>
      <c r="I6" t="s">
        <v>9</v>
      </c>
    </row>
    <row r="7" spans="1:17" x14ac:dyDescent="0.2">
      <c r="C7" s="2">
        <v>3</v>
      </c>
      <c r="D7">
        <f t="shared" si="1"/>
        <v>0.335619</v>
      </c>
      <c r="E7">
        <f t="shared" si="2"/>
        <v>0.24434400000000001</v>
      </c>
      <c r="F7" s="4">
        <f t="shared" si="0"/>
        <v>9.1274999999999995E-2</v>
      </c>
      <c r="I7" t="s">
        <v>10</v>
      </c>
    </row>
    <row r="8" spans="1:17" x14ac:dyDescent="0.2">
      <c r="A8" t="s">
        <v>113</v>
      </c>
      <c r="B8">
        <f>B3+B5</f>
        <v>4.3192759999999994</v>
      </c>
      <c r="C8" s="2">
        <v>4</v>
      </c>
      <c r="D8">
        <f t="shared" si="1"/>
        <v>0.447492</v>
      </c>
      <c r="E8">
        <f t="shared" si="2"/>
        <v>0.32579200000000003</v>
      </c>
      <c r="F8" s="4">
        <f t="shared" si="0"/>
        <v>0.12169999999999997</v>
      </c>
    </row>
    <row r="9" spans="1:17" x14ac:dyDescent="0.2">
      <c r="A9" t="s">
        <v>114</v>
      </c>
      <c r="B9">
        <v>4.7301159999999998</v>
      </c>
      <c r="C9" s="2">
        <v>5</v>
      </c>
      <c r="D9">
        <f t="shared" si="1"/>
        <v>0.55936500000000011</v>
      </c>
      <c r="E9">
        <f t="shared" si="2"/>
        <v>0.40724000000000005</v>
      </c>
      <c r="F9" s="4">
        <f t="shared" si="0"/>
        <v>0.15212500000000007</v>
      </c>
      <c r="I9" t="s">
        <v>11</v>
      </c>
    </row>
    <row r="10" spans="1:17" x14ac:dyDescent="0.2">
      <c r="C10" s="2">
        <v>6</v>
      </c>
      <c r="D10">
        <f t="shared" si="1"/>
        <v>0.671238</v>
      </c>
      <c r="E10">
        <f t="shared" si="2"/>
        <v>0.48868800000000001</v>
      </c>
      <c r="F10" s="4">
        <f t="shared" si="0"/>
        <v>0.18254999999999999</v>
      </c>
      <c r="I10" t="s">
        <v>12</v>
      </c>
      <c r="J10" s="5">
        <v>0.83399999999999996</v>
      </c>
    </row>
    <row r="11" spans="1:17" x14ac:dyDescent="0.2">
      <c r="C11" s="2">
        <v>7</v>
      </c>
      <c r="D11">
        <f t="shared" si="1"/>
        <v>0.78311100000000011</v>
      </c>
      <c r="E11">
        <f t="shared" si="2"/>
        <v>0.57013600000000009</v>
      </c>
      <c r="F11" s="4">
        <f t="shared" si="0"/>
        <v>0.21297500000000003</v>
      </c>
      <c r="I11" t="s">
        <v>13</v>
      </c>
      <c r="J11" s="5">
        <v>0.79800000000000004</v>
      </c>
    </row>
    <row r="12" spans="1:17" x14ac:dyDescent="0.2">
      <c r="C12" s="2">
        <v>8</v>
      </c>
      <c r="D12">
        <f t="shared" si="1"/>
        <v>0.894984</v>
      </c>
      <c r="E12">
        <f t="shared" si="2"/>
        <v>0.65158400000000005</v>
      </c>
      <c r="F12" s="4">
        <f t="shared" si="0"/>
        <v>0.24339999999999995</v>
      </c>
      <c r="I12" t="s">
        <v>14</v>
      </c>
      <c r="J12" s="5">
        <v>0.71499999999999997</v>
      </c>
      <c r="L12" t="s">
        <v>24</v>
      </c>
    </row>
    <row r="13" spans="1:17" x14ac:dyDescent="0.2">
      <c r="C13" s="2">
        <v>9</v>
      </c>
      <c r="D13">
        <f t="shared" si="1"/>
        <v>1.0068570000000001</v>
      </c>
      <c r="E13">
        <f t="shared" si="2"/>
        <v>0.73303200000000002</v>
      </c>
      <c r="F13" s="4">
        <f t="shared" si="0"/>
        <v>0.2738250000000001</v>
      </c>
      <c r="I13" t="s">
        <v>15</v>
      </c>
      <c r="J13" s="5">
        <v>0.621</v>
      </c>
    </row>
    <row r="14" spans="1:17" x14ac:dyDescent="0.2">
      <c r="C14" s="2">
        <v>10</v>
      </c>
      <c r="D14">
        <f t="shared" si="1"/>
        <v>1.1187300000000002</v>
      </c>
      <c r="E14">
        <f t="shared" si="2"/>
        <v>0.81448000000000009</v>
      </c>
      <c r="F14" s="4">
        <f t="shared" si="0"/>
        <v>0.30425000000000013</v>
      </c>
      <c r="I14" t="s">
        <v>16</v>
      </c>
      <c r="J14" s="5">
        <v>0.59699999999999998</v>
      </c>
    </row>
    <row r="15" spans="1:17" x14ac:dyDescent="0.2">
      <c r="C15" s="2">
        <v>11</v>
      </c>
      <c r="D15">
        <f t="shared" si="1"/>
        <v>1.2306030000000001</v>
      </c>
      <c r="E15">
        <f t="shared" si="2"/>
        <v>0.89592800000000006</v>
      </c>
      <c r="F15" s="4">
        <f t="shared" si="0"/>
        <v>0.33467500000000006</v>
      </c>
      <c r="I15" t="s">
        <v>17</v>
      </c>
      <c r="J15" s="5">
        <v>0.57699999999999996</v>
      </c>
      <c r="Q15">
        <f>70/8</f>
        <v>8.75</v>
      </c>
    </row>
    <row r="16" spans="1:17" x14ac:dyDescent="0.2">
      <c r="C16" s="2">
        <v>12</v>
      </c>
      <c r="D16">
        <f t="shared" si="1"/>
        <v>1.342476</v>
      </c>
      <c r="E16">
        <f t="shared" si="2"/>
        <v>0.97737600000000002</v>
      </c>
      <c r="F16" s="4">
        <f t="shared" si="0"/>
        <v>0.36509999999999998</v>
      </c>
      <c r="I16" t="s">
        <v>18</v>
      </c>
      <c r="J16" s="5">
        <v>0.56699999999999995</v>
      </c>
    </row>
    <row r="17" spans="3:10" x14ac:dyDescent="0.2">
      <c r="C17" s="2">
        <v>13</v>
      </c>
      <c r="D17">
        <f t="shared" si="1"/>
        <v>1.4543490000000001</v>
      </c>
      <c r="E17">
        <f t="shared" si="2"/>
        <v>1.058824</v>
      </c>
      <c r="F17" s="4">
        <f t="shared" si="0"/>
        <v>0.39552500000000013</v>
      </c>
      <c r="I17" t="s">
        <v>19</v>
      </c>
      <c r="J17" s="5">
        <v>0.56000000000000005</v>
      </c>
    </row>
    <row r="18" spans="3:10" x14ac:dyDescent="0.2">
      <c r="C18" s="2">
        <v>14</v>
      </c>
      <c r="D18">
        <f t="shared" si="1"/>
        <v>1.5662220000000002</v>
      </c>
      <c r="E18">
        <f t="shared" si="2"/>
        <v>1.1402720000000002</v>
      </c>
      <c r="F18" s="4">
        <f t="shared" si="0"/>
        <v>0.42595000000000005</v>
      </c>
      <c r="I18" t="s">
        <v>20</v>
      </c>
      <c r="J18" s="5">
        <v>0.55000000000000004</v>
      </c>
    </row>
    <row r="19" spans="3:10" x14ac:dyDescent="0.2">
      <c r="C19" s="2">
        <v>15</v>
      </c>
      <c r="D19">
        <f t="shared" si="1"/>
        <v>1.6780950000000001</v>
      </c>
      <c r="E19">
        <f t="shared" si="2"/>
        <v>1.2217200000000001</v>
      </c>
      <c r="F19" s="4">
        <f t="shared" si="0"/>
        <v>0.45637499999999998</v>
      </c>
      <c r="I19" t="s">
        <v>21</v>
      </c>
      <c r="J19" s="5">
        <v>0.52900000000000003</v>
      </c>
    </row>
    <row r="20" spans="3:10" x14ac:dyDescent="0.2">
      <c r="C20" s="2">
        <v>16</v>
      </c>
      <c r="D20">
        <f t="shared" si="1"/>
        <v>1.789968</v>
      </c>
      <c r="E20">
        <f t="shared" si="2"/>
        <v>1.3031680000000001</v>
      </c>
      <c r="F20" s="4">
        <f t="shared" si="0"/>
        <v>0.4867999999999999</v>
      </c>
      <c r="I20" t="s">
        <v>22</v>
      </c>
      <c r="J20" s="5">
        <v>0.52700000000000002</v>
      </c>
    </row>
    <row r="21" spans="3:10" x14ac:dyDescent="0.2">
      <c r="C21" s="2">
        <v>17</v>
      </c>
      <c r="D21">
        <f t="shared" si="1"/>
        <v>1.9018410000000001</v>
      </c>
      <c r="E21">
        <f t="shared" si="2"/>
        <v>1.3846160000000001</v>
      </c>
      <c r="F21" s="4">
        <f t="shared" si="0"/>
        <v>0.51722500000000005</v>
      </c>
      <c r="I21" t="s">
        <v>23</v>
      </c>
      <c r="J21" s="5">
        <v>0.52600000000000002</v>
      </c>
    </row>
    <row r="22" spans="3:10" x14ac:dyDescent="0.2">
      <c r="C22" s="2">
        <v>18</v>
      </c>
      <c r="D22">
        <f t="shared" si="1"/>
        <v>2.0137140000000002</v>
      </c>
      <c r="E22">
        <f t="shared" si="2"/>
        <v>1.466064</v>
      </c>
      <c r="F22" s="4">
        <f t="shared" si="0"/>
        <v>0.54765000000000019</v>
      </c>
      <c r="G22" t="s">
        <v>25</v>
      </c>
    </row>
    <row r="24" spans="3:10" x14ac:dyDescent="0.2">
      <c r="C24" t="s">
        <v>115</v>
      </c>
    </row>
    <row r="25" spans="3:10" x14ac:dyDescent="0.2">
      <c r="D25" t="s">
        <v>116</v>
      </c>
    </row>
    <row r="26" spans="3:10" x14ac:dyDescent="0.2">
      <c r="D26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2D26-668F-4FC3-9C28-513E15619D51}">
  <dimension ref="A1:G30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18.6640625" customWidth="1"/>
    <col min="3" max="3" width="15.5" customWidth="1"/>
    <col min="4" max="4" width="20" customWidth="1"/>
    <col min="5" max="5" width="19.5" customWidth="1"/>
    <col min="6" max="6" width="20" customWidth="1"/>
    <col min="7" max="7" width="19.5" customWidth="1"/>
  </cols>
  <sheetData>
    <row r="1" spans="1:7" x14ac:dyDescent="0.2">
      <c r="A1" s="1"/>
    </row>
    <row r="2" spans="1:7" x14ac:dyDescent="0.2">
      <c r="A2" s="1"/>
      <c r="B2" s="10" t="s">
        <v>43</v>
      </c>
      <c r="C2" s="10"/>
      <c r="D2" s="10" t="s">
        <v>47</v>
      </c>
      <c r="E2" s="10"/>
      <c r="F2" s="10" t="s">
        <v>48</v>
      </c>
      <c r="G2" s="10"/>
    </row>
    <row r="3" spans="1:7" x14ac:dyDescent="0.2">
      <c r="A3" t="s">
        <v>26</v>
      </c>
      <c r="B3" s="2" t="s">
        <v>44</v>
      </c>
      <c r="C3" s="2" t="s">
        <v>46</v>
      </c>
      <c r="D3" s="2" t="s">
        <v>126</v>
      </c>
      <c r="E3" s="2" t="s">
        <v>27</v>
      </c>
      <c r="F3" s="2" t="s">
        <v>126</v>
      </c>
      <c r="G3" s="2" t="s">
        <v>27</v>
      </c>
    </row>
    <row r="4" spans="1:7" x14ac:dyDescent="0.2">
      <c r="A4">
        <v>2000</v>
      </c>
      <c r="B4">
        <v>901.64499999999998</v>
      </c>
      <c r="C4">
        <v>1171.5619999999999</v>
      </c>
      <c r="D4">
        <v>73.416669999999996</v>
      </c>
      <c r="E4">
        <f>B4/D4</f>
        <v>12.281202620603741</v>
      </c>
      <c r="F4">
        <v>193.24080000000001</v>
      </c>
      <c r="G4">
        <f>C4/F4</f>
        <v>6.0627051844124011</v>
      </c>
    </row>
    <row r="5" spans="1:7" x14ac:dyDescent="0.2">
      <c r="A5">
        <v>2001</v>
      </c>
      <c r="B5">
        <v>975.58860000000004</v>
      </c>
      <c r="C5">
        <v>1244.221</v>
      </c>
      <c r="D5">
        <v>101.75</v>
      </c>
      <c r="E5">
        <f>B5/D5</f>
        <v>9.5880943488943497</v>
      </c>
      <c r="F5">
        <v>212.46960000000001</v>
      </c>
      <c r="G5">
        <f t="shared" ref="G5:G22" si="0">C5/F5</f>
        <v>5.8559953988711797</v>
      </c>
    </row>
    <row r="6" spans="1:7" x14ac:dyDescent="0.2">
      <c r="A6">
        <v>2002</v>
      </c>
      <c r="B6">
        <v>1056.3689999999999</v>
      </c>
      <c r="C6">
        <v>1359.212</v>
      </c>
      <c r="D6">
        <v>128.25</v>
      </c>
      <c r="E6">
        <f t="shared" ref="E5:E21" si="1">B6/D6</f>
        <v>8.2367953216374268</v>
      </c>
      <c r="F6">
        <v>266.32049999999998</v>
      </c>
      <c r="G6">
        <f t="shared" si="0"/>
        <v>5.1036702018808171</v>
      </c>
    </row>
    <row r="7" spans="1:7" x14ac:dyDescent="0.2">
      <c r="A7">
        <v>2003</v>
      </c>
      <c r="B7">
        <v>1087.33</v>
      </c>
      <c r="C7">
        <v>1420.789</v>
      </c>
      <c r="D7">
        <v>136.83330000000001</v>
      </c>
      <c r="E7">
        <f t="shared" si="1"/>
        <v>7.9463843961959544</v>
      </c>
      <c r="F7">
        <v>290.21559999999999</v>
      </c>
      <c r="G7">
        <f t="shared" si="0"/>
        <v>4.8956327640554127</v>
      </c>
    </row>
    <row r="8" spans="1:7" x14ac:dyDescent="0.2">
      <c r="A8">
        <v>2004</v>
      </c>
      <c r="B8">
        <v>1165.98</v>
      </c>
      <c r="C8">
        <v>1510.548</v>
      </c>
      <c r="D8">
        <v>173.66669999999999</v>
      </c>
      <c r="E8">
        <f t="shared" si="1"/>
        <v>6.7138950645115045</v>
      </c>
      <c r="F8">
        <v>299.28210000000001</v>
      </c>
      <c r="G8">
        <f t="shared" si="0"/>
        <v>5.04723804063123</v>
      </c>
    </row>
    <row r="9" spans="1:7" x14ac:dyDescent="0.2">
      <c r="A9">
        <v>2005</v>
      </c>
      <c r="B9">
        <v>1207.462</v>
      </c>
      <c r="C9">
        <v>1578.3710000000001</v>
      </c>
      <c r="D9">
        <v>202.75</v>
      </c>
      <c r="E9">
        <f t="shared" si="1"/>
        <v>5.9554229346485821</v>
      </c>
      <c r="F9">
        <v>320.14620000000002</v>
      </c>
      <c r="G9">
        <f t="shared" si="0"/>
        <v>4.9301569095619442</v>
      </c>
    </row>
    <row r="10" spans="1:7" x14ac:dyDescent="0.2">
      <c r="A10">
        <v>2006</v>
      </c>
      <c r="B10">
        <v>1273.597</v>
      </c>
      <c r="C10">
        <v>1646.828</v>
      </c>
      <c r="D10">
        <v>236.83330000000001</v>
      </c>
      <c r="E10">
        <f t="shared" si="1"/>
        <v>5.3776094831258945</v>
      </c>
      <c r="F10">
        <v>377.17790000000002</v>
      </c>
      <c r="G10">
        <f t="shared" si="0"/>
        <v>4.3661837027036841</v>
      </c>
    </row>
    <row r="11" spans="1:7" x14ac:dyDescent="0.2">
      <c r="A11">
        <v>2007</v>
      </c>
      <c r="B11">
        <v>1328.222</v>
      </c>
      <c r="C11">
        <v>1713.78</v>
      </c>
      <c r="D11">
        <v>255.58330000000001</v>
      </c>
      <c r="E11">
        <f t="shared" si="1"/>
        <v>5.1968262402120953</v>
      </c>
      <c r="F11">
        <v>396.12819999999999</v>
      </c>
      <c r="G11">
        <f t="shared" si="0"/>
        <v>4.3263266790902541</v>
      </c>
    </row>
    <row r="12" spans="1:7" x14ac:dyDescent="0.2">
      <c r="A12">
        <v>2008</v>
      </c>
      <c r="B12">
        <v>1352.296</v>
      </c>
      <c r="C12">
        <v>1763.403</v>
      </c>
      <c r="D12">
        <v>288.08330000000001</v>
      </c>
      <c r="E12">
        <f t="shared" si="1"/>
        <v>4.6941145147948529</v>
      </c>
      <c r="F12">
        <v>413.4615</v>
      </c>
      <c r="G12">
        <f t="shared" si="0"/>
        <v>4.2649750944162879</v>
      </c>
    </row>
    <row r="13" spans="1:7" x14ac:dyDescent="0.2">
      <c r="A13">
        <v>2009</v>
      </c>
      <c r="B13">
        <v>1450.2439999999999</v>
      </c>
      <c r="C13">
        <v>1889.6679999999999</v>
      </c>
      <c r="D13">
        <v>309.16669999999999</v>
      </c>
      <c r="E13">
        <f t="shared" si="1"/>
        <v>4.6908156667584189</v>
      </c>
      <c r="F13">
        <v>428.51280000000003</v>
      </c>
      <c r="G13">
        <f t="shared" si="0"/>
        <v>4.4098285978855234</v>
      </c>
    </row>
    <row r="14" spans="1:7" x14ac:dyDescent="0.2">
      <c r="A14">
        <v>2010</v>
      </c>
      <c r="B14">
        <v>1473.2909999999999</v>
      </c>
      <c r="C14">
        <v>1934.06</v>
      </c>
      <c r="D14">
        <v>345.83330000000001</v>
      </c>
      <c r="E14">
        <f t="shared" si="1"/>
        <v>4.2601189648307436</v>
      </c>
      <c r="F14">
        <v>434.33330000000001</v>
      </c>
      <c r="G14">
        <f t="shared" si="0"/>
        <v>4.4529397124282202</v>
      </c>
    </row>
    <row r="15" spans="1:7" x14ac:dyDescent="0.2">
      <c r="A15">
        <v>2011</v>
      </c>
      <c r="B15">
        <v>1521.6</v>
      </c>
      <c r="C15">
        <v>2013.78</v>
      </c>
      <c r="D15">
        <v>384.33330000000001</v>
      </c>
      <c r="E15">
        <f t="shared" si="1"/>
        <v>3.9590636564669257</v>
      </c>
      <c r="F15">
        <v>465.94869999999997</v>
      </c>
      <c r="G15">
        <f t="shared" si="0"/>
        <v>4.321892088120431</v>
      </c>
    </row>
    <row r="16" spans="1:7" x14ac:dyDescent="0.2">
      <c r="A16">
        <v>2012</v>
      </c>
      <c r="B16">
        <v>1534.788</v>
      </c>
      <c r="C16">
        <v>1998.6990000000001</v>
      </c>
      <c r="D16">
        <v>393.58330000000001</v>
      </c>
      <c r="E16">
        <f t="shared" si="1"/>
        <v>3.899525208513674</v>
      </c>
      <c r="F16">
        <v>472.93329999999997</v>
      </c>
      <c r="G16">
        <f t="shared" si="0"/>
        <v>4.2261752344358081</v>
      </c>
    </row>
    <row r="17" spans="1:7" x14ac:dyDescent="0.2">
      <c r="A17">
        <v>2013</v>
      </c>
      <c r="B17">
        <v>1555.884</v>
      </c>
      <c r="C17">
        <v>2063.6529999999998</v>
      </c>
      <c r="D17">
        <v>444.25</v>
      </c>
      <c r="E17">
        <f t="shared" si="1"/>
        <v>3.5022712436691052</v>
      </c>
      <c r="F17">
        <v>505.66669999999999</v>
      </c>
      <c r="G17">
        <f t="shared" si="0"/>
        <v>4.0810537850327098</v>
      </c>
    </row>
    <row r="18" spans="1:7" x14ac:dyDescent="0.2">
      <c r="A18">
        <v>2014</v>
      </c>
      <c r="B18">
        <v>1656.037</v>
      </c>
      <c r="C18">
        <v>2143.163</v>
      </c>
      <c r="D18">
        <v>535.08330000000001</v>
      </c>
      <c r="E18">
        <f t="shared" si="1"/>
        <v>3.0949143806207369</v>
      </c>
      <c r="F18">
        <v>569.89739999999995</v>
      </c>
      <c r="G18">
        <f t="shared" si="0"/>
        <v>3.7606119978789168</v>
      </c>
    </row>
    <row r="19" spans="1:7" x14ac:dyDescent="0.2">
      <c r="A19">
        <v>2015</v>
      </c>
      <c r="B19">
        <v>1802.452</v>
      </c>
      <c r="C19">
        <v>2358.8580000000002</v>
      </c>
      <c r="D19">
        <v>635.58330000000001</v>
      </c>
      <c r="E19">
        <f t="shared" si="1"/>
        <v>2.8359020760929368</v>
      </c>
      <c r="F19">
        <v>652.92309999999998</v>
      </c>
      <c r="G19">
        <f t="shared" si="0"/>
        <v>3.6127654236770002</v>
      </c>
    </row>
    <row r="20" spans="1:7" x14ac:dyDescent="0.2">
      <c r="A20">
        <v>2016</v>
      </c>
      <c r="B20">
        <v>1878.442</v>
      </c>
      <c r="C20">
        <v>2467.9989999999998</v>
      </c>
      <c r="D20">
        <v>811.83330000000001</v>
      </c>
      <c r="E20">
        <f t="shared" si="1"/>
        <v>2.3138272352218121</v>
      </c>
      <c r="F20">
        <v>833.51279999999997</v>
      </c>
      <c r="G20">
        <f t="shared" si="0"/>
        <v>2.9609611274116006</v>
      </c>
    </row>
    <row r="21" spans="1:7" x14ac:dyDescent="0.2">
      <c r="A21">
        <v>2017</v>
      </c>
      <c r="B21">
        <v>1928.8979999999999</v>
      </c>
      <c r="C21">
        <v>2547.2049999999999</v>
      </c>
      <c r="D21">
        <v>954.41669999999999</v>
      </c>
      <c r="E21">
        <f t="shared" si="1"/>
        <v>2.0210228928307727</v>
      </c>
      <c r="F21">
        <v>926.84619999999995</v>
      </c>
      <c r="G21">
        <f t="shared" si="0"/>
        <v>2.7482499253921526</v>
      </c>
    </row>
    <row r="22" spans="1:7" x14ac:dyDescent="0.2">
      <c r="A22">
        <v>2018</v>
      </c>
      <c r="B22">
        <v>1957.7619999999999</v>
      </c>
      <c r="C22">
        <v>2580.34</v>
      </c>
      <c r="D22">
        <v>824.41669999999999</v>
      </c>
      <c r="E22">
        <f>B22/D22</f>
        <v>2.3747238502082744</v>
      </c>
      <c r="F22">
        <v>946.38459999999998</v>
      </c>
      <c r="G22">
        <f t="shared" si="0"/>
        <v>2.726523656450031</v>
      </c>
    </row>
    <row r="23" spans="1:7" x14ac:dyDescent="0.2">
      <c r="A23" s="1" t="s">
        <v>45</v>
      </c>
      <c r="B23" s="1">
        <f>SUM(B4:B22)</f>
        <v>27107.887600000002</v>
      </c>
      <c r="C23" s="1">
        <f>SUM(C4:C22)</f>
        <v>35406.138999999996</v>
      </c>
      <c r="D23" s="1">
        <f t="shared" ref="D23" si="2">SUM(D4:D22)</f>
        <v>7235.666470000001</v>
      </c>
      <c r="E23" s="1"/>
      <c r="F23" s="1">
        <f>SUM(F4:F22)</f>
        <v>9005.4012999999995</v>
      </c>
    </row>
    <row r="25" spans="1:7" x14ac:dyDescent="0.2">
      <c r="A25" t="s">
        <v>49</v>
      </c>
      <c r="B25">
        <f>AVERAGE(E4:E22)</f>
        <v>5.2075015842019887</v>
      </c>
    </row>
    <row r="26" spans="1:7" x14ac:dyDescent="0.2">
      <c r="A26" t="s">
        <v>50</v>
      </c>
      <c r="B26">
        <f>AVERAGE(G4:G22)</f>
        <v>4.323888711807137</v>
      </c>
    </row>
    <row r="27" spans="1:7" x14ac:dyDescent="0.2">
      <c r="A27" t="s">
        <v>58</v>
      </c>
    </row>
    <row r="28" spans="1:7" x14ac:dyDescent="0.2">
      <c r="A28" t="s">
        <v>56</v>
      </c>
    </row>
    <row r="29" spans="1:7" x14ac:dyDescent="0.2">
      <c r="A29" t="s">
        <v>59</v>
      </c>
    </row>
    <row r="30" spans="1:7" x14ac:dyDescent="0.2">
      <c r="A30" t="s">
        <v>57</v>
      </c>
    </row>
  </sheetData>
  <sortState xmlns:xlrd2="http://schemas.microsoft.com/office/spreadsheetml/2017/richdata2" ref="A4:A37">
    <sortCondition ref="A4:A37"/>
  </sortState>
  <mergeCells count="3">
    <mergeCell ref="D2:E2"/>
    <mergeCell ref="B2:C2"/>
    <mergeCell ref="F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27E0-BE21-4135-9848-CF9FC29B3B14}">
  <dimension ref="A1:Q35"/>
  <sheetViews>
    <sheetView zoomScaleNormal="100" workbookViewId="0">
      <selection activeCell="E5" sqref="E5"/>
    </sheetView>
  </sheetViews>
  <sheetFormatPr baseColWidth="10" defaultColWidth="8.83203125" defaultRowHeight="15" x14ac:dyDescent="0.2"/>
  <cols>
    <col min="2" max="2" width="9.6640625" customWidth="1"/>
    <col min="5" max="5" width="15.5" customWidth="1"/>
    <col min="6" max="6" width="14.5" customWidth="1"/>
  </cols>
  <sheetData>
    <row r="1" spans="1:17" x14ac:dyDescent="0.2">
      <c r="A1" s="1" t="s">
        <v>30</v>
      </c>
      <c r="B1" s="1"/>
    </row>
    <row r="2" spans="1:17" ht="14" customHeight="1" x14ac:dyDescent="0.2"/>
    <row r="3" spans="1:17" s="1" customFormat="1" x14ac:dyDescent="0.2">
      <c r="A3" s="1" t="s">
        <v>26</v>
      </c>
      <c r="B3" s="1" t="s">
        <v>35</v>
      </c>
      <c r="C3" s="1" t="s">
        <v>29</v>
      </c>
      <c r="D3" s="1" t="s">
        <v>27</v>
      </c>
      <c r="E3" s="1" t="s">
        <v>39</v>
      </c>
      <c r="F3" s="1" t="s">
        <v>41</v>
      </c>
    </row>
    <row r="4" spans="1:17" s="1" customFormat="1" x14ac:dyDescent="0.2">
      <c r="C4" s="1" t="s">
        <v>28</v>
      </c>
      <c r="D4" s="1" t="s">
        <v>28</v>
      </c>
      <c r="E4" s="1" t="s">
        <v>40</v>
      </c>
      <c r="F4" s="1" t="s">
        <v>40</v>
      </c>
    </row>
    <row r="5" spans="1:17" x14ac:dyDescent="0.2">
      <c r="A5">
        <v>2000</v>
      </c>
      <c r="B5">
        <v>165.04689999999999</v>
      </c>
      <c r="C5">
        <v>1108.0540000000001</v>
      </c>
      <c r="D5">
        <f>C5/B5</f>
        <v>6.7135705063227489</v>
      </c>
      <c r="E5">
        <v>20.485969999999998</v>
      </c>
      <c r="F5">
        <f>E5*D5</f>
        <v>137.53400398541262</v>
      </c>
      <c r="Q5" t="s">
        <v>125</v>
      </c>
    </row>
    <row r="6" spans="1:17" x14ac:dyDescent="0.2">
      <c r="A6">
        <v>2001</v>
      </c>
      <c r="B6">
        <v>186.4179</v>
      </c>
      <c r="C6">
        <v>1181.0129999999999</v>
      </c>
      <c r="D6">
        <f t="shared" ref="D6:D23" si="0">C6/B6</f>
        <v>6.3352982733954191</v>
      </c>
      <c r="E6">
        <v>23.138580000000001</v>
      </c>
      <c r="F6">
        <f t="shared" ref="F6:F23" si="1">E6*D6</f>
        <v>146.5898059228218</v>
      </c>
    </row>
    <row r="7" spans="1:17" x14ac:dyDescent="0.2">
      <c r="A7">
        <v>2002</v>
      </c>
      <c r="B7">
        <v>233.83330000000001</v>
      </c>
      <c r="C7">
        <v>1287.954</v>
      </c>
      <c r="D7">
        <f t="shared" si="0"/>
        <v>5.5080007851747377</v>
      </c>
      <c r="E7">
        <v>29.023879999999998</v>
      </c>
      <c r="F7">
        <f t="shared" si="1"/>
        <v>159.86355382881734</v>
      </c>
    </row>
    <row r="8" spans="1:17" x14ac:dyDescent="0.2">
      <c r="A8">
        <v>2003</v>
      </c>
      <c r="B8">
        <v>254.12559999999999</v>
      </c>
      <c r="C8">
        <v>1342.328</v>
      </c>
      <c r="D8">
        <f t="shared" si="0"/>
        <v>5.2821439477171923</v>
      </c>
      <c r="E8">
        <v>31.54261</v>
      </c>
      <c r="F8">
        <f t="shared" si="1"/>
        <v>166.6126065067038</v>
      </c>
    </row>
    <row r="9" spans="1:17" x14ac:dyDescent="0.2">
      <c r="A9">
        <v>2004</v>
      </c>
      <c r="B9">
        <v>269.72550000000001</v>
      </c>
      <c r="C9">
        <v>1429.473</v>
      </c>
      <c r="D9">
        <f t="shared" si="0"/>
        <v>5.2997325058253661</v>
      </c>
      <c r="E9">
        <v>33.47889</v>
      </c>
      <c r="F9">
        <f t="shared" si="1"/>
        <v>177.42916159195178</v>
      </c>
    </row>
    <row r="10" spans="1:17" x14ac:dyDescent="0.2">
      <c r="A10">
        <v>2005</v>
      </c>
      <c r="B10">
        <v>292.52359999999999</v>
      </c>
      <c r="C10">
        <v>1491.098</v>
      </c>
      <c r="D10">
        <f t="shared" si="0"/>
        <v>5.0973596660235279</v>
      </c>
      <c r="E10">
        <v>36.308639999999997</v>
      </c>
      <c r="F10">
        <f t="shared" si="1"/>
        <v>185.07819706416848</v>
      </c>
    </row>
    <row r="11" spans="1:17" x14ac:dyDescent="0.2">
      <c r="A11">
        <v>2006</v>
      </c>
      <c r="B11">
        <v>344.15559999999999</v>
      </c>
      <c r="C11">
        <v>1559.009</v>
      </c>
      <c r="D11">
        <f t="shared" si="0"/>
        <v>4.5299538929484227</v>
      </c>
      <c r="E11">
        <v>42.717320000000001</v>
      </c>
      <c r="F11">
        <f t="shared" si="1"/>
        <v>193.50749003032351</v>
      </c>
    </row>
    <row r="12" spans="1:17" x14ac:dyDescent="0.2">
      <c r="A12">
        <v>2007</v>
      </c>
      <c r="B12">
        <v>363.05880000000002</v>
      </c>
      <c r="C12">
        <v>1623.06</v>
      </c>
      <c r="D12">
        <f t="shared" si="0"/>
        <v>4.4705155198000979</v>
      </c>
      <c r="E12">
        <v>45.06362</v>
      </c>
      <c r="F12">
        <f t="shared" si="1"/>
        <v>201.45761258837408</v>
      </c>
    </row>
    <row r="13" spans="1:17" x14ac:dyDescent="0.2">
      <c r="A13">
        <v>2008</v>
      </c>
      <c r="B13">
        <v>383.96080000000001</v>
      </c>
      <c r="C13">
        <v>1666.672</v>
      </c>
      <c r="D13">
        <f t="shared" si="0"/>
        <v>4.3407347833424659</v>
      </c>
      <c r="E13">
        <v>47.65802</v>
      </c>
      <c r="F13">
        <f t="shared" si="1"/>
        <v>206.87082511923091</v>
      </c>
    </row>
    <row r="14" spans="1:17" x14ac:dyDescent="0.2">
      <c r="A14">
        <v>2009</v>
      </c>
      <c r="B14">
        <v>400.4314</v>
      </c>
      <c r="C14">
        <v>1786.2739999999999</v>
      </c>
      <c r="D14">
        <f t="shared" si="0"/>
        <v>4.4608739474476771</v>
      </c>
      <c r="E14">
        <v>49.702379999999998</v>
      </c>
      <c r="F14">
        <f t="shared" si="1"/>
        <v>221.71605206814448</v>
      </c>
    </row>
    <row r="15" spans="1:17" x14ac:dyDescent="0.2">
      <c r="A15">
        <v>2010</v>
      </c>
      <c r="B15">
        <v>413.50979999999998</v>
      </c>
      <c r="C15">
        <v>1825.644</v>
      </c>
      <c r="D15">
        <f t="shared" si="0"/>
        <v>4.4149957268243707</v>
      </c>
      <c r="E15">
        <v>51.325710000000001</v>
      </c>
      <c r="F15">
        <f t="shared" si="1"/>
        <v>226.60279032622688</v>
      </c>
    </row>
    <row r="16" spans="1:17" x14ac:dyDescent="0.2">
      <c r="A16">
        <v>2011</v>
      </c>
      <c r="B16">
        <v>446.74509999999998</v>
      </c>
      <c r="C16">
        <v>1897.973</v>
      </c>
      <c r="D16">
        <f t="shared" si="0"/>
        <v>4.2484472689235986</v>
      </c>
      <c r="E16">
        <v>55.450940000000003</v>
      </c>
      <c r="F16">
        <f t="shared" si="1"/>
        <v>235.58039460224634</v>
      </c>
    </row>
    <row r="17" spans="1:10" x14ac:dyDescent="0.2">
      <c r="A17">
        <v>2012</v>
      </c>
      <c r="B17">
        <v>454.2627</v>
      </c>
      <c r="C17">
        <v>1889.5429999999999</v>
      </c>
      <c r="D17">
        <f t="shared" si="0"/>
        <v>4.1595821096471273</v>
      </c>
      <c r="E17">
        <v>56.384050000000002</v>
      </c>
      <c r="F17">
        <f t="shared" si="1"/>
        <v>234.53408564944911</v>
      </c>
    </row>
    <row r="18" spans="1:10" x14ac:dyDescent="0.2">
      <c r="A18">
        <v>2013</v>
      </c>
      <c r="B18">
        <v>491.21570000000003</v>
      </c>
      <c r="C18">
        <v>1944.1780000000001</v>
      </c>
      <c r="D18">
        <f t="shared" si="0"/>
        <v>3.9578905967378484</v>
      </c>
      <c r="E18">
        <v>60.97072</v>
      </c>
      <c r="F18">
        <f t="shared" si="1"/>
        <v>241.31543936433627</v>
      </c>
    </row>
    <row r="19" spans="1:10" x14ac:dyDescent="0.2">
      <c r="A19">
        <v>2014</v>
      </c>
      <c r="B19">
        <v>561.70590000000004</v>
      </c>
      <c r="C19">
        <v>2028.5450000000001</v>
      </c>
      <c r="D19">
        <f t="shared" si="0"/>
        <v>3.6114005567682304</v>
      </c>
      <c r="E19">
        <v>69.720110000000005</v>
      </c>
      <c r="F19">
        <f t="shared" si="1"/>
        <v>251.7872440719423</v>
      </c>
    </row>
    <row r="20" spans="1:10" x14ac:dyDescent="0.2">
      <c r="A20">
        <v>2015</v>
      </c>
      <c r="B20">
        <v>648.84310000000005</v>
      </c>
      <c r="C20">
        <v>2227.9389999999999</v>
      </c>
      <c r="D20">
        <f t="shared" si="0"/>
        <v>3.4337099369631883</v>
      </c>
      <c r="E20">
        <v>80.535769999999999</v>
      </c>
      <c r="F20">
        <f t="shared" si="1"/>
        <v>276.53647372998182</v>
      </c>
    </row>
    <row r="21" spans="1:10" x14ac:dyDescent="0.2">
      <c r="A21">
        <v>2016</v>
      </c>
      <c r="B21">
        <v>828.41179999999997</v>
      </c>
      <c r="C21">
        <v>2329.279</v>
      </c>
      <c r="D21">
        <f t="shared" si="0"/>
        <v>2.8117404894522267</v>
      </c>
      <c r="E21">
        <v>102.8242</v>
      </c>
      <c r="F21">
        <f t="shared" si="1"/>
        <v>289.11496643553363</v>
      </c>
    </row>
    <row r="22" spans="1:10" x14ac:dyDescent="0.2">
      <c r="A22">
        <v>2017</v>
      </c>
      <c r="B22">
        <v>933.33330000000001</v>
      </c>
      <c r="C22">
        <v>2401.721</v>
      </c>
      <c r="D22">
        <f t="shared" si="0"/>
        <v>2.5732725919025925</v>
      </c>
      <c r="E22">
        <v>115.8473</v>
      </c>
      <c r="F22">
        <f t="shared" si="1"/>
        <v>298.10668193591721</v>
      </c>
    </row>
    <row r="23" spans="1:10" x14ac:dyDescent="0.2">
      <c r="A23">
        <v>2018</v>
      </c>
      <c r="B23">
        <v>917.68629999999996</v>
      </c>
      <c r="C23">
        <v>2433.8510000000001</v>
      </c>
      <c r="D23">
        <f t="shared" si="0"/>
        <v>2.6521601117941938</v>
      </c>
      <c r="E23">
        <v>113.9051</v>
      </c>
      <c r="F23">
        <f t="shared" si="1"/>
        <v>302.09456274992885</v>
      </c>
    </row>
    <row r="25" spans="1:10" x14ac:dyDescent="0.2">
      <c r="A25" t="s">
        <v>31</v>
      </c>
      <c r="B25">
        <f>AVERAGE(B5:B23)</f>
        <v>452.05226842105259</v>
      </c>
      <c r="C25">
        <f>AVERAGE(C5:C23)</f>
        <v>1760.7162105263158</v>
      </c>
      <c r="D25">
        <f>C25/B25</f>
        <v>3.8949394429016366</v>
      </c>
      <c r="F25">
        <f>AVERAGE(F5:F23)</f>
        <v>218.54378671429004</v>
      </c>
    </row>
    <row r="27" spans="1:10" x14ac:dyDescent="0.2">
      <c r="A27" t="s">
        <v>51</v>
      </c>
      <c r="I27">
        <f>452.0523</f>
        <v>452.0523</v>
      </c>
      <c r="J27" t="s">
        <v>34</v>
      </c>
    </row>
    <row r="28" spans="1:10" x14ac:dyDescent="0.2">
      <c r="A28" t="s">
        <v>32</v>
      </c>
      <c r="I28">
        <f>C25/I27</f>
        <v>3.8949391708134562</v>
      </c>
      <c r="J28" t="s">
        <v>33</v>
      </c>
    </row>
    <row r="29" spans="1:10" x14ac:dyDescent="0.2">
      <c r="A29" t="s">
        <v>52</v>
      </c>
      <c r="I29">
        <f>B25*D25*19</f>
        <v>33453.608</v>
      </c>
      <c r="J29" t="s">
        <v>38</v>
      </c>
    </row>
    <row r="30" spans="1:10" x14ac:dyDescent="0.2">
      <c r="A30" t="s">
        <v>53</v>
      </c>
      <c r="I30">
        <f>I29*51</f>
        <v>1706134.0079999999</v>
      </c>
      <c r="J30" t="s">
        <v>54</v>
      </c>
    </row>
    <row r="31" spans="1:10" x14ac:dyDescent="0.2">
      <c r="A31" t="s">
        <v>60</v>
      </c>
    </row>
    <row r="32" spans="1:10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55</v>
      </c>
    </row>
    <row r="35" spans="1:1" x14ac:dyDescent="0.2">
      <c r="A35" t="s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CE0C-2FA8-414B-B0B6-14398F8E0B20}">
  <dimension ref="A1:L53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2" max="2" width="13.1640625" customWidth="1"/>
    <col min="3" max="3" width="11.33203125" customWidth="1"/>
    <col min="4" max="4" width="10" customWidth="1"/>
    <col min="5" max="5" width="9.6640625" customWidth="1"/>
    <col min="6" max="6" width="11.1640625" customWidth="1"/>
    <col min="7" max="7" width="11.5" customWidth="1"/>
    <col min="8" max="8" width="12" customWidth="1"/>
    <col min="9" max="9" width="8.83203125" style="8"/>
  </cols>
  <sheetData>
    <row r="1" spans="1:12" x14ac:dyDescent="0.2">
      <c r="A1" s="1" t="s">
        <v>101</v>
      </c>
    </row>
    <row r="2" spans="1:12" s="1" customFormat="1" x14ac:dyDescent="0.2">
      <c r="B2" s="1" t="s">
        <v>62</v>
      </c>
      <c r="C2" s="1" t="s">
        <v>61</v>
      </c>
      <c r="D2" s="1" t="s">
        <v>29</v>
      </c>
      <c r="E2" s="1" t="s">
        <v>27</v>
      </c>
      <c r="F2" s="1" t="s">
        <v>102</v>
      </c>
      <c r="G2" s="1" t="s">
        <v>103</v>
      </c>
      <c r="H2" s="1" t="s">
        <v>5</v>
      </c>
      <c r="I2" s="9" t="s">
        <v>105</v>
      </c>
    </row>
    <row r="3" spans="1:12" x14ac:dyDescent="0.2">
      <c r="A3">
        <v>1</v>
      </c>
      <c r="B3" t="s">
        <v>78</v>
      </c>
      <c r="C3">
        <v>90.315790000000007</v>
      </c>
      <c r="D3">
        <v>957.72</v>
      </c>
      <c r="E3">
        <f t="shared" ref="E3:E34" si="0">D3/C3</f>
        <v>10.604125812330269</v>
      </c>
      <c r="F3">
        <f t="shared" ref="F3:F34" si="1">RANK(D3,$D$3:$D$53)</f>
        <v>28</v>
      </c>
      <c r="G3">
        <f t="shared" ref="G3:G34" si="2">RANK(E3,$E$3:$E$53)</f>
        <v>1</v>
      </c>
      <c r="H3" t="s">
        <v>118</v>
      </c>
      <c r="I3" s="8" t="s">
        <v>122</v>
      </c>
      <c r="K3" s="1" t="s">
        <v>106</v>
      </c>
    </row>
    <row r="4" spans="1:12" x14ac:dyDescent="0.2">
      <c r="A4">
        <v>2</v>
      </c>
      <c r="B4" t="s">
        <v>22</v>
      </c>
      <c r="C4">
        <v>42.421050000000001</v>
      </c>
      <c r="D4" s="6">
        <v>439.18540000000002</v>
      </c>
      <c r="E4">
        <f t="shared" si="0"/>
        <v>10.353006349442081</v>
      </c>
      <c r="F4">
        <f t="shared" si="1"/>
        <v>37</v>
      </c>
      <c r="G4">
        <f t="shared" si="2"/>
        <v>2</v>
      </c>
      <c r="H4" t="s">
        <v>5</v>
      </c>
      <c r="I4" s="8" t="s">
        <v>122</v>
      </c>
    </row>
    <row r="5" spans="1:12" x14ac:dyDescent="0.2">
      <c r="A5">
        <v>3</v>
      </c>
      <c r="B5" t="s">
        <v>86</v>
      </c>
      <c r="C5">
        <v>19.18815</v>
      </c>
      <c r="D5" s="6">
        <v>164.28659999999999</v>
      </c>
      <c r="E5">
        <f t="shared" si="0"/>
        <v>8.5618780340991698</v>
      </c>
      <c r="F5">
        <f t="shared" si="1"/>
        <v>50</v>
      </c>
      <c r="G5">
        <f t="shared" si="2"/>
        <v>3</v>
      </c>
      <c r="H5" t="s">
        <v>118</v>
      </c>
      <c r="I5" s="8" t="s">
        <v>122</v>
      </c>
      <c r="K5" s="7" t="s">
        <v>107</v>
      </c>
      <c r="L5" t="s">
        <v>108</v>
      </c>
    </row>
    <row r="6" spans="1:12" x14ac:dyDescent="0.2">
      <c r="A6">
        <v>4</v>
      </c>
      <c r="B6" t="s">
        <v>74</v>
      </c>
      <c r="C6">
        <v>197.26320000000001</v>
      </c>
      <c r="D6">
        <v>1509.5989999999999</v>
      </c>
      <c r="E6">
        <f>D6/C6</f>
        <v>7.6527147486201166</v>
      </c>
      <c r="F6">
        <f t="shared" si="1"/>
        <v>19</v>
      </c>
      <c r="G6">
        <f t="shared" si="2"/>
        <v>4</v>
      </c>
      <c r="H6" t="s">
        <v>118</v>
      </c>
      <c r="I6" s="8" t="s">
        <v>122</v>
      </c>
      <c r="L6" t="s">
        <v>22</v>
      </c>
    </row>
    <row r="7" spans="1:12" x14ac:dyDescent="0.2">
      <c r="A7">
        <v>5</v>
      </c>
      <c r="B7" t="s">
        <v>20</v>
      </c>
      <c r="C7">
        <v>181.84209999999999</v>
      </c>
      <c r="D7">
        <v>1310.5820000000001</v>
      </c>
      <c r="E7">
        <f t="shared" si="0"/>
        <v>7.2072528858828635</v>
      </c>
      <c r="F7">
        <f t="shared" si="1"/>
        <v>22</v>
      </c>
      <c r="G7">
        <f t="shared" si="2"/>
        <v>5</v>
      </c>
      <c r="H7" t="s">
        <v>5</v>
      </c>
      <c r="I7" s="8" t="s">
        <v>122</v>
      </c>
      <c r="L7" t="s">
        <v>20</v>
      </c>
    </row>
    <row r="8" spans="1:12" x14ac:dyDescent="0.2">
      <c r="A8">
        <v>6</v>
      </c>
      <c r="B8" t="s">
        <v>92</v>
      </c>
      <c r="C8">
        <v>26.80453</v>
      </c>
      <c r="D8" s="6">
        <v>189.82069999999999</v>
      </c>
      <c r="E8">
        <f t="shared" si="0"/>
        <v>7.0816649275327714</v>
      </c>
      <c r="F8">
        <f t="shared" si="1"/>
        <v>47</v>
      </c>
      <c r="G8">
        <f t="shared" si="2"/>
        <v>6</v>
      </c>
      <c r="H8" t="s">
        <v>119</v>
      </c>
      <c r="I8" s="8" t="s">
        <v>122</v>
      </c>
      <c r="L8" t="s">
        <v>14</v>
      </c>
    </row>
    <row r="9" spans="1:12" x14ac:dyDescent="0.2">
      <c r="A9">
        <v>7</v>
      </c>
      <c r="B9" t="s">
        <v>14</v>
      </c>
      <c r="C9">
        <v>118.2105</v>
      </c>
      <c r="D9">
        <v>782.40959999999995</v>
      </c>
      <c r="E9">
        <f t="shared" si="0"/>
        <v>6.6187825954547179</v>
      </c>
      <c r="F9">
        <f t="shared" si="1"/>
        <v>30</v>
      </c>
      <c r="G9">
        <f t="shared" si="2"/>
        <v>7</v>
      </c>
      <c r="H9" t="s">
        <v>5</v>
      </c>
      <c r="I9" s="8" t="s">
        <v>122</v>
      </c>
      <c r="L9" t="s">
        <v>17</v>
      </c>
    </row>
    <row r="10" spans="1:12" x14ac:dyDescent="0.2">
      <c r="A10">
        <v>8</v>
      </c>
      <c r="B10" t="s">
        <v>17</v>
      </c>
      <c r="C10">
        <v>231.73679999999999</v>
      </c>
      <c r="D10">
        <v>1529.425</v>
      </c>
      <c r="E10">
        <f t="shared" si="0"/>
        <v>6.5998365386938973</v>
      </c>
      <c r="F10">
        <f t="shared" si="1"/>
        <v>18</v>
      </c>
      <c r="G10">
        <f t="shared" si="2"/>
        <v>8</v>
      </c>
      <c r="H10" t="s">
        <v>120</v>
      </c>
      <c r="I10" s="8" t="s">
        <v>123</v>
      </c>
    </row>
    <row r="11" spans="1:12" x14ac:dyDescent="0.2">
      <c r="A11">
        <v>9</v>
      </c>
      <c r="B11" t="s">
        <v>84</v>
      </c>
      <c r="C11">
        <v>1382.105</v>
      </c>
      <c r="D11" s="6">
        <v>8909.8790000000008</v>
      </c>
      <c r="E11">
        <f t="shared" si="0"/>
        <v>6.4466006562453657</v>
      </c>
      <c r="F11">
        <f t="shared" si="1"/>
        <v>2</v>
      </c>
      <c r="G11">
        <f t="shared" si="2"/>
        <v>9</v>
      </c>
      <c r="H11" t="s">
        <v>118</v>
      </c>
      <c r="I11" s="8" t="s">
        <v>123</v>
      </c>
    </row>
    <row r="12" spans="1:12" x14ac:dyDescent="0.2">
      <c r="A12">
        <v>10</v>
      </c>
      <c r="B12" t="s">
        <v>65</v>
      </c>
      <c r="C12">
        <v>1702.7370000000001</v>
      </c>
      <c r="D12">
        <v>10516.26</v>
      </c>
      <c r="E12">
        <f t="shared" si="0"/>
        <v>6.1760917863416367</v>
      </c>
      <c r="F12">
        <f t="shared" si="1"/>
        <v>1</v>
      </c>
      <c r="G12">
        <f t="shared" si="2"/>
        <v>10</v>
      </c>
      <c r="H12" t="s">
        <v>118</v>
      </c>
      <c r="I12" s="8" t="s">
        <v>123</v>
      </c>
    </row>
    <row r="13" spans="1:12" x14ac:dyDescent="0.2">
      <c r="A13">
        <v>11</v>
      </c>
      <c r="B13" t="s">
        <v>21</v>
      </c>
      <c r="C13">
        <v>147.1053</v>
      </c>
      <c r="D13">
        <v>876.31309999999996</v>
      </c>
      <c r="E13">
        <f t="shared" si="0"/>
        <v>5.9570464150509874</v>
      </c>
      <c r="F13">
        <f t="shared" si="1"/>
        <v>29</v>
      </c>
      <c r="G13">
        <f t="shared" si="2"/>
        <v>11</v>
      </c>
      <c r="H13" t="s">
        <v>118</v>
      </c>
      <c r="I13" s="8" t="s">
        <v>122</v>
      </c>
      <c r="K13" s="7" t="s">
        <v>109</v>
      </c>
      <c r="L13" t="s">
        <v>110</v>
      </c>
    </row>
    <row r="14" spans="1:12" x14ac:dyDescent="0.2">
      <c r="A14">
        <v>12</v>
      </c>
      <c r="B14" t="s">
        <v>94</v>
      </c>
      <c r="C14">
        <v>1026.1579999999999</v>
      </c>
      <c r="D14" s="6">
        <v>6081.21</v>
      </c>
      <c r="E14">
        <f t="shared" si="0"/>
        <v>5.9261926525934605</v>
      </c>
      <c r="F14">
        <f t="shared" si="1"/>
        <v>3</v>
      </c>
      <c r="G14">
        <f t="shared" si="2"/>
        <v>12</v>
      </c>
      <c r="H14" t="s">
        <v>118</v>
      </c>
      <c r="I14" s="8" t="s">
        <v>122</v>
      </c>
      <c r="L14" t="s">
        <v>78</v>
      </c>
    </row>
    <row r="15" spans="1:12" x14ac:dyDescent="0.2">
      <c r="A15">
        <v>13</v>
      </c>
      <c r="B15" t="s">
        <v>18</v>
      </c>
      <c r="C15">
        <v>118.2632</v>
      </c>
      <c r="D15">
        <v>675.32929999999999</v>
      </c>
      <c r="E15">
        <f t="shared" si="0"/>
        <v>5.7103925819697086</v>
      </c>
      <c r="F15">
        <f t="shared" si="1"/>
        <v>32</v>
      </c>
      <c r="G15">
        <f t="shared" si="2"/>
        <v>13</v>
      </c>
      <c r="H15" t="s">
        <v>120</v>
      </c>
      <c r="I15" s="8" t="s">
        <v>122</v>
      </c>
      <c r="L15" t="s">
        <v>22</v>
      </c>
    </row>
    <row r="16" spans="1:12" x14ac:dyDescent="0.2">
      <c r="A16">
        <v>14</v>
      </c>
      <c r="B16" t="s">
        <v>71</v>
      </c>
      <c r="C16">
        <v>58.63158</v>
      </c>
      <c r="D16">
        <v>315.36009999999999</v>
      </c>
      <c r="E16">
        <f t="shared" si="0"/>
        <v>5.3786730632195141</v>
      </c>
      <c r="F16">
        <f t="shared" si="1"/>
        <v>43</v>
      </c>
      <c r="G16">
        <f t="shared" si="2"/>
        <v>14</v>
      </c>
      <c r="H16" t="s">
        <v>121</v>
      </c>
      <c r="I16" s="8" t="s">
        <v>123</v>
      </c>
      <c r="L16" t="s">
        <v>86</v>
      </c>
    </row>
    <row r="17" spans="1:12" x14ac:dyDescent="0.2">
      <c r="A17">
        <v>15</v>
      </c>
      <c r="B17" t="s">
        <v>89</v>
      </c>
      <c r="C17">
        <v>936.42110000000002</v>
      </c>
      <c r="D17" s="6">
        <v>4435.8860000000004</v>
      </c>
      <c r="E17">
        <f t="shared" si="0"/>
        <v>4.7370632720685171</v>
      </c>
      <c r="F17">
        <f t="shared" si="1"/>
        <v>4</v>
      </c>
      <c r="G17">
        <f t="shared" si="2"/>
        <v>15</v>
      </c>
      <c r="H17" t="s">
        <v>121</v>
      </c>
      <c r="I17" s="8" t="s">
        <v>122</v>
      </c>
      <c r="L17" t="s">
        <v>74</v>
      </c>
    </row>
    <row r="18" spans="1:12" x14ac:dyDescent="0.2">
      <c r="A18">
        <v>16</v>
      </c>
      <c r="B18" t="s">
        <v>80</v>
      </c>
      <c r="C18">
        <v>48.947369999999999</v>
      </c>
      <c r="D18" s="6">
        <v>229.17750000000001</v>
      </c>
      <c r="E18">
        <f t="shared" si="0"/>
        <v>4.6821208167057806</v>
      </c>
      <c r="F18">
        <f t="shared" si="1"/>
        <v>44</v>
      </c>
      <c r="G18">
        <f t="shared" si="2"/>
        <v>16</v>
      </c>
      <c r="H18" t="s">
        <v>121</v>
      </c>
      <c r="I18" s="8" t="s">
        <v>122</v>
      </c>
      <c r="L18" t="s">
        <v>20</v>
      </c>
    </row>
    <row r="19" spans="1:12" x14ac:dyDescent="0.2">
      <c r="A19">
        <v>17</v>
      </c>
      <c r="B19" t="s">
        <v>13</v>
      </c>
      <c r="C19">
        <v>373.36840000000001</v>
      </c>
      <c r="D19">
        <v>1726.088</v>
      </c>
      <c r="E19">
        <f t="shared" si="0"/>
        <v>4.6230157667333387</v>
      </c>
      <c r="F19">
        <f t="shared" si="1"/>
        <v>13</v>
      </c>
      <c r="G19">
        <f t="shared" si="2"/>
        <v>17</v>
      </c>
      <c r="H19" t="s">
        <v>120</v>
      </c>
      <c r="I19" s="8" t="s">
        <v>122</v>
      </c>
      <c r="L19" t="s">
        <v>92</v>
      </c>
    </row>
    <row r="20" spans="1:12" x14ac:dyDescent="0.2">
      <c r="A20">
        <v>18</v>
      </c>
      <c r="B20" t="s">
        <v>72</v>
      </c>
      <c r="C20">
        <v>70.684209999999993</v>
      </c>
      <c r="D20">
        <v>325.5625</v>
      </c>
      <c r="E20">
        <f t="shared" si="0"/>
        <v>4.6058730797161065</v>
      </c>
      <c r="F20">
        <f t="shared" si="1"/>
        <v>42</v>
      </c>
      <c r="G20">
        <f t="shared" si="2"/>
        <v>18</v>
      </c>
      <c r="H20" t="s">
        <v>118</v>
      </c>
      <c r="I20" s="8" t="s">
        <v>122</v>
      </c>
      <c r="L20" t="s">
        <v>14</v>
      </c>
    </row>
    <row r="21" spans="1:12" x14ac:dyDescent="0.2">
      <c r="A21">
        <v>19</v>
      </c>
      <c r="B21" t="s">
        <v>70</v>
      </c>
      <c r="C21">
        <v>495.68419999999998</v>
      </c>
      <c r="D21">
        <v>2110.1950000000002</v>
      </c>
      <c r="E21">
        <f t="shared" si="0"/>
        <v>4.2571358941842412</v>
      </c>
      <c r="F21">
        <f t="shared" si="1"/>
        <v>11</v>
      </c>
      <c r="G21">
        <f t="shared" si="2"/>
        <v>19</v>
      </c>
      <c r="H21" t="s">
        <v>118</v>
      </c>
      <c r="I21" s="8" t="s">
        <v>122</v>
      </c>
    </row>
    <row r="22" spans="1:12" x14ac:dyDescent="0.2">
      <c r="A22">
        <v>20</v>
      </c>
      <c r="B22" t="s">
        <v>91</v>
      </c>
      <c r="C22">
        <v>303.57889999999998</v>
      </c>
      <c r="D22" s="6">
        <v>1276.0139999999999</v>
      </c>
      <c r="E22">
        <f t="shared" si="0"/>
        <v>4.2032367862193318</v>
      </c>
      <c r="F22">
        <f t="shared" si="1"/>
        <v>23</v>
      </c>
      <c r="G22">
        <f t="shared" si="2"/>
        <v>20</v>
      </c>
      <c r="H22" t="s">
        <v>124</v>
      </c>
      <c r="I22" s="8" t="s">
        <v>122</v>
      </c>
    </row>
    <row r="23" spans="1:12" x14ac:dyDescent="0.2">
      <c r="A23">
        <v>21</v>
      </c>
      <c r="B23" t="s">
        <v>82</v>
      </c>
      <c r="C23">
        <v>693.52629999999999</v>
      </c>
      <c r="D23" s="6">
        <v>2719.5610000000001</v>
      </c>
      <c r="E23">
        <f t="shared" si="0"/>
        <v>3.921352369765934</v>
      </c>
      <c r="F23">
        <f t="shared" si="1"/>
        <v>8</v>
      </c>
      <c r="G23">
        <f t="shared" si="2"/>
        <v>21</v>
      </c>
      <c r="H23" t="s">
        <v>118</v>
      </c>
      <c r="I23" s="8" t="s">
        <v>123</v>
      </c>
    </row>
    <row r="24" spans="1:12" x14ac:dyDescent="0.2">
      <c r="A24">
        <v>22</v>
      </c>
      <c r="B24" t="s">
        <v>96</v>
      </c>
      <c r="C24">
        <v>59</v>
      </c>
      <c r="D24" s="6">
        <v>221.20779999999999</v>
      </c>
      <c r="E24">
        <f t="shared" si="0"/>
        <v>3.7492847457627119</v>
      </c>
      <c r="F24">
        <f t="shared" si="1"/>
        <v>46</v>
      </c>
      <c r="G24">
        <f t="shared" si="2"/>
        <v>22</v>
      </c>
      <c r="H24" t="s">
        <v>118</v>
      </c>
      <c r="I24" s="8" t="s">
        <v>123</v>
      </c>
    </row>
    <row r="25" spans="1:12" x14ac:dyDescent="0.2">
      <c r="A25">
        <v>23</v>
      </c>
      <c r="B25" t="s">
        <v>15</v>
      </c>
      <c r="C25">
        <v>807.10530000000006</v>
      </c>
      <c r="D25">
        <v>3011.3270000000002</v>
      </c>
      <c r="E25">
        <f t="shared" si="0"/>
        <v>3.7310212186687415</v>
      </c>
      <c r="F25">
        <f t="shared" si="1"/>
        <v>7</v>
      </c>
      <c r="G25">
        <f t="shared" si="2"/>
        <v>23</v>
      </c>
      <c r="H25" t="s">
        <v>118</v>
      </c>
      <c r="I25" s="8" t="s">
        <v>123</v>
      </c>
    </row>
    <row r="26" spans="1:12" x14ac:dyDescent="0.2">
      <c r="A26">
        <v>24</v>
      </c>
      <c r="B26" t="s">
        <v>100</v>
      </c>
      <c r="C26">
        <v>31.91</v>
      </c>
      <c r="D26" s="6">
        <v>118.6618</v>
      </c>
      <c r="E26">
        <f t="shared" si="0"/>
        <v>3.7186399247884676</v>
      </c>
      <c r="F26">
        <f t="shared" si="1"/>
        <v>51</v>
      </c>
      <c r="G26">
        <f t="shared" si="2"/>
        <v>24</v>
      </c>
      <c r="H26" t="s">
        <v>5</v>
      </c>
      <c r="I26" s="8" t="s">
        <v>122</v>
      </c>
    </row>
    <row r="27" spans="1:12" x14ac:dyDescent="0.2">
      <c r="A27">
        <v>25</v>
      </c>
      <c r="B27" t="s">
        <v>68</v>
      </c>
      <c r="C27">
        <v>98.36842</v>
      </c>
      <c r="D27">
        <v>348.77359999999999</v>
      </c>
      <c r="E27">
        <f t="shared" si="0"/>
        <v>3.5455850566675768</v>
      </c>
      <c r="F27">
        <f t="shared" si="1"/>
        <v>40</v>
      </c>
      <c r="G27">
        <f t="shared" si="2"/>
        <v>25</v>
      </c>
      <c r="H27" t="s">
        <v>118</v>
      </c>
      <c r="I27" s="8" t="s">
        <v>123</v>
      </c>
    </row>
    <row r="28" spans="1:12" x14ac:dyDescent="0.2">
      <c r="A28">
        <v>26</v>
      </c>
      <c r="B28" t="s">
        <v>79</v>
      </c>
      <c r="C28">
        <v>517.52629999999999</v>
      </c>
      <c r="D28" s="6">
        <v>1805.4010000000001</v>
      </c>
      <c r="E28">
        <f t="shared" si="0"/>
        <v>3.488520293558028</v>
      </c>
      <c r="F28">
        <f t="shared" si="1"/>
        <v>12</v>
      </c>
      <c r="G28">
        <f t="shared" si="2"/>
        <v>26</v>
      </c>
      <c r="H28" t="s">
        <v>118</v>
      </c>
      <c r="I28" s="8" t="s">
        <v>123</v>
      </c>
    </row>
    <row r="29" spans="1:12" x14ac:dyDescent="0.2">
      <c r="A29">
        <v>27</v>
      </c>
      <c r="B29" t="s">
        <v>88</v>
      </c>
      <c r="C29">
        <v>296.1053</v>
      </c>
      <c r="D29" s="6">
        <v>1007.954</v>
      </c>
      <c r="E29">
        <f t="shared" si="0"/>
        <v>3.4040390361131663</v>
      </c>
      <c r="F29">
        <f t="shared" si="1"/>
        <v>26</v>
      </c>
      <c r="G29">
        <f t="shared" si="2"/>
        <v>27</v>
      </c>
      <c r="H29" t="s">
        <v>118</v>
      </c>
      <c r="I29" s="8" t="s">
        <v>123</v>
      </c>
    </row>
    <row r="30" spans="1:12" x14ac:dyDescent="0.2">
      <c r="A30">
        <v>28</v>
      </c>
      <c r="B30" t="s">
        <v>63</v>
      </c>
      <c r="C30">
        <v>53.605260000000001</v>
      </c>
      <c r="D30">
        <v>182.2466</v>
      </c>
      <c r="E30">
        <f t="shared" si="0"/>
        <v>3.3997894982693864</v>
      </c>
      <c r="F30">
        <f t="shared" si="1"/>
        <v>49</v>
      </c>
      <c r="G30">
        <f t="shared" si="2"/>
        <v>28</v>
      </c>
      <c r="H30" t="s">
        <v>118</v>
      </c>
      <c r="I30" s="8" t="s">
        <v>123</v>
      </c>
    </row>
    <row r="31" spans="1:12" x14ac:dyDescent="0.2">
      <c r="A31">
        <v>29</v>
      </c>
      <c r="B31" t="s">
        <v>75</v>
      </c>
      <c r="C31">
        <v>139.63159999999999</v>
      </c>
      <c r="D31">
        <v>472.73689999999999</v>
      </c>
      <c r="E31">
        <f t="shared" si="0"/>
        <v>3.3856011103503794</v>
      </c>
      <c r="F31">
        <f t="shared" si="1"/>
        <v>36</v>
      </c>
      <c r="G31">
        <f t="shared" si="2"/>
        <v>29</v>
      </c>
      <c r="H31" t="s">
        <v>118</v>
      </c>
      <c r="I31" s="8" t="s">
        <v>123</v>
      </c>
    </row>
    <row r="32" spans="1:12" x14ac:dyDescent="0.2">
      <c r="A32">
        <v>30</v>
      </c>
      <c r="B32" t="s">
        <v>67</v>
      </c>
      <c r="C32">
        <v>366.47370000000001</v>
      </c>
      <c r="D32">
        <v>1240.729</v>
      </c>
      <c r="E32">
        <f t="shared" si="0"/>
        <v>3.3855881063225</v>
      </c>
      <c r="F32">
        <f t="shared" si="1"/>
        <v>24</v>
      </c>
      <c r="G32">
        <f t="shared" si="2"/>
        <v>30</v>
      </c>
      <c r="H32" t="s">
        <v>118</v>
      </c>
      <c r="I32" s="8" t="s">
        <v>123</v>
      </c>
    </row>
    <row r="33" spans="1:9" x14ac:dyDescent="0.2">
      <c r="A33">
        <v>31</v>
      </c>
      <c r="B33" t="s">
        <v>12</v>
      </c>
      <c r="C33">
        <v>444.57889999999998</v>
      </c>
      <c r="D33" s="6">
        <v>1469.8610000000001</v>
      </c>
      <c r="E33">
        <f t="shared" si="0"/>
        <v>3.3061870457639806</v>
      </c>
      <c r="F33">
        <f t="shared" si="1"/>
        <v>20</v>
      </c>
      <c r="G33">
        <f t="shared" si="2"/>
        <v>31</v>
      </c>
      <c r="H33" t="s">
        <v>5</v>
      </c>
      <c r="I33" s="8" t="s">
        <v>123</v>
      </c>
    </row>
    <row r="34" spans="1:9" x14ac:dyDescent="0.2">
      <c r="A34">
        <v>32</v>
      </c>
      <c r="B34" t="s">
        <v>73</v>
      </c>
      <c r="C34">
        <v>1022.526</v>
      </c>
      <c r="D34">
        <v>3359.3620000000001</v>
      </c>
      <c r="E34">
        <f t="shared" si="0"/>
        <v>3.2853560691855273</v>
      </c>
      <c r="F34">
        <f t="shared" si="1"/>
        <v>6</v>
      </c>
      <c r="G34">
        <f t="shared" si="2"/>
        <v>32</v>
      </c>
      <c r="H34" t="s">
        <v>118</v>
      </c>
      <c r="I34" s="8" t="s">
        <v>122</v>
      </c>
    </row>
    <row r="35" spans="1:9" x14ac:dyDescent="0.2">
      <c r="A35">
        <v>33</v>
      </c>
      <c r="B35" t="s">
        <v>64</v>
      </c>
      <c r="C35">
        <v>536.94740000000002</v>
      </c>
      <c r="D35">
        <v>1683.606</v>
      </c>
      <c r="E35">
        <f t="shared" ref="E35:E53" si="3">D35/C35</f>
        <v>3.1355138324536069</v>
      </c>
      <c r="F35">
        <f t="shared" ref="F35:F53" si="4">RANK(D35,$D$3:$D$53)</f>
        <v>14</v>
      </c>
      <c r="G35">
        <f t="shared" ref="G35:G53" si="5">RANK(E35,$E$3:$E$53)</f>
        <v>33</v>
      </c>
      <c r="H35" t="s">
        <v>118</v>
      </c>
      <c r="I35" s="8" t="s">
        <v>123</v>
      </c>
    </row>
    <row r="36" spans="1:9" x14ac:dyDescent="0.2">
      <c r="A36">
        <v>34</v>
      </c>
      <c r="B36" t="s">
        <v>104</v>
      </c>
      <c r="C36">
        <v>73.526319999999998</v>
      </c>
      <c r="D36">
        <v>225.3091</v>
      </c>
      <c r="E36">
        <f t="shared" si="3"/>
        <v>3.0643326090575456</v>
      </c>
      <c r="F36">
        <f t="shared" si="4"/>
        <v>45</v>
      </c>
      <c r="G36">
        <f t="shared" si="5"/>
        <v>34</v>
      </c>
      <c r="H36" t="s">
        <v>118</v>
      </c>
      <c r="I36" s="8" t="s">
        <v>123</v>
      </c>
    </row>
    <row r="37" spans="1:9" x14ac:dyDescent="0.2">
      <c r="A37">
        <v>35</v>
      </c>
      <c r="B37" t="s">
        <v>85</v>
      </c>
      <c r="C37">
        <v>870.36839999999995</v>
      </c>
      <c r="D37" s="6">
        <v>2581.5430000000001</v>
      </c>
      <c r="E37">
        <f t="shared" si="3"/>
        <v>2.9660348422576006</v>
      </c>
      <c r="F37">
        <f t="shared" si="4"/>
        <v>9</v>
      </c>
      <c r="G37">
        <f t="shared" si="5"/>
        <v>35</v>
      </c>
      <c r="H37" t="s">
        <v>5</v>
      </c>
      <c r="I37" s="8" t="s">
        <v>123</v>
      </c>
    </row>
    <row r="38" spans="1:9" x14ac:dyDescent="0.2">
      <c r="A38">
        <v>36</v>
      </c>
      <c r="B38" t="s">
        <v>97</v>
      </c>
      <c r="C38">
        <v>588.68420000000003</v>
      </c>
      <c r="D38" s="6">
        <v>1671.1030000000001</v>
      </c>
      <c r="E38">
        <f t="shared" si="3"/>
        <v>2.8387087677909482</v>
      </c>
      <c r="F38">
        <f t="shared" si="4"/>
        <v>15</v>
      </c>
      <c r="G38">
        <f t="shared" si="5"/>
        <v>36</v>
      </c>
      <c r="H38" t="s">
        <v>118</v>
      </c>
      <c r="I38" s="8" t="s">
        <v>123</v>
      </c>
    </row>
    <row r="39" spans="1:9" x14ac:dyDescent="0.2">
      <c r="A39">
        <v>37</v>
      </c>
      <c r="B39" t="s">
        <v>77</v>
      </c>
      <c r="C39">
        <v>883.94740000000002</v>
      </c>
      <c r="D39">
        <v>2501.3580000000002</v>
      </c>
      <c r="E39">
        <f t="shared" si="3"/>
        <v>2.8297588747927764</v>
      </c>
      <c r="F39">
        <f t="shared" si="4"/>
        <v>10</v>
      </c>
      <c r="G39">
        <f t="shared" si="5"/>
        <v>37</v>
      </c>
      <c r="H39" t="s">
        <v>118</v>
      </c>
      <c r="I39" s="8" t="s">
        <v>123</v>
      </c>
    </row>
    <row r="40" spans="1:9" x14ac:dyDescent="0.2">
      <c r="A40">
        <v>38</v>
      </c>
      <c r="B40" t="s">
        <v>66</v>
      </c>
      <c r="C40">
        <v>367.2106</v>
      </c>
      <c r="D40">
        <v>1020.583</v>
      </c>
      <c r="E40">
        <f t="shared" si="3"/>
        <v>2.7792852384980171</v>
      </c>
      <c r="F40">
        <f t="shared" si="4"/>
        <v>25</v>
      </c>
      <c r="G40">
        <f t="shared" si="5"/>
        <v>38</v>
      </c>
      <c r="H40" t="s">
        <v>118</v>
      </c>
      <c r="I40" s="8" t="s">
        <v>123</v>
      </c>
    </row>
    <row r="41" spans="1:9" x14ac:dyDescent="0.2">
      <c r="A41">
        <v>39</v>
      </c>
      <c r="B41" t="s">
        <v>90</v>
      </c>
      <c r="C41">
        <v>148.5789</v>
      </c>
      <c r="D41" s="6">
        <v>394.3374</v>
      </c>
      <c r="E41">
        <f t="shared" si="3"/>
        <v>2.6540605698386512</v>
      </c>
      <c r="F41">
        <f t="shared" si="4"/>
        <v>39</v>
      </c>
      <c r="G41">
        <f t="shared" si="5"/>
        <v>39</v>
      </c>
      <c r="H41" t="s">
        <v>118</v>
      </c>
      <c r="I41" s="8" t="s">
        <v>122</v>
      </c>
    </row>
    <row r="42" spans="1:9" x14ac:dyDescent="0.2">
      <c r="A42">
        <v>40</v>
      </c>
      <c r="B42" t="s">
        <v>87</v>
      </c>
      <c r="C42">
        <v>382.05259999999998</v>
      </c>
      <c r="D42" s="6">
        <v>1005.514</v>
      </c>
      <c r="E42">
        <f t="shared" si="3"/>
        <v>2.6318732027998242</v>
      </c>
      <c r="F42">
        <f t="shared" si="4"/>
        <v>27</v>
      </c>
      <c r="G42">
        <f t="shared" si="5"/>
        <v>40</v>
      </c>
      <c r="H42" t="s">
        <v>118</v>
      </c>
      <c r="I42" s="8" t="s">
        <v>123</v>
      </c>
    </row>
    <row r="43" spans="1:9" x14ac:dyDescent="0.2">
      <c r="A43">
        <v>41</v>
      </c>
      <c r="B43" t="s">
        <v>98</v>
      </c>
      <c r="C43">
        <v>616</v>
      </c>
      <c r="D43" s="6">
        <v>1603.4680000000001</v>
      </c>
      <c r="E43">
        <f t="shared" si="3"/>
        <v>2.6030324675324676</v>
      </c>
      <c r="F43">
        <f t="shared" si="4"/>
        <v>17</v>
      </c>
      <c r="G43">
        <f t="shared" si="5"/>
        <v>41</v>
      </c>
      <c r="H43" t="s">
        <v>118</v>
      </c>
      <c r="I43" s="8" t="s">
        <v>122</v>
      </c>
    </row>
    <row r="44" spans="1:9" x14ac:dyDescent="0.2">
      <c r="A44">
        <v>42</v>
      </c>
      <c r="B44" t="s">
        <v>19</v>
      </c>
      <c r="C44">
        <v>525.05259999999998</v>
      </c>
      <c r="D44">
        <v>1362.558</v>
      </c>
      <c r="E44">
        <f t="shared" si="3"/>
        <v>2.5950885682691602</v>
      </c>
      <c r="F44">
        <f t="shared" si="4"/>
        <v>21</v>
      </c>
      <c r="G44">
        <f t="shared" si="5"/>
        <v>42</v>
      </c>
      <c r="H44" t="s">
        <v>120</v>
      </c>
      <c r="I44" s="8" t="s">
        <v>123</v>
      </c>
    </row>
    <row r="45" spans="1:9" x14ac:dyDescent="0.2">
      <c r="A45">
        <v>43</v>
      </c>
      <c r="B45" t="s">
        <v>16</v>
      </c>
      <c r="C45">
        <v>1399.579</v>
      </c>
      <c r="D45" s="6">
        <v>3596.0770000000002</v>
      </c>
      <c r="E45">
        <f t="shared" si="3"/>
        <v>2.5693990835815632</v>
      </c>
      <c r="F45">
        <f t="shared" si="4"/>
        <v>5</v>
      </c>
      <c r="G45">
        <f t="shared" si="5"/>
        <v>43</v>
      </c>
      <c r="H45" t="s">
        <v>120</v>
      </c>
      <c r="I45" s="8" t="s">
        <v>122</v>
      </c>
    </row>
    <row r="46" spans="1:9" x14ac:dyDescent="0.2">
      <c r="A46">
        <v>44</v>
      </c>
      <c r="B46" t="s">
        <v>83</v>
      </c>
      <c r="C46">
        <v>264.26319999999998</v>
      </c>
      <c r="D46" s="6">
        <v>594.87980000000005</v>
      </c>
      <c r="E46">
        <f t="shared" si="3"/>
        <v>2.2510883089283715</v>
      </c>
      <c r="F46">
        <f t="shared" si="4"/>
        <v>34</v>
      </c>
      <c r="G46">
        <f t="shared" si="5"/>
        <v>44</v>
      </c>
      <c r="H46" t="s">
        <v>118</v>
      </c>
      <c r="I46" s="8" t="s">
        <v>123</v>
      </c>
    </row>
    <row r="47" spans="1:9" x14ac:dyDescent="0.2">
      <c r="A47">
        <v>45</v>
      </c>
      <c r="B47" t="s">
        <v>76</v>
      </c>
      <c r="C47">
        <v>825.15790000000004</v>
      </c>
      <c r="D47">
        <v>1643.2180000000001</v>
      </c>
      <c r="E47">
        <f t="shared" si="3"/>
        <v>1.9913982523829681</v>
      </c>
      <c r="F47">
        <f t="shared" si="4"/>
        <v>16</v>
      </c>
      <c r="G47">
        <f t="shared" si="5"/>
        <v>45</v>
      </c>
      <c r="H47" t="s">
        <v>118</v>
      </c>
      <c r="I47" s="8" t="s">
        <v>123</v>
      </c>
    </row>
    <row r="48" spans="1:9" x14ac:dyDescent="0.2">
      <c r="A48">
        <v>46</v>
      </c>
      <c r="B48" t="s">
        <v>23</v>
      </c>
      <c r="C48">
        <v>180.63159999999999</v>
      </c>
      <c r="D48" s="6">
        <v>341.62049999999999</v>
      </c>
      <c r="E48">
        <f t="shared" si="3"/>
        <v>1.8912554613921375</v>
      </c>
      <c r="F48">
        <f t="shared" si="4"/>
        <v>41</v>
      </c>
      <c r="G48">
        <f t="shared" si="5"/>
        <v>46</v>
      </c>
      <c r="H48" t="s">
        <v>118</v>
      </c>
      <c r="I48" s="8" t="s">
        <v>123</v>
      </c>
    </row>
    <row r="49" spans="1:9" x14ac:dyDescent="0.2">
      <c r="A49">
        <v>47</v>
      </c>
      <c r="B49" t="s">
        <v>99</v>
      </c>
      <c r="C49">
        <v>396.42110000000002</v>
      </c>
      <c r="D49" s="6">
        <v>639.46209999999996</v>
      </c>
      <c r="E49">
        <f t="shared" si="3"/>
        <v>1.6130879511711156</v>
      </c>
      <c r="F49">
        <f t="shared" si="4"/>
        <v>33</v>
      </c>
      <c r="G49">
        <f t="shared" si="5"/>
        <v>47</v>
      </c>
      <c r="H49" t="s">
        <v>118</v>
      </c>
      <c r="I49" s="8" t="s">
        <v>123</v>
      </c>
    </row>
    <row r="50" spans="1:9" x14ac:dyDescent="0.2">
      <c r="A50">
        <v>48</v>
      </c>
      <c r="B50" t="s">
        <v>81</v>
      </c>
      <c r="C50">
        <v>353</v>
      </c>
      <c r="D50" s="6">
        <v>549.71879999999999</v>
      </c>
      <c r="E50">
        <f t="shared" si="3"/>
        <v>1.5572770538243625</v>
      </c>
      <c r="F50">
        <f t="shared" si="4"/>
        <v>35</v>
      </c>
      <c r="G50">
        <f t="shared" si="5"/>
        <v>48</v>
      </c>
      <c r="H50" t="s">
        <v>118</v>
      </c>
      <c r="I50" s="8" t="s">
        <v>122</v>
      </c>
    </row>
    <row r="51" spans="1:9" x14ac:dyDescent="0.2">
      <c r="A51">
        <v>49</v>
      </c>
      <c r="B51" t="s">
        <v>95</v>
      </c>
      <c r="C51">
        <v>347.73680000000002</v>
      </c>
      <c r="D51" s="6">
        <v>419.3159</v>
      </c>
      <c r="E51">
        <f t="shared" si="3"/>
        <v>1.2058427523345243</v>
      </c>
      <c r="F51">
        <f t="shared" si="4"/>
        <v>38</v>
      </c>
      <c r="G51">
        <f t="shared" si="5"/>
        <v>49</v>
      </c>
      <c r="H51" t="s">
        <v>118</v>
      </c>
      <c r="I51" s="8" t="s">
        <v>122</v>
      </c>
    </row>
    <row r="52" spans="1:9" x14ac:dyDescent="0.2">
      <c r="A52">
        <v>50</v>
      </c>
      <c r="B52" t="s">
        <v>69</v>
      </c>
      <c r="C52">
        <v>1567.0530000000001</v>
      </c>
      <c r="D52">
        <v>741.73109999999997</v>
      </c>
      <c r="E52">
        <f t="shared" si="3"/>
        <v>0.47332866214480296</v>
      </c>
      <c r="F52">
        <f t="shared" si="4"/>
        <v>31</v>
      </c>
      <c r="G52">
        <f t="shared" si="5"/>
        <v>50</v>
      </c>
      <c r="H52" t="s">
        <v>118</v>
      </c>
      <c r="I52" s="8" t="s">
        <v>123</v>
      </c>
    </row>
    <row r="53" spans="1:9" x14ac:dyDescent="0.2">
      <c r="A53">
        <v>51</v>
      </c>
      <c r="B53" t="s">
        <v>93</v>
      </c>
      <c r="C53">
        <v>626.63160000000005</v>
      </c>
      <c r="D53" s="6">
        <v>189.03800000000001</v>
      </c>
      <c r="E53">
        <f t="shared" si="3"/>
        <v>0.30167326384433851</v>
      </c>
      <c r="F53">
        <f t="shared" si="4"/>
        <v>48</v>
      </c>
      <c r="G53">
        <f t="shared" si="5"/>
        <v>51</v>
      </c>
      <c r="H53" t="s">
        <v>118</v>
      </c>
      <c r="I53" s="8" t="s">
        <v>122</v>
      </c>
    </row>
  </sheetData>
  <sortState xmlns:xlrd2="http://schemas.microsoft.com/office/spreadsheetml/2017/richdata2" ref="B3:G53">
    <sortCondition ref="G3:G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</dc:creator>
  <cp:lastModifiedBy>Microsoft Office User</cp:lastModifiedBy>
  <dcterms:created xsi:type="dcterms:W3CDTF">2020-03-19T22:23:45Z</dcterms:created>
  <dcterms:modified xsi:type="dcterms:W3CDTF">2020-05-21T04:29:14Z</dcterms:modified>
</cp:coreProperties>
</file>