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topics" sheetId="1" r:id="rId4"/>
    <sheet state="visible" name="policy_current_state-rep-texts" sheetId="2" r:id="rId5"/>
    <sheet state="visible" name="impact_quality-rep-texts" sheetId="3" r:id="rId6"/>
    <sheet state="visible" name="impact_cul_perf-rep-texts" sheetId="4" r:id="rId7"/>
    <sheet state="visible" name="policy_desired_state-rep-texts" sheetId="5" r:id="rId8"/>
  </sheets>
  <definedNames/>
  <calcPr/>
  <extLst>
    <ext uri="GoogleSheetsCustomDataVersion2">
      <go:sheetsCustomData xmlns:go="http://customooxmlschemas.google.com/" r:id="rId9" roundtripDataChecksum="PbfFqCDSQRTQhBWzdW0Ard/EvL6kihr5BYrAEKFw4Sc="/>
    </ext>
  </extLst>
</workbook>
</file>

<file path=xl/sharedStrings.xml><?xml version="1.0" encoding="utf-8"?>
<sst xmlns="http://schemas.openxmlformats.org/spreadsheetml/2006/main" count="1584" uniqueCount="709">
  <si>
    <t>leader</t>
  </si>
  <si>
    <t>location</t>
  </si>
  <si>
    <t>tenure</t>
  </si>
  <si>
    <t>policy_current_state</t>
  </si>
  <si>
    <t>impact_quality</t>
  </si>
  <si>
    <t>impact_cul_perf</t>
  </si>
  <si>
    <t>policy_desired_state</t>
  </si>
  <si>
    <t>policy_current_state_label_0</t>
  </si>
  <si>
    <t>policy_current_state_title_0</t>
  </si>
  <si>
    <t>policy_current_state_proximity_score_0</t>
  </si>
  <si>
    <t>policy_current_state_label_1</t>
  </si>
  <si>
    <t>policy_current_state_title_1</t>
  </si>
  <si>
    <t>policy_current_state_proximity_score_1</t>
  </si>
  <si>
    <t>impact_quality_label_0</t>
  </si>
  <si>
    <t>impact_quality_title_0</t>
  </si>
  <si>
    <t>impact_quality_proximity_score_0</t>
  </si>
  <si>
    <t>impact_quality_label_1</t>
  </si>
  <si>
    <t>impact_quality_title_1</t>
  </si>
  <si>
    <t>impact_quality_proximity_score_1</t>
  </si>
  <si>
    <t>impact_cul_perf_label_0</t>
  </si>
  <si>
    <t>impact_cul_perf_title_0</t>
  </si>
  <si>
    <t>impact_cul_perf_proximity_score_0</t>
  </si>
  <si>
    <t>impact_cul_perf_label_1</t>
  </si>
  <si>
    <t>impact_cul_perf_title_1</t>
  </si>
  <si>
    <t>impact_cul_perf_proximity_score_1</t>
  </si>
  <si>
    <t>policy_desired_state_label_0</t>
  </si>
  <si>
    <t>policy_desired_state_title_0</t>
  </si>
  <si>
    <t>policy_desired_state_proximity_score_0</t>
  </si>
  <si>
    <t>policy_desired_state_label_1</t>
  </si>
  <si>
    <t>policy_desired_state_title_1</t>
  </si>
  <si>
    <t>policy_desired_state_proximity_score_1</t>
  </si>
  <si>
    <t>Are you presently a manager in your organization, meaning you have people reporting to you? (Simply type “Yes” or “No”)</t>
  </si>
  <si>
    <t>Where do you live? (Simply type a, b, c, or … k)</t>
  </si>
  <si>
    <t>How many years have you been working? (Answer a, b, c, or d)</t>
  </si>
  <si>
    <t>Post-pandemic, how has your organization changed its work from home / return to work policy?</t>
  </si>
  <si>
    <t>How have these changes impacted your quality of life?</t>
  </si>
  <si>
    <t>Can you share how these changes have impacted your team's culture and performance?</t>
  </si>
  <si>
    <t>Last question: Imagine you're the CEO of your organization (maybe you already are!). What would be your work from home vs. return to office policy?</t>
  </si>
  <si>
    <t>No</t>
  </si>
  <si>
    <t>USA - South</t>
  </si>
  <si>
    <t>2 years or less</t>
  </si>
  <si>
    <t>Yes, it was originally fully on site, then moved to fully remote. After covid began to settle down we were moved to 2 days on site. As of this week, we have been moved back to 4 days on site.</t>
  </si>
  <si>
    <t>It might be too early to tell, but the back and forth changes have been tricky to fall into a true routine. Ideally 2 days on site works for me. But I moved a bit further out of the city due to costs of living and now spending more on gas money isn’t ideal.</t>
  </si>
  <si>
    <t>I joined the company as my team was launched to break into an entirely new business. Our scaling has been difficult, but I’m not sure the direct coorelations to being remote or not— it’s too early to tell with us heading back into the office to compare. We started remote.</t>
  </si>
  <si>
    <t>2 days to week as long as not on a pip. If on a PIP, either schedule times to have your manager listen to calls/ map out plans for the day, or on site with a manager who can give you the added attention</t>
  </si>
  <si>
    <t>Yes</t>
  </si>
  <si>
    <t>USA - Northeast</t>
  </si>
  <si>
    <t>More than 15 years</t>
  </si>
  <si>
    <t>we have set aside a few days a week for each team to come to the office</t>
  </si>
  <si>
    <t>No impact. I still need to travel to see people</t>
  </si>
  <si>
    <t>team relationships take more time and planning. We need to work harder at comunication</t>
  </si>
  <si>
    <t>2-3 days a week in the office. I would spend more time making sure everyone is on the same page for roles and goals</t>
  </si>
  <si>
    <t>USA - West</t>
  </si>
  <si>
    <t>11-15 years</t>
  </si>
  <si>
    <t>return to work; 3 days a week</t>
  </si>
  <si>
    <t>its great; no changes</t>
  </si>
  <si>
    <t>no change in particular; everyone likes coming to work</t>
  </si>
  <si>
    <t>3 days a week mandatory working from office</t>
  </si>
  <si>
    <t>Canada</t>
  </si>
  <si>
    <t>not much change; half employees still work from home alternating</t>
  </si>
  <si>
    <t>better less stressful; able to spend more time with children less time travelling to from work in traffic</t>
  </si>
  <si>
    <t>performance improved by 6% team less stressed; more cooperative</t>
  </si>
  <si>
    <t>allow staff to decide so long as it improves productivity</t>
  </si>
  <si>
    <t>We went to primarily remote for everyone during the pandemic. Now, it’s still mostly remote but we encourage people to come into the office once or twice each week if they live within a 45 minute drive.</t>
  </si>
  <si>
    <t>I like the flexibility for my own personal and professional schedule.  My productivity when working from home varies from week to week. Like not being tied to an office 4-5 days each week.</t>
  </si>
  <si>
    <t>Performance has been steady or slightly increased because people are not spending 1-2 hours per day driving. Culture has degraded a bit because we don’t sit in a meeting together or write on a whiteboard together as frequently as before the pandemic. It’s also a lot harder to onboard and ramp up new members of our team.</t>
  </si>
  <si>
    <t>Ask local employees to be in the office at least once per week and highly recommend that managers pick an “in the office” day of the week which is best for their team.  We would allow employees to primarily work from home but they would need explicit approval from their manager so that all parties are aware of expectations.</t>
  </si>
  <si>
    <t>Our policy has not changed dramatically. We have maintained a healthy balance of in office work when required, and remote work. We There is value in conducting business physically in person, and saving time when remote meetings can meet the customer and business requirements.</t>
  </si>
  <si>
    <t>Definite improvement.  More flexibility to get things done. but not all of objectives can be met nor is it always more productive when working remotely; I don't really have any challenges working remotely</t>
  </si>
  <si>
    <t>Not significantly.; there hasn't been any real change in productivity. Employees seem to be happy about the balance. More just a change of our reality.</t>
  </si>
  <si>
    <t>Balanced!; in the office when needed and remote when able</t>
  </si>
  <si>
    <t>3-10 years</t>
  </si>
  <si>
    <t>2 days RTO; We are asked to come 2 days to office every week</t>
  </si>
  <si>
    <t>It decreases quality of life by increasing commute; I feel commute time is of no good use</t>
  </si>
  <si>
    <t>I am yet to start working from office</t>
  </si>
  <si>
    <t>Based on data and employee performance; Employee efficiency is the key</t>
  </si>
  <si>
    <t>We just go into the office one day per week; We work from home 4 days per week and go into the office one day. This is in contrast to before the pandemic where we went in 100% of the time.</t>
  </si>
  <si>
    <t>Great - I don’t have to commute for 2 hours a day anymore</t>
  </si>
  <si>
    <t>Our culture became a little more fragmented but performance stayed on track; For those of us who had worked together in person, we already had strong relationships, but we had to be more purposeful to build relationships with people we only worked remotely with.</t>
  </si>
  <si>
    <t>Be in the office at least 2 days per week</t>
  </si>
  <si>
    <t>Europe</t>
  </si>
  <si>
    <t>Yes.  We do not require people to come in, but we set an expectation for two days a week and the rest working from home.  Before the pandemic people came in 4 days a week</t>
  </si>
  <si>
    <t>It's allowed me to do more stuff around the house (laundry, receiving parcels, and collecting my son from nursery) and I really enjoy not commuting every single day</t>
  </si>
  <si>
    <t>I've found it hard to tell. I don't really know. My company was just starting up as we went into lockdown so my first batch of employees were remote due to the pandemic. Emerging from the pandemic we have not changed our quality or pace, so it feels like everyone is still delivering. I do find that when people work from home they are less easy to get ahold of</t>
  </si>
  <si>
    <t>Be in the office three days a week, work from home two days a week</t>
  </si>
  <si>
    <t>Asia</t>
  </si>
  <si>
    <t>Weekly 3days mandatory policy as it allowing both WFH and WFO</t>
  </si>
  <si>
    <t>equal priority for personal and professional life; In personal life we are able to take care of our family and</t>
  </si>
  <si>
    <t>No thanks</t>
  </si>
  <si>
    <t>both as per organization requirement</t>
  </si>
  <si>
    <t>We are working under Hybrid environment where ask from the organization to come to office may be 2 to 3 days a week</t>
  </si>
  <si>
    <t>I am permanently working from home; It reduces my road time so that i an focus more on myself and family</t>
  </si>
  <si>
    <t>Personally getting more time with family on personal development. However team culture is impacting because of remote working; Everyone is working as individual and team spirit is getting deteriorated</t>
  </si>
  <si>
    <t>Considering good for both the parties, i would continue with Hybrid work culture. May be 2 days in office and 3 days from home.</t>
  </si>
  <si>
    <t>The new policy is flexible. It allows me to work from home most of the time and go into the office as needed.</t>
  </si>
  <si>
    <t>It has been very positive. I feel it is less stressful and that I'm more productive working from home because there are fewer interruptions during the day. Most meetings are on Teams so I am still collaborating with my coworkers and direct reports.</t>
  </si>
  <si>
    <t>My team is still onsite and interacting with the personnel that they assist. I feel that our team culture and performance has increased by allowing more flexibility in the time and place that my direct reports get their projects completed.</t>
  </si>
  <si>
    <t>Covid helped prove that work-from-home is viable. If I were the CEO, my policy would be a flexible schedule that allows employees to work in the office and remotely as needed. The key to success is tracking results. If the employee produces the desired results with a flexible schedule then they are good to go. If they struggle with results, they need to be in a more structured environment (in the office) or they need to move on to another company.</t>
  </si>
  <si>
    <t>yes we have a hybrid policy with 3 days from office</t>
  </si>
  <si>
    <t>more travel, less time</t>
  </si>
  <si>
    <t>since we work with people across the globe coming to office is more to have a common working place than collaborating so I would say no benefits to performance , rather the time in commuting is a challenge</t>
  </si>
  <si>
    <t>do as you wish, come to office if you work with teams in the same location else as needed , just get the work done</t>
  </si>
  <si>
    <t>yes,, swiftly</t>
  </si>
  <si>
    <t>it's better now</t>
  </si>
  <si>
    <t>team's performance has decreased</t>
  </si>
  <si>
    <t>don't know yet</t>
  </si>
  <si>
    <t>yes.  initially the policy expanded to 6 days per pay period max, then shrank to 4.</t>
  </si>
  <si>
    <t>I prefer working in the office, so it does not impact my quality of life.</t>
  </si>
  <si>
    <t>it seems remote work and getting used to Teams may have helped collaboration across divisions.  in-person work is key to our mission though.  reducing TW days has let to some talent attrition and impact on hiring.</t>
  </si>
  <si>
    <t>Emphasis on flexibility as needed, while preserving some common days every month where the organization is on-site.</t>
  </si>
  <si>
    <t>Return to Work; Customer Acquisition was the major part of my organization. Because of WFH my organization used to loose the business so it opted for return to work.</t>
  </si>
  <si>
    <t>It impacted on the stress levels and the health; During the pandemic my organization lost the profits, they were the market leaders even during pandemic they were the market leaders but they don't want to loose the market share and their position in the market, so they have stated giving high number of targets and achievements etc. because of that we employees use to under go lots of stress and no on time food or no regular office timings were there. It effected the employees health.</t>
  </si>
  <si>
    <t>Performance was good, but i some were felt the friendly nature between people was reduced; So for example They need to Achieve the targets, so they use get in a discussions and fights about the same clients stating that he was my client no he was my client like that etc</t>
  </si>
  <si>
    <t>Firstly My Return to office policy be like, After 2 long years of WFM and maintaining a quality life in terms of food and health, most of the people didn't shown interest , so I will initially make them a habit to coming to office and make it interesting may be offering partial and healthy meals, or giving treats , appreciation meetings listening to their suggestions in business development, guiding them making each and every one involving into every branch of the business welcoming new ideas, etc.</t>
  </si>
  <si>
    <t>Work has not changed it return to work policy. CEO prefers all employees work 5 days a week in the office</t>
  </si>
  <si>
    <t>Currently not impacting me since i have a medical reason to work from home, so have an exemption</t>
  </si>
  <si>
    <t>No impact to team culture and performance. Most all team workers enjoy working in the office</t>
  </si>
  <si>
    <t>Flexibility for employees. I prefer the hybrid mode</t>
  </si>
  <si>
    <t>No change</t>
  </si>
  <si>
    <t>Strong performance. Low attrition.; Returned to work with little attrition.</t>
  </si>
  <si>
    <t>Flexible as needed, but we are a work from office company.</t>
  </si>
  <si>
    <t>Yes. We now have flexible schedules that allow teams to work from home and in the office. Some teams were made 100% remote after the pandemic.</t>
  </si>
  <si>
    <t>For me, it has been very positive.  I have a good work-from-home setup that my company funded and I am fortunate enough to have a space that allows me to work and take meetings without distractions.</t>
  </si>
  <si>
    <t>We meet via Teams for our weekly meetings and use Teams chat to stay in contact during the day.  We have met all of our goals for this year so there has been no "hit" to performance with these changes.</t>
  </si>
  <si>
    <t>Flexible schedules based on results.  Results are what matter, not spending exactly eight hours in a seat.  Some people work better from home and others work better in the office.  Both spaces should be supported by the company.  It is also very important for teams to connect in person at least once per month.</t>
  </si>
  <si>
    <t>No change, we have always been fully remote</t>
  </si>
  <si>
    <t>There were no changes</t>
  </si>
  <si>
    <t>There was no change, therefore no impact</t>
  </si>
  <si>
    <t>Full remote for those who want it, with an option to come into the office up to 3 days a week. Occasional mandatory days in office for times where in-person collaboration or activities is necessary.</t>
  </si>
  <si>
    <t>Yep, it went from an in-person shop to being fully remote. We hired people all over for the first time</t>
  </si>
  <si>
    <t>It's made it easier to live where I want to and not spend so much time commuting</t>
  </si>
  <si>
    <t>Most of the team does great with it, but I worry that the fresh-college grads early in their career are missing out on mentoring opportunities from being in an office</t>
  </si>
  <si>
    <t>Fully remote</t>
  </si>
  <si>
    <t>Yes, work from home was allowed and now they're trying to get us back to the office.</t>
  </si>
  <si>
    <t>Quality of life is way better at home</t>
  </si>
  <si>
    <t>I don't think there has been much difference but probably less water cooler convos</t>
  </si>
  <si>
    <t>Fully remote and have mandatory team building work events</t>
  </si>
  <si>
    <t>It depends upon the job role, but many roles now have the option for hybrid. Most of my team, including myself, primarily WFH</t>
  </si>
  <si>
    <t>Being able to WFH is a tremendous improvement in my quality of life and work life balance. I am happier and healthier</t>
  </si>
  <si>
    <t>My team is distributed globally so I don’t think it’s  had a big impact on culture. I think our performance is improved.</t>
  </si>
  <si>
    <t>Fully WFH unless job role required to be physically in person. No question.</t>
  </si>
  <si>
    <t>yes it has; it has changed</t>
  </si>
  <si>
    <t>it hasn't really; because i do the same thing i always have</t>
  </si>
  <si>
    <t>no</t>
  </si>
  <si>
    <t>go back to the office; people work better in the same place</t>
  </si>
  <si>
    <t>USA - Midwest</t>
  </si>
  <si>
    <t>2 days return to office; introduced collaboration days</t>
  </si>
  <si>
    <t>more commute time; long days and more</t>
  </si>
  <si>
    <t>reduced delivery; less output</t>
  </si>
  <si>
    <t>hybrid 2 days and 3 days remote</t>
  </si>
  <si>
    <t>Return to work; Hybrid b</t>
  </si>
  <si>
    <t>From better to best</t>
  </si>
  <si>
    <t>More support</t>
  </si>
  <si>
    <t>Hybrid is best , work from home is monotonous, 5 day working is tiring, hybrid is the best balance. It's gives time, i builds bond, gives results</t>
  </si>
  <si>
    <t>work from home; It's more convenient to employees to work from home and deliverables are in time.</t>
  </si>
  <si>
    <t>I can spend more time with my family and friends. And work-life balance is good.</t>
  </si>
  <si>
    <t>Performance is very good and team is very friendly; Team performance is very good and team members are very friendly.</t>
  </si>
  <si>
    <t>Hybrid mode works well for the organization.</t>
  </si>
  <si>
    <t>Hybrid; 3 days in office</t>
  </si>
  <si>
    <t>Not so good; Spend time on commute, less time to exercise</t>
  </si>
  <si>
    <t>Don't know</t>
  </si>
  <si>
    <t>Hybrid model will be fine</t>
  </si>
  <si>
    <t>We haven't changed our work from home policy. We have however offered employees access to co working space if they prefer to use that</t>
  </si>
  <si>
    <t>better quality of life</t>
  </si>
  <si>
    <t>We're still remote so its not a big impact but definitely better than before; The culture is definitely a challenge but we're able to find some of the smartest and talented people all around the globe so the compromise is worth it</t>
  </si>
  <si>
    <t>Hybrid policy - a few days work in office and the rest from home</t>
  </si>
  <si>
    <t>High tolerance of work from home for employees not required to be on site by customers. Geographically distributed teams.</t>
  </si>
  <si>
    <t>Improved it with more time for exercise and family activities. No stress from commuting. Lower cost of commuting. Lower wardrobe costs.</t>
  </si>
  <si>
    <t>Hybrid remote where possible.</t>
  </si>
  <si>
    <t>employee optional; it's the employee's choice to work at home or in office</t>
  </si>
  <si>
    <t>it provides flexibility and better time management</t>
  </si>
  <si>
    <t>employees appreciate the flexibility and also have in office work experiences; employees are happy to have this flexibility</t>
  </si>
  <si>
    <t>hybrid; hybrid - employees can work from home or come into the office</t>
  </si>
  <si>
    <t>Africa</t>
  </si>
  <si>
    <t>Yes. We are back in the office.</t>
  </si>
  <si>
    <t>My commute time is much longer.</t>
  </si>
  <si>
    <t>Better since we spend more time with each other.</t>
  </si>
  <si>
    <t>Hybrid; Spend tooo days in office and tree at home.</t>
  </si>
  <si>
    <t>Hybrid; Make office a magnet rather than a mandate</t>
  </si>
  <si>
    <t>Good balanced; Lesser time in traffic, more focus on work and more time to family</t>
  </si>
  <si>
    <t>Folks seem to be happy working with the flexible culture; More motivated to work and make themselves 'Visible' to beat the perception of being siloed</t>
  </si>
  <si>
    <t>Hybrid! 2 days a Wk in office restremote</t>
  </si>
  <si>
    <t>Moved from office to home and now back to office</t>
  </si>
  <si>
    <t>Poorly, I enjoyed flex work even before pandemic and while wfh it was fine but now the return to office does not have the original flex environment as it once did</t>
  </si>
  <si>
    <t>No -</t>
  </si>
  <si>
    <t>I am ceo and I would put in place a flex that the majority of time is in office but if anyone needs to work from home from time to time then that is ok</t>
  </si>
  <si>
    <t>I have always worked remotely so there has been no change.</t>
  </si>
  <si>
    <t>My quality of life is high. I am able to be flexible in organizing my work time and be available to address other aspects of my life and balance my career. However, it is sometimes hard to context switch between working at home and being in the office as it is difficult to avoid distractions.</t>
  </si>
  <si>
    <t>There has really been no change in culture and performance as the situation pre and post covid has remained the same for me.</t>
  </si>
  <si>
    <t>I believe a hybrid policy that matches the needs of their community makes the most sense. Employees need the flexibility to meet the needs of their families and life in addition to meeting the demands of their role. Treat employees like adults. Hold them accountable for the outcomes of their work -- not how they got there.</t>
  </si>
  <si>
    <t>We moved to being a fully distributed team with occasional in-office events</t>
  </si>
  <si>
    <t>For the better. I got back an hour and a half of my life every day to get more work done, exercise, spend time with my family, etc.</t>
  </si>
  <si>
    <t>We've had some other shifts that I think have had a more profound impact on our culture (e.g. expanding overseas). I think the type of work that my team's do (engineering) lends itself very well to remote work. I haven't seen any noticeable decline in quality or productivity when the team is in a "focused" mode. The challenges are more apparent when it requires collaboration with other teams - i.e. designing new products between product, engineering, and design. That was easier when everyone could hop in a room with a whiteboard, but that was already not possible once we expanded to two locations. So I wouldn't blame that on remote work - it's just a challenge of having a distributed team, whether that's across offices or with everyone working remotely.</t>
  </si>
  <si>
    <t>I can't imagine not running a fully distributed company anymore. it is just much much easier to recruit high quality talent as a distributed org.</t>
  </si>
  <si>
    <t>We moved from going zero this to office to going 5 days to office</t>
  </si>
  <si>
    <t>Almost no changes I'm spending quality time with my family and also called the time with my office colleagues</t>
  </si>
  <si>
    <t>I have absolutely no idea the team culture remained the same performance only my manager can tell</t>
  </si>
  <si>
    <t>I don't like these questions can you change the topic please</t>
  </si>
  <si>
    <t>The company still allows people to work from home. There have been no mandates to return to the office.</t>
  </si>
  <si>
    <t>In a positive way. It allows me flexibility and no pressure to return to the office if I’m unable.</t>
  </si>
  <si>
    <t>It hasn’t really impacted my team’s culture or performance. Walk and talk conversations are no more which can have a bad impact, but on the otherhand without a commute I’m more productive at home.</t>
  </si>
  <si>
    <t>I don’t think there should be mandatory rules. If people are responsible, they’ll get the work done whether in the office or not. Sometimes it’s not feasible to be in the office. For example, I got injured during the pandemic and am still on the road to recovery so working in an office environment currently poses some issues. Also, even if nothing changed on my end during the pandemic, the company has taken away shuttle services - so getting to campus would now require lots of money if mandated to return to the office (which I think is unfair given the decision to live where I do pre-pandemic was based on company services). Also during the pandemic the company hired many people from all over the country so not everyone is based at headquarters anymore making virtual meetings still necessary.</t>
  </si>
  <si>
    <t>3 days at office; 3 days return to work</t>
  </si>
  <si>
    <t>Except commute I like working from office; I get 3 hours to spend with family, work &amp; things for myself</t>
  </si>
  <si>
    <t>Return to office has helped the junior engineers to learn &amp; collaborate easily . It helped to improve their productivity</t>
  </si>
  <si>
    <t>I prefer 3 days return to work; It helps my team to build relationships there by improving the trust &amp; communication</t>
  </si>
  <si>
    <t>Australia</t>
  </si>
  <si>
    <t>My organisation has slowly and steadily infused a return to work policy by virtue of connect / socialising days in the office. And then now going from one day in the office to atleast two days.</t>
  </si>
  <si>
    <t>I feel when there's a good and balanced return to office policy, the work efficiency increases. This has certainly happened in my case wherein a change in environment brings the best out of me. Also, interacting with my colleagues is something that drives me to be better in work.</t>
  </si>
  <si>
    <t>With respect to my team, we work better together and there's more open communications specially with social events and team lunch/outings, the team is more comfortable in sharing their concerns which brings the togetherness in the team.</t>
  </si>
  <si>
    <t>I think a hybrid structure works really well and I would recommend my employees to come to the office atleast once a week.</t>
  </si>
  <si>
    <t>We’re doing hybrid model; Don’t you know hybrid model</t>
  </si>
  <si>
    <t>I think it’s okay. I’d prefer meeting people some days. Work from home some times erases boundaries between work and personal life. Other times it’s convenient; It feels like you’re working entire day sometimes. Sometimes you feel like you’re not working at all</t>
  </si>
  <si>
    <t>Not sure</t>
  </si>
  <si>
    <t>I think hybrid model seems fine; Some days in office and some days wfh</t>
  </si>
  <si>
    <t>yes, we can now work from home 50% of the time</t>
  </si>
  <si>
    <t>it has been good. I like the mix of being in the office as well as saving on commute times on the days I work from home</t>
  </si>
  <si>
    <t>they have been solid. we like to see each other in the office and also get to do heads-down work at home</t>
  </si>
  <si>
    <t>I think I would keep it the same -- 50% in office 50% remote</t>
  </si>
  <si>
    <t>Went fully remote</t>
  </si>
  <si>
    <t>Working from home has been great for family life</t>
  </si>
  <si>
    <t>Culture had to get more intentional, it's different but I wouldn't say worse, just some tradeoffs</t>
  </si>
  <si>
    <t>I think I'd probably go with work from home but it's tough. Depends a lot on where the leadership team is and how well we can hire talent, if it was possible to be entirely in one or two locations I might prefer that for the in person benefits</t>
  </si>
  <si>
    <t>I work in K-12 education. For the most part since fall 2021, school-based employees have returned to school. However many administrative and central office roles like HR, benefits, etc. have remained remote or at best hybrid.</t>
  </si>
  <si>
    <t>I liked being able to work from home but in that role was often sitting for 8+ hours on the computer. This sedentary lifestyle was not good for my health and I much prefer being back in person where I can move. I do wish that there were more health and safety measures taken at school sites.</t>
  </si>
  <si>
    <t>Hard to say. I changed roles and school sites during this time.</t>
  </si>
  <si>
    <t>I think it depends on the nature of the work. I think hybrid models where folks come in once a week or twice a month are great. It gives people the opportunity to work together and the flexibility to work from home.</t>
  </si>
  <si>
    <t>We were presenting more WFH flexibility; People within the “corporate” office were working from home during the pandemic, post pandemic most were requested to return to the office however the office is more lenient when an employee needs or wants to work from home from time to time.</t>
  </si>
  <si>
    <t>I have since been laid off but I was able to work completely remote and while that had a lot of benefits to my personal life I felt like I was professionally hindered by not working as closely with my peers, I also really missed the in person connections.</t>
  </si>
  <si>
    <t>Executives would often host on-site meetings and events with certain employees, it seemed at though those employees had better opportunity for advancement in the WFH word. WFH also created this on demand environment.; I think WFH has a lot of employees in a state of anxiety, wondering if they are doing enough. Even though in a classic work place you have some down time or office chats, at home if there is down time it feels as though you can be flagged as not doing anything. My company did not track our “screen time” but I know some companies do track your mouse and keyboard usage. Because of this employees try to always be on or always be ready for anything and it can cause anxiety.</t>
  </si>
  <si>
    <t>I think it’s important to value your employees personal life. What becomes complicated it some employees have greater at home demands than others, so you would need to develop a policy that is consistent for all, but still offers flexibility, while simultaneous having enough on-site and online engagement to meet your companies goals.</t>
  </si>
  <si>
    <t>Can now work from home 2 days/ week. Previously working from home wasn’t an option.</t>
  </si>
  <si>
    <t>Better, less than me commuting now than before; More time for hobbies</t>
  </si>
  <si>
    <t>No noticeable changes in either</t>
  </si>
  <si>
    <t>I think what we have now works well. WFH 2 days a week, while being in the office the other 3.</t>
  </si>
  <si>
    <t>It changed to 3days/week as hybrid model</t>
  </si>
  <si>
    <t>In work from home able to manage things much easier and also 3days/week also will be help to spend time with family and work efficiently</t>
  </si>
  <si>
    <t>team gets motivated and shown interest to work effectively in case of work from home and performance also got increased.</t>
  </si>
  <si>
    <t>I will design a policy in such a way that, 2days/week in office and make a change as 4days/week as working days in a week so, that employees can work much more efficiently and balance their family time.</t>
  </si>
  <si>
    <t>Mexico</t>
  </si>
  <si>
    <t>Work from home</t>
  </si>
  <si>
    <t>No personal time; Less interest in work</t>
  </si>
  <si>
    <t>Late delivery of requirement</t>
  </si>
  <si>
    <t>I work return to office and would give the work from home option as well</t>
  </si>
  <si>
    <t>It hasn’t</t>
  </si>
  <si>
    <t>I would allocate time for work from home but the office would largely still operate in person</t>
  </si>
  <si>
    <t>We have allowed for more remote options.</t>
  </si>
  <si>
    <t>Yes; It has given me more of a balance with work and home responsibilities.</t>
  </si>
  <si>
    <t>They feel less pressure and are more engaged. They have a balance and flexibility.</t>
  </si>
  <si>
    <t>I would allow for a hybrid opportunity, I would give the team the option on a case by case basis and support the managers in learning how to manage their teams.</t>
  </si>
  <si>
    <t>Yes, has become more flexible</t>
  </si>
  <si>
    <t>Positively</t>
  </si>
  <si>
    <t>I have only had my team post remote work</t>
  </si>
  <si>
    <t>I would allow full work from home and have quarterly in person team get togethers</t>
  </si>
  <si>
    <t>It has remained the same</t>
  </si>
  <si>
    <t>No impact</t>
  </si>
  <si>
    <t>I would allow people to work from home as they please</t>
  </si>
  <si>
    <t>We went to work from since pandemic started. Then I was brought back into work full time; Some selective ppl can now do it</t>
  </si>
  <si>
    <t>I enjoyed the work from home. There was no commuting . And now I have to deal with that commuting and less family time.</t>
  </si>
  <si>
    <t>My performance was the same bc the work from home that I  was doing things I could do from gone</t>
  </si>
  <si>
    <t>I would allow work from home. Saves money on overhead and allows for happier emploey</t>
  </si>
  <si>
    <t>Back to office 3 days a week; We are moving back to working 3 days a week in the office.</t>
  </si>
  <si>
    <t>I like to be in the office as the pace of collaboration is faster. Meetings can be impromptu and quick. Whiteboarding and brainstorming in a larger team is also easier in the office as you get facial and physical cues.; I think workingdemarcates my personal and work hours</t>
  </si>
  <si>
    <t>its been positive. There was inertia and initial resistance to returning back to work from office. However, getting work done in less hours simply created the motivation for people to be in the office.</t>
  </si>
  <si>
    <t>I would ask people to choose days when they would want to be in the office and to publish that information so people may plan meetings in person or remotely accordingly. Working from home is best kept for situations that cannot be managed while being at work in the office. If anyone cannot make it to office for 3 or more days a week, I would allow reasonable exceptions based on their situation and work role.</t>
  </si>
  <si>
    <t>They have implemented a hybrid model which is 3 days wfh and 2 days from office</t>
  </si>
  <si>
    <t>My quality of life didn't change in any way</t>
  </si>
  <si>
    <t>The culture of the team didn't change much still we have good communication and by applying this hybrid model there was increase in the productivity</t>
  </si>
  <si>
    <t>I would choose for the hybrid model</t>
  </si>
  <si>
    <t>We have not changed our work from home/telework policy. We are awaiting administration guidance for returning for work, but many of our staff continue to telework full time or nearly full time.</t>
  </si>
  <si>
    <t>It has greatly improved my quality of life. I spend much less time driving to work and have time every day for physical exercise. My diet and general health are also better.</t>
  </si>
  <si>
    <t>My team's culture is unchanged or slightly better because our communications are more intentional. We also use multiple communication tools including voice and chat to collaborate and solve problems.</t>
  </si>
  <si>
    <t>I would continue to employ a full telework approach, both for morale and help.</t>
  </si>
  <si>
    <t>“return to hub” meaning not only return to office, but relocating teams (by reporting manager) to be in the same city</t>
  </si>
  <si>
    <t>remote work improves my quality of work experience by making it less burdensome to collaborate across continents. when i can check in from home at 6AM and 11PM, I accelerate the frequency of asynchronous interactions and double or triple collaborative efficiency. this reduces job stress and makes it easier for me to feel comfortable being home in the evenings and early mornings. remote work also makes a regular exercise routine more feasible because i don’t feel so much pressure to break my routine to handle urgent issues from Berlin or Hyderabad.</t>
  </si>
  <si>
    <t>we’ve become more deliberate about when to call meetings, and by necessity have begun using judgment about which work can be done asynchronously vs which work still requires synchronous meetings. Out meetongs also run with greater discipline because virtual meeting apps make verbal sidebar conversations impossible to distract others, while chat and DM features still enable those conversations to happen between the people who need them. The nature of remote work has forced leaders to “step up their game” in terms of planning, communicating, and maintaining transparent mechanisms for accountability. All of these are positive. We have also removed “going out and drinking heavily” as a mandatory mechanism for maintaining social status with leaders.</t>
  </si>
  <si>
    <t>I would delegate the decision of how subordinate business units should organize and perform, down to the same level as P&amp;L accountability and hiring/firing authority. If a business leader believes they can deliver better value by hiring remotely or leading across geographies, then I would extend them the equivalent level of authority as the level of accountability to which I hold them.</t>
  </si>
  <si>
    <t>We are back in office full time</t>
  </si>
  <si>
    <t>It is way worse; Commuting every day is killing me, 2 hours in the car is such a waste of time</t>
  </si>
  <si>
    <t>We are actually more aligned since we see each other every day; We are getting things done faster and I feel more creative</t>
  </si>
  <si>
    <t>I would do a hybrid schedule and allow people to take more/less pay depending on whether they are in-office full time or working remote</t>
  </si>
  <si>
    <t>All work from home</t>
  </si>
  <si>
    <t>I love it, no commute, less anxiety</t>
  </si>
  <si>
    <t>We still communicate via webex constantly; We are a very close and open team</t>
  </si>
  <si>
    <t>I would do fully remote, save costs, still have monthly meetings via webex, the nature of my work, there’s no need to be in an office. We have all the tools to monitor our work.</t>
  </si>
  <si>
    <t>Its now hybrid instead of full time in the office. There are some remote workers but its case by case</t>
  </si>
  <si>
    <t>I would like more flexibility instead of mandated 3 days in the office.</t>
  </si>
  <si>
    <t>Inequity on who is allowed remote. And uneven enforcement of who is being asked to be in the office.</t>
  </si>
  <si>
    <t>I would encourage 2 days in office but not tie it to bonus or other compensation.  I would allow people who are individual contribuors work how the work best (remote/hybrid/in person</t>
  </si>
  <si>
    <t>My work as a realtor has changed . We have less meetings in the office and people do not gather in the office except once a week.; We have a choice on where we work. They encourage us to come into the office once week for a meeting</t>
  </si>
  <si>
    <t>Less interaction with other agents; Conversation with other agents is always something I have enjoyed. Discussing new listings etc</t>
  </si>
  <si>
    <t>It has not developed the relationships that I think made the office more cohesive.; We are single agents and work as independent contractors so it is not a team approach</t>
  </si>
  <si>
    <t>I would encourage more time in the office for brainstorming and sharing new listings.</t>
  </si>
  <si>
    <t>No, it has not changed</t>
  </si>
  <si>
    <t>Yes; I am able to work from home with a lot of flexiblity. This has given me a true work/home balance where I can do my work anytime and still take care of my family. This is more valuable than a good pay rate.</t>
  </si>
  <si>
    <t>I would give everyone the option to work from home or in the office. This flexibility gives everyone the ability to choose the option that is best for them.</t>
  </si>
  <si>
    <t>yes. While those employees who were remote during the pandemic are still remote, hiring is now centered in the Raleigh NC area with the expectation that new hires will be in a hybrid model, coming to the office 3 days per week</t>
  </si>
  <si>
    <t>yes. Positively.; I am 100% remote, now living in my dream location full time</t>
  </si>
  <si>
    <t>Mixed. For some team members their performance has improved. For others, working from home creates conflicts with the balance of personal and work and performance is inconsistent.</t>
  </si>
  <si>
    <t>I would go remote. A remote policy allows you to hire the absolute best without concern for location. I would maintain a small office with a few administrative roles that were hybrid. But an office location gives a "meeting place" that is meaningful to employees. I would ensure there was a well constructed performance monitoring / management process in place, and that managers were highly trained and supported in this area. That to me is the trick - knowing how to manage remotely and keep employees both engaged and on-point.</t>
  </si>
  <si>
    <t>yes, it changed to more return to office; at least 1-2 days per week for employees who lived nearby</t>
  </si>
  <si>
    <t>improved my quality of life overall; i have more flexibility than before TEST</t>
  </si>
  <si>
    <t>better; performance improved because people were less stressed and used what was their commute time for work activities; culture has been up and down and up because it's tough to create culture for new hires when people don't mingle in an office TEST</t>
  </si>
  <si>
    <t>i would go with a hybrid model; for people a long distance from an office, full remote is fine; for people w/in reasonable commute distance, work from home 3-4 days each weekk and be in an office 1-2 days each week</t>
  </si>
  <si>
    <t>yes. we have a hybrid environment</t>
  </si>
  <si>
    <t>it's good. I come and go when I want</t>
  </si>
  <si>
    <t>It's hard to get together to build comradery. but otherwise, we work well together on specific projects</t>
  </si>
  <si>
    <t>I would have a hybrid environment, where people come in a few days a week and can work from home. We would need good Av so that remote workers can fell included in team meetings.</t>
  </si>
  <si>
    <t>Post-pandemic the organization went back to working on campus. The changes were made in putting air purifiers and having hand sanitizers and masks for all.</t>
  </si>
  <si>
    <t>The changes were good for my well being and the well being of all students in my classroom.</t>
  </si>
  <si>
    <t>Having team meetings on Zoom gave me the flexibility to take the meetings from anywhere. Besides that there was nothing that helped in impacting our team culture positively or negatively.; Teachers actually work better when meeting in person. Zoom meetings helped with flexible spaces and time but we still had to touch base in person to plan instruction.</t>
  </si>
  <si>
    <t>I would have people schedule important topic discussions when they meet in person so have employees come to office two days and then trust them to work from home or anywhere else. This would build trust and give people a chance to make their own schedules.</t>
  </si>
  <si>
    <t>Sure. Now we're at 3 days in the office, 2 from home.</t>
  </si>
  <si>
    <t>Well now there is less flexibility to structure your day and run errands. And the commute is back in the picture.; Well, it takes productive time out of your day, but honestly it's also kind of nice to have a mental buffer between work and home lives, allowing a nice context switch. Before, work just kind of melted into the evening time without a clear boundary, you know?</t>
  </si>
  <si>
    <t>Productivity seems about the same right now, but the team feels more connected and communication has returned to being more fluid during the in-office days.</t>
  </si>
  <si>
    <t>I would have to concur with the 3/2 policy for now.</t>
  </si>
  <si>
    <t>Yes - if not a virtual employee, required to be in the office 3 days a week - Tu - Thursday</t>
  </si>
  <si>
    <t>Pros:  ability to connect with folks in person, moving around more / getting steps in.  Cons: less flexibility, more regimented schedule, impact on the environment, more cost to get to work due to Tolls, etc.</t>
  </si>
  <si>
    <t>Not at all; team is virtual.</t>
  </si>
  <si>
    <t>I would leave it up to leaders to determine what is best for their teams, as long as the quality of the work and work culture are not being negatively impacted.  I trust leaders to make the right decisions for their teams without "policy" mandating.  I would provide some guiding principles / spirit of what we are trying to accomplish and let teams and leaders organize in that way.   Covid has completely changed people's lives and their thinking - it will take time to change it "back" to pre-Covid times.</t>
  </si>
  <si>
    <t>We recently defined what hybrid work means for our organization.; Team members who live near a major site must come in 3 days per week.</t>
  </si>
  <si>
    <t>It hasn't changed my quality of life. I have adjusted to the change.</t>
  </si>
  <si>
    <t>My team has adjusted as well.; The culture is still strong and my team continues to perform well.</t>
  </si>
  <si>
    <t>I would let team members decide whether they want to come to the office.</t>
  </si>
  <si>
    <t>yes, it is a hybrid model now</t>
  </si>
  <si>
    <t>Moving to a new city just to work from office a couple of days a week is really financially challenging compared to work from home; No personal changes</t>
  </si>
  <si>
    <t>It is more social than what it was while working from home, we get to meet our team mates and it brings a different energy to the group</t>
  </si>
  <si>
    <t>I would like it to be what it was pre-pandemic</t>
  </si>
  <si>
    <t>yes, there is lot more openness to work from home</t>
  </si>
  <si>
    <t>It has made the quality of life better</t>
  </si>
  <si>
    <t>No effect; Mine is an established team which has been with the organization for several years, hence the ability to connect, the relationships within &amp; outside are well established and very little monitoring is required hence the work from has not brought any negative trends, if at all, it has made workalike more efficient</t>
  </si>
  <si>
    <t>I would like the employees to get together at least a few times a week wherever possible and remaining time they can work with flexibility to ensure team remains connected</t>
  </si>
  <si>
    <t>Hybrid model; We need to work 3 days per week and 12 days per month from office</t>
  </si>
  <si>
    <t>I have improved my time management; I got a proper time for my personal life and able to manage properly</t>
  </si>
  <si>
    <t>As we are working from office team bonding has improved and work pressure has been decreasd</t>
  </si>
  <si>
    <t>I would like to give freedom to the employees to work from office or work from home based on their availability without any lressure</t>
  </si>
  <si>
    <t>We went from WFH to "onsite optional" depending on needs.</t>
  </si>
  <si>
    <t>I prefer WFH since it allows for time to recouped (primarily from commute) that had improved my quality of life</t>
  </si>
  <si>
    <t>No real change, since many of us joined during the pandemic.</t>
  </si>
  <si>
    <t>I would like to imagine that if I became a CEO, I would like my team to do what is best for them in their respective roles.  Most teams should be able to answer this for themselves, and shouldn't need a corporate policy to dictate their actions.  If they get their jobs done, then I don't really care where they work.</t>
  </si>
  <si>
    <t>Started from home; Work form home</t>
  </si>
  <si>
    <t>Nothing changed; Wfh is more better</t>
  </si>
  <si>
    <t>But I found WFO is more better that WFH after coming to office; Yes after meeting team members I got more communication skills knowledge</t>
  </si>
  <si>
    <t>I would like to prefer WFO; Beacuse people get interacted will and gain knowledge and they can enjoy events not only work</t>
  </si>
  <si>
    <t>post pandemic we have much more say in the matter about whether we want to work remotely or on campus.  It depends on agreements between managers and team members</t>
  </si>
  <si>
    <t>It allows me to spend more time with my family and save money on gas not having to drive to work, but I think it has negatively impacted my opportunity for promotion</t>
  </si>
  <si>
    <t>the team is still relatively tightly knit and continues to communicate weekly during all hands data dumps to keep everyone aligned on priorities</t>
  </si>
  <si>
    <t>I would make everyone come into the office everyday</t>
  </si>
  <si>
    <t>My organization has transitioned into a hybrid work environment where people work from home as well as physical office spaces</t>
  </si>
  <si>
    <t>It has helped me tremendously in managing my personal and professional priorities and improved my quality of life where I save almost 15 to 20 hours a week in commute</t>
  </si>
  <si>
    <t>My team is a globally spread out team and this model of working works wonderfully for everyone as they can focus on the content of their work and as a result the productivity and quality of work has improved and people also have been able to spend quality time on their personal lives</t>
  </si>
  <si>
    <t>I would prefer the current hybrid model of work as this allows flexibility to employees and their immediate management to choose from the best model that works for their team and roles, and holds teams and their management accountable to the actual outcomes and empowers them to choose the best working model that suits their functions</t>
  </si>
  <si>
    <t>Not formally. Employees are strongly encouraged to be in the office 1-2 days a week, but as yet, we have not formally mandated a return to work.</t>
  </si>
  <si>
    <t>It has improved it.</t>
  </si>
  <si>
    <t>Culture as measured by social interactions have suffered a bit - but we plan in person events to bring people together. Performance has been a little trickier to manage, especially for more junior employees.</t>
  </si>
  <si>
    <t>I would require 2 in-office days of each employee's choosing or to be coordinated with their working teams. I would allow people to work from home 3 days a week.</t>
  </si>
  <si>
    <t>Yes.  At first we had a completely flexible policy.  About a year ago, we updated a policy to a Hybrid return to work policy, but it was not enforced.  Recently, we re-instituted the Hybrid policy and plan to enforce it effective September 5, 2023.</t>
  </si>
  <si>
    <t>I am a virtual employee, so it has not directly impacted my quality of life</t>
  </si>
  <si>
    <t>I sense a bit of imbalance within the team.  Those that live near offices and come into the office may feel an extra burden than those that are virtual.  However, those that are fully virtual will now feel that they are missing out from the office environment and don't want to miss opportunities.</t>
  </si>
  <si>
    <t>I would require all employees in roles that are office based to be in the office at least 3 days a week.</t>
  </si>
  <si>
    <t>We work 3 days in office, 2 days from home</t>
  </si>
  <si>
    <t>I'd prefer to have the option to wfh all the time, and go in as needed.; I go in 3 days a week. It makes the days I go into the office less flexible.</t>
  </si>
  <si>
    <t>I think it's nice to be able to interact with coworkers. Sometimes decisions can get made more quickly. But I think we could have the same outcome if everyone in our office used the same messaging apps.; Older staff aren't willing to use messaging apps, so it's hard to get in touch with them quickly when working remotely. It makes it difficult for decisions to get made when working from home and it feeds the narrative that we need to all work from the office</t>
  </si>
  <si>
    <t>I would require employees to live close enough that they can feasibly come into the office when needed. I would let people have the autonomy to decide within their teams when it's actually important for people to be in the office together and when it is not.</t>
  </si>
  <si>
    <t>It has not changed</t>
  </si>
  <si>
    <t>I have had more demands in balancing life and work. The challenges Covid created around meeting life demands did not end with the pandemic. The “Covid period” was so long that we got into a groove and it permanently changed our family dynamics so my work life hasn’t simply gone back to normal. It has been a struggle to return to normalcy.</t>
  </si>
  <si>
    <t>My own personal performance I think has been impacted dramatically. I haven’t been able to work at my full capacity nor have the same output - largely due to the changes I needed to take to meet the needs during Covid.; I think we have all gotten more used to working from home and dynamically. I miss having face time however - as, even though I work remotely 💯 I still used to travel and meet team from time to time. That has halted.</t>
  </si>
  <si>
    <t>I would require some on-site time if it was possible - it not only impacts work output but also moral and health of employees. We all need connection. I would also work to have the ability for those who do work remotely 100% to have the oppty to travel to meet their teams at least partially.</t>
  </si>
  <si>
    <t>We’re now required to be on site three days a week. The expectation is to eventually be on site full time again, but they haven’t been explicit about it.</t>
  </si>
  <si>
    <t>For the most part my quality of life has decreased. Work isn’t the point of my life. I had more flexibility working from home and still got my work done. Now I struggle to fit everything I want to do in my schedule and am always tired.</t>
  </si>
  <si>
    <t>The culture has improved a bit. It is nice to see coworkers at the office and to have more in person meetings. i don’t think performance has changed, though.</t>
  </si>
  <si>
    <t>I would restructure my department so that a hybrid schedule was the norm.</t>
  </si>
  <si>
    <t>seems to be the same -</t>
  </si>
  <si>
    <t>remote work increases quality of life a ton</t>
  </si>
  <si>
    <t>my team culture sucks so it doesnt matter if remote or in-person</t>
  </si>
  <si>
    <t>I would say fully work from home</t>
  </si>
  <si>
    <t>Still home office; Not much has changed. New updated equipment</t>
  </si>
  <si>
    <t>Still have some issues</t>
  </si>
  <si>
    <t>Frustrated and slow us down; Most employees are upset</t>
  </si>
  <si>
    <t>I would still keep home office since the company saves on leasing office. If it has been working find the last 3yrs, why change?</t>
  </si>
  <si>
    <t>I'm currently unemployed, but I'll answer the questions as if I'm working on my last startup.</t>
  </si>
  <si>
    <t>We were a remote company to begin with and then we started to work from the lab. I appreciated within from home because it gave me flexibility to get other life tasks done more easily. At the same time, I missed being around colleagues and interacting more freely with others. Overall having flexibility was good for my quality of life, but not having solid relationships with my colleagues was hard for my quality of life.</t>
  </si>
  <si>
    <t>As time went on, I found out that we were on different pages, despite trying to ensure open communication and transparency, because we weren't interacting together, multiple times a day.; It hurt our culture and performance</t>
  </si>
  <si>
    <t>I would try to have a work from office as much as possible policy with flexibility built in to allow for WFH. I think being in the office is important for company success, but having happy employees is paramount.</t>
  </si>
  <si>
    <t>Yes it's changed. It's much more flexible but they're trying to change that again.</t>
  </si>
  <si>
    <t>negatively; from when i started on a new job, it was really hard for me to integrate when no one was in the office. it's especially hard as a new comer. For me now 6 months in, i'm trying to find a balance but to be honest with most people not in the office, i can't really justify going in frequently</t>
  </si>
  <si>
    <t>i feel like there is a severe lack of culture in my office</t>
  </si>
  <si>
    <t>i would want my team in the office 2-3 days per week</t>
  </si>
  <si>
    <t>no, it has not changed since the pandemic</t>
  </si>
  <si>
    <t>we are not allowed to work remotely</t>
  </si>
  <si>
    <t>it has been the same because we don't work remotely, we are all in person</t>
  </si>
  <si>
    <t>I'd let people choose for themselves whether they want to work in the office or at home</t>
  </si>
  <si>
    <t>We currently operate on a hybrid schedule. We are required to come in to the office 2 days a week.</t>
  </si>
  <si>
    <t>Work-Life balance has been much better. I feel happier and more productive.</t>
  </si>
  <si>
    <t>We are a very cohesive team and work really well together! The two in-office days are great for helping us all stay connected and have face time.</t>
  </si>
  <si>
    <t>I'd probably keep it the same. I like the hybrid schedule!</t>
  </si>
  <si>
    <t>We have adopted a hybrid work policy, with different personas.; Persona A, 5-day per week in office; B, 3 or 4 days in office; C, 2-day in office; D, 1-day in office.</t>
  </si>
  <si>
    <t>I believe it's best solution for office workers.; A balanced work and life; I can speed less time on commuting; work more efficient.</t>
  </si>
  <si>
    <t>Doesn't change our team culture and performance because we all can collaborate online.</t>
  </si>
  <si>
    <t>I'll use the same policy and perhaps reduce the number of personas from four to three.; It means everyone needs to be in office at least 2 days a week.</t>
  </si>
  <si>
    <t>Yes, it has become more flexible with more remote work options and fewer days in the office</t>
  </si>
  <si>
    <t>It makes it so I don't have to commute. It saves me time and stress in that way. It also gives me more flexibility in my day to do other errands. Overall, it has been good; although, I do miss the social aspect of talking to my colleagues in person.</t>
  </si>
  <si>
    <t>Culture has been a little hard to drive in the remote setting. Again, we don't have the opportunities to bond as a team. We do make a point to have parts of our team meetings that give us a chance to get to know each other personally. Performance has been as good or better than being in the office because I think there are fewer distractions.</t>
  </si>
  <si>
    <t>If I were the CEO, I would set up options that work for both. Some people like the office because of the ability to connect and interact in person. I'd encourage leaders to host onsite meetings for people who could come in and also work to coordinate certain days when everyone would be in the office at the same time. However, I would also allow leaders to have employees who were remote and who could opt to stay at home if they preferred.</t>
  </si>
  <si>
    <t>No we've always been remote, and stayed remote</t>
  </si>
  <si>
    <t>Quality of life is great that way. Not sure about the productivity though</t>
  </si>
  <si>
    <t>It's difficult to intimately connect with co-workers through video chat. I would think our productivity is lower than it would be in an office.</t>
  </si>
  <si>
    <t>If my employees were all close to each other, we'd definitely have an office to meet. I still think having the flexibility of working from home is important though.</t>
  </si>
  <si>
    <t>Return to work policy; Weekly 5 days office work</t>
  </si>
  <si>
    <t>Smooth and happy</t>
  </si>
  <si>
    <t>Performance improved; Culture improved by cooperation among employees and enjoying weekends together</t>
  </si>
  <si>
    <t>In a week 3 days work from office, 2 says work from home and 2 days weekly off</t>
  </si>
  <si>
    <t>I'd say we're still learning and adjusting as we go, but we noticed some areas that are very beneficial at remote work and some not so much, so we (hopefully) took the best parts and adjusted the org paths in others.</t>
  </si>
  <si>
    <t>We started by deciding that we are a remote first company, and build new org structure to make this possibile; we are working on high-class tech equipment + software (to reduce comms friction) with high-class software. Benefits wise to make sure the quality of life is there by sponsoring 2weeks of workation a year in other contry (folks can top-up the budget by flying together can combining the budget), give a "build your own office space" cash bonus where employees can buy anything what's even remotely related to creation of their own space at home. On top of that to make sure we have team vibe, when there's a new person joining the team, team is working side by side for 2-4 weeks together (no remote work during this time) to get to know each other but also to bond and make further communication easier is easier and more natural. Also each newcomer has mentoring buddy for the fist 90 days in a company. There's much more, but after deciding we are a remote-first company and then creating processes around pros and cons we achieved really good quality of work and life.</t>
  </si>
  <si>
    <t>At the begining we've seen a peak in performance and peak in morale/culture, then dip in performance with peak in morale and finally dip in both performance and morale. We started looking at the data and discovered that the "old ways" of working are not working anymore via zoom or meets. E.g. newcomers were lost and were lacking company culture and never actually connected with the team, that,s why we implemented work-from-office during the onboarding and 90days mentoring buddy. Regards culture and morale we noticed that with work from home you have to plan the interaction vs at the office it just happens, so we made it happen by gathering our employees around their interests and sponsoring themed workations focused around their interests, yoga, foodies, sea lovers etc</t>
  </si>
  <si>
    <t>In fact I am currently :) the work policy would definitely be remote-first with thoughtful, focused on people and culture hybrid elements. During work from home, you should optimize for performance (e.g. we have a policy of limiting your meeting time to up to 15min) and during work from office (or in any shared space, not necessary office) you should optimize for the culture element.</t>
  </si>
  <si>
    <t>For the front desk staff, they need to return to office full time. For those who don't need to see customers, they are allowed to work from home for a few days a week depending on the nature of the job.</t>
  </si>
  <si>
    <t>My life quality has been increased since I save the travelling time to do house work or exercises. It is good for self well being.</t>
  </si>
  <si>
    <t>The team has less in-person level contact which individual work more isolated. But we still get the project done on time.; less collaborations.</t>
  </si>
  <si>
    <t>It should be a hybrid model. Staff should return to office a few days per week to have connections with others.</t>
  </si>
  <si>
    <t>It has evolved over time accounting not only for COVID, but also cost optimization as well a business effectiveness</t>
  </si>
  <si>
    <t>It has allowed me to optimize my time between working in the office when needed and working remotely when more efficient</t>
  </si>
  <si>
    <t>I think our team has adapted nicely with resiliency and understanding.  Opting to provide feedback if or when the policy might need adjustments</t>
  </si>
  <si>
    <t>It would be a policy that optimizes the company's productivity and profitability, which includes retaining and attracting the most talented workers and enabling them to work effectively as a team. The policy would be the right mix of remote and on-campus work that is a win for our customers and a win for our employees.</t>
  </si>
  <si>
    <t>Flexible. In-office, work from home and hybrid are all possible</t>
  </si>
  <si>
    <t>Improved my quality of life because remote work can add balance.</t>
  </si>
  <si>
    <t>Remote work makes it harder to foster deep connections and continue the people centric culture that has made us successful. I think it has loosened the tendons that bind someone to a company.</t>
  </si>
  <si>
    <t>It would be the same as it is now- a combination of home, in-office, and hybrid workplace options.</t>
  </si>
  <si>
    <t>Generally before the pandemic work from home was very rare, post pandemic has seen many parts of the organisation utilising wfh where possible to do so</t>
  </si>
  <si>
    <t>For me personally I have found it very positive, reducing time spent commuting, allowing greater time with family and providing a quiet environment to work in without office distractions</t>
  </si>
  <si>
    <t>It’s a bit mixed some people work well from home and can maintain the ethos that gels a good team and allows them to work well without need for traditional oversight/support. Others have fell into bad habits and their performance is not as optimum as they require the direct face to face stimulus that working in normal environment provides</t>
  </si>
  <si>
    <t>It would have to be role specific as some jobs within the organisation do not lend themselves to wfh. Personally though I would recommend a hybrid approach where office, traditional environment is available but wfh is encouraged wherever possible.</t>
  </si>
  <si>
    <t>wfh only i have joined in pandemic only; did not changed wfh only</t>
  </si>
  <si>
    <t>not much impacted work life balance is goos; work life balance is good nothing affected</t>
  </si>
  <si>
    <t>there is no change in teams culture as well; performance is good</t>
  </si>
  <si>
    <t>it's either complete wfh or complete rto</t>
  </si>
  <si>
    <t>The policy didn't change much from pre-pandemic...but we do ow have more people working from home; Well, the company just said the decision would be made by managers with guidance coming from the BU presidents</t>
  </si>
  <si>
    <t>Not really at impacting my quality of life. I have adjusted to the changes up and down the organization.. not better, just different; I am not in the office as much but my meetings with others not in the office are longer...it's a tradeoff in terms of productivity and different for every individual</t>
  </si>
  <si>
    <t>I don't sense we are as tightly knit as we were before.l though productivity seems relatively unchanged.; Not as tightly knit as before</t>
  </si>
  <si>
    <t>Leaders at every level could make that determination woth the expectation that in person meetings will occur regularly</t>
  </si>
  <si>
    <t>I have much more say in the matter as to whether or not I need to go into the office on which days</t>
  </si>
  <si>
    <t>Reasonably positively.  I spend less on gas and less time on the road</t>
  </si>
  <si>
    <t>the team seems happier and we continue to mee the quarterly goals  and objectives set for us by higher management</t>
  </si>
  <si>
    <t>Leave it up to the employee as long as they can meet the goals set for them by their manager</t>
  </si>
  <si>
    <t>We made permanent the ability for those who work remote to stay remote. No formal in-office days.</t>
  </si>
  <si>
    <t>It has improved it, as both my husband and I are fully remote and can live wherever we want.</t>
  </si>
  <si>
    <t>I think the continuation of remote has overall been positive, although it provides some unique issues for those who prefer to be in-person; With few people in office, they get the ability to in a focused space to work, but not necessarily the in-person meetings they'd like without additional planning. And for those who are remote, I'd like to see more (quarterly) office gatherings so I can get to know my team better</t>
  </si>
  <si>
    <t>Let people work where they feel they can be most productive. Downsize but keep an office for those who prefer hybrid work. Create "core" office hours for those who prefer hybrid. Schedule either small team (department) or large team (company) in-person meetings quarterly.</t>
  </si>
  <si>
    <t>We've remained entirely remote</t>
  </si>
  <si>
    <t>My life has mostly stayed the same since we haven't implemented any changes!; If we were to change from remote to hybrid or in person, I would be frustrated with commute times or not being able to take care of my dog</t>
  </si>
  <si>
    <t>They haven't impacted anyone else since we haven't made any changes yet!</t>
  </si>
  <si>
    <t>mostly work from wherever you want to as long as you get your work done! but there may be times when we need to gather in person as team onsites or dedicated weeks of work together!</t>
  </si>
  <si>
    <t>No. We have not changed. We remain "flexible" - people have the option to work where they work best</t>
  </si>
  <si>
    <t>Quality of life has increased? People are trusted and empowered. They choose where they work.</t>
  </si>
  <si>
    <t>The culture has been positively impacted. People feel trusted and empowered, when they can choose to work where they work best. They can work at home, in the office, or from anywhere. It has energized our team and makes them more productive.</t>
  </si>
  <si>
    <t>My policy is: "Work Where You Work Best" Come in the office if/when you want. Stay home if/when you want. This works best for our company. It has led to high employee engagement and high company performance. It works!</t>
  </si>
  <si>
    <t>it hasn't changed</t>
  </si>
  <si>
    <t>i work in healthcare at the frontline so there was no option for me to work from home. my quality of life decreased as the pandemic resulted in increasing numbers of patients in hospital and our workload got significantly heavier</t>
  </si>
  <si>
    <t>our team became more stretched due to the increasing numbers of patients in hospital. everyone had a higher workload and was more stressed; our team continue to strive to have the same performance despite higher number of patients in hospital. however, more team members felt burnt out and some eventually left their jobs</t>
  </si>
  <si>
    <t>my policy would be to have a hybrid work from home vs return to office policy. people would be able to coordinate schedules so that they could go into work for in person meetings together. on days with no or less meetings, people would have the option to work from home</t>
  </si>
  <si>
    <t>Yes, we used to require much more onsite time working with clients but now we can largely work remotely, though with some exceptions.</t>
  </si>
  <si>
    <t>I work 100% remotely and have been for 17 years. It has given me maximum flexibility and much better work-life balance. I do have rare times where I travel for client work or internal meetings, and attend occasional in-office events, but I value those as a way to connect with people. I find I'm much more efficient when working from home though.</t>
  </si>
  <si>
    <t>I have a global team so we operate remotely as a standard. However, we have a lot of people in India, and they have been asked to come into the office more often. This has required some people to move, which I think is too invasive a policy as it upends families, friends, school systems, etc. I don't think this is a fair ask and should depend on the person's ability to do their job, rather than having a blanket geographic policy. On the plus side, it does allow our people to connect in person, which, post-pandemic is really valuable simply for nurturing and engaging with each other.</t>
  </si>
  <si>
    <t>My policy would be to make it both job-specific and dependent on employee circumstances (e.g., dependent care, elder care) and to allow the flexibility to work from any geography if it doesn't matter where an employee's work gets done. By job-specific, I mean that there are some jobs that are more high-touch in nature and require in-person connection, where as other jobs in this digital age are fine to do mostly if not completely from home. Maintaining productivity and client service levels is also a key factor. I would also use in-person events as a way to extend community and engagement, but not be required. That said, I do think there is some value in periodic in-person connection simply to build and retain trust. I think this is especially important for newer teams, but must be balanced with travel costs and carbon footprint costs.</t>
  </si>
  <si>
    <t>My company largely remains flexible on return to office. A few leaders are strongly encouraging in-office three days a week. Employees in those orgs do not view the request favorably.</t>
  </si>
  <si>
    <t>There have been no changed to my quality of life as my team allows members to decide where to work form.</t>
  </si>
  <si>
    <t>There has been no impact to my team's culture or performance as we work where we want to work.</t>
  </si>
  <si>
    <t>My policy would two-fold. Roles, and their managers, that interact directly with customers, should be on on-site whenever possible. All other roles can work from a highly effective location.</t>
  </si>
  <si>
    <t>No change; Nothing</t>
  </si>
  <si>
    <t>Yes,  we are now told to work atleast three days from the office. Althought it's not mandatory as yet, we get the sense that's preferred</t>
  </si>
  <si>
    <t>Actually I have an amazing work life balance, thanks to WFH. Commuting to the office would takes 2.5 hours of my time everyday. That time saving is helping me commit to fitness, or reading, or sometimes simply just lay down and get my energy back after an especially tough day</t>
  </si>
  <si>
    <t>I don't think a lot of negative impacts due to remote work - I mean we're all professionals at the end of the day. If everyone chose to bring their best and authentic selves to work, whether at the office, or remote work, I don't see why the culture will be affected. A great team / team cohesion / managers not so fickle it will change whether we work from home or the office. I agree the strength of bonds may be less, but the direction of relationships, good, average or great won't be impacted by where we work</t>
  </si>
  <si>
    <t>One or at most two days a week, where every team that works together comes in on the same days. For teams that are widely geographically distributed, like mine, where I'm the only member in my location, I would give them the choice to go in once a week, on any day convenient.</t>
  </si>
  <si>
    <t>Yes. Provided more options for teleworking and improved the process for requesting, approving and managing telework</t>
  </si>
  <si>
    <t>Improved it</t>
  </si>
  <si>
    <t>Our policies have evolved quite a bit, and I agree with them in their current iteration.  Wouldn’t make any changes.</t>
  </si>
  <si>
    <t>Same policy as before; Exactly the same</t>
  </si>
  <si>
    <t>Quality of life is the same</t>
  </si>
  <si>
    <t>It hasn’t changed so culture and performance is the same</t>
  </si>
  <si>
    <t>Probably hybrid so partially in office and partially wfh</t>
  </si>
  <si>
    <t>Post pandemic, my organisation requested the employees to work from office at least 2 days in a week</t>
  </si>
  <si>
    <t>The transition from work from home to work from office isn't easy. With return to office, I had to experience other problems like traffic issues, less productivity due to time spent on travel etc; I had to spend more time for unproductive activities and more stressful</t>
  </si>
  <si>
    <t>Perfomance got affected but return to office helped me meet my team members personally and know them better; More time was spent on unproductive activities like travel etc. which was tiring and also caused problem in time management</t>
  </si>
  <si>
    <t>Promote work from home and have a day every week for meeting the team members and other admin activities</t>
  </si>
  <si>
    <t>yes, once fully onsite. Now a mix of work from home and onsite. We hire regardless of geographical location.</t>
  </si>
  <si>
    <t>Yes, it's improved my quality of life.</t>
  </si>
  <si>
    <t>culture has weakened as has performance. We hope that the expansion of hiring pool beyond are HQ location has offset some of the performance issues but that's tbd</t>
  </si>
  <si>
    <t>Rally the team around a mission. Allow work from home with oversight for many but not all positions</t>
  </si>
  <si>
    <t>More work from home opportunities; Computer / paperwork can be done out of office</t>
  </si>
  <si>
    <t>Good to not have to be in office every work day; Save time commuting; away from pressure /stress of commuting; less pollution from commuting &amp; maybe a bit more economical not commuting.</t>
  </si>
  <si>
    <t>Colleagues are less stressed but  there needs to be better planning and coordination as to type of work that should be best tackled in / out of office and coordinate all this with which team members/ colleagues should be at office same days etc; For instance if certain matters require colleagues to communicate/meet each other and even with external clients, on such issues best have all involved in the office on same day.</t>
  </si>
  <si>
    <t>Really should be determined by nature of the work. If work requires specialized equipment or collaboration in person amongst certain staff/clients then nature of work requires Olin office/on site work -</t>
  </si>
  <si>
    <t>We adopted Hybrid work policy where a combination of remote and on campus participation at work. We leverage technology to have an integrated work experience that spans across remote and on campus workforce to engage and work together.</t>
  </si>
  <si>
    <t>Significant improvement in productivity due to less time on road communing. Ability to work more seamlessly across timezones as we adopted a hybrid work policy. I do not need to be in office to take an off hour meeting with someone across the timezones. So more productive. Ability to connect increased professionally as no need to be at work. But personal relationships and getting to know people and have fun have reduced significantly. Social life reduced.</t>
  </si>
  <si>
    <t>Work performance remained the same or improved in some cases. Ability to brainstorm and innovate reduced. Ability to maintain a common team culture through activities became difficult.</t>
  </si>
  <si>
    <t>Recommend a hybrid policy where some functions required more days at work and some can work from anywhere. I do not recommend a policy of everyone coming to work. It reduces productivity and quality of life for everyone.</t>
  </si>
  <si>
    <t>Yes it has, we have a RTO office policy</t>
  </si>
  <si>
    <t>I dont like being forced to RTO</t>
  </si>
  <si>
    <t>The policy is not worker friendly</t>
  </si>
  <si>
    <t>Remote first, collaboration focused culture</t>
  </si>
  <si>
    <t>Yes, they are moving to a hybrid model</t>
  </si>
  <si>
    <t>Remote improved my overall quality of life. Reduced stress from commuting and allowed more time to spend with my family before and after work hours.</t>
  </si>
  <si>
    <t>I think overall culture was improved as we were able to be more inclusive and hire individuals outside of specific cities allowing us to elevate our talent pool.</t>
  </si>
  <si>
    <t>remote or in office no more than 2 days per week</t>
  </si>
  <si>
    <t>Always had a work/home choice</t>
  </si>
  <si>
    <t>Improved. Easier to organize</t>
  </si>
  <si>
    <t>Happier team as can better life balance work/home</t>
  </si>
  <si>
    <t>Require minimum one day at work - day predetermined and option to work from home on other days. For those in lab, require 4 days at work.</t>
  </si>
  <si>
    <t>Athili was born</t>
  </si>
  <si>
    <t>Return to home</t>
  </si>
  <si>
    <t>I don't work</t>
  </si>
  <si>
    <t>Return to office 5 days a week</t>
  </si>
  <si>
    <t>Return to office; Mon-Fri 9-5</t>
  </si>
  <si>
    <t>Keeping work from home; They decided not to renew lease of building</t>
  </si>
  <si>
    <t>It's great; Better work life balance</t>
  </si>
  <si>
    <t>More messenger conversations but otherwise it's the same; No affect</t>
  </si>
  <si>
    <t>Since it is working fine at home I would keep as is</t>
  </si>
  <si>
    <t>More flexible. Piloting hybrid work for some</t>
  </si>
  <si>
    <t>Positive impact but limited in current role. Improved work life balance</t>
  </si>
  <si>
    <t>I am allowing my team to work from home more than I am able to do - so they are more engaged and I think performance is as good as if they were in the office</t>
  </si>
  <si>
    <t>Situational to teh needs of teh role and the employee.  I would defer to teh judgement of the local supervisor mostly</t>
  </si>
  <si>
    <t>test</t>
  </si>
  <si>
    <t>No change in practice, but literally they've said we should all return; Well, it's a bit fuzzy. Black of enforcement and no official notice for over a year. I think they're just pleading with us to please return</t>
  </si>
  <si>
    <t>No impact to me.</t>
  </si>
  <si>
    <t>They are now empowered to rule the nest.; I think I answered that already</t>
  </si>
  <si>
    <t>That depends on a lot of factors. What do you think?; There are macroeconomic conditions and microeconomic conditions; there are local competitive advantage scenarios to be considered.  Lastly, one must</t>
  </si>
  <si>
    <t>yes, we have much more flexibility about coming into the office or working remotely. It is left up to the individual how to best accomplish their assigned tasks and priorities</t>
  </si>
  <si>
    <t>overall I would say it improved my quality of life</t>
  </si>
  <si>
    <t>the team is not quite as tightly knit as it used to be and it is a little harder to tell if they are motivated to complete all of their tasks</t>
  </si>
  <si>
    <t>The people who come into the office would be first in line for promotion</t>
  </si>
  <si>
    <t>I consult to many organizations. They've had a wide ranges of policy changes. My current client has a rather loose policy, where people can show up any time they want to. That contrasts with the university I'm affiliated with; after the pandemic, Stanford has insisted that students, faculty, and staff are regularly on campus.</t>
  </si>
  <si>
    <t>No change for me in that I continue to have quite a bit of flexibility around balancing work and life.</t>
  </si>
  <si>
    <t>That's a good question.  I'd say the Leadership Team culture at my current client is lower than it could be if we were all regularly in the office.  At the same time, the Delivery Team I work with never meets with each other in person, and yet this group is an incredibly high-performing team.  So I guess it's more about how you respond to the change than the change itself.</t>
  </si>
  <si>
    <t>The simply answer is two days in the office when all team members must be together. The more nuanced answer is that specific decisions around WFH or RTO should be local to each team with guidance from the top that groups must find a way to connect regularly. Exceptions should be made for hardship cases, and, of course, when budgets don't encourage in-person meetings.</t>
  </si>
  <si>
    <t>Hybrid policy; 2 days in office; 3 at home (or Hawaii)</t>
  </si>
  <si>
    <t>Gives me flexibility to take care of family needs; No</t>
  </si>
  <si>
    <t>We're all in office together when we can be.; Not much</t>
  </si>
  <si>
    <t>The two days in the office must have everyone together.  Not just picking and choosing what's convenient for us.</t>
  </si>
  <si>
    <t>yes. We now have hybrid working, as standard.</t>
  </si>
  <si>
    <t>Massively improved my ability to balance work and personal responsibilities, allowing me to be a better person, in health as well as part of the family unit.</t>
  </si>
  <si>
    <t>Yes. Productivity has increased, although culture has been a challenge. It's difficult being away from other people in the org, therefore a challenge to ensure people are embracing the organisations intended culture of openess, integrity and professionalism.</t>
  </si>
  <si>
    <t>There needs to be a balance. Work should be judged on productivity and well-being, regardless of where a person is when they do the work.</t>
  </si>
  <si>
    <t>No change we must work at the office</t>
  </si>
  <si>
    <t>I don’t like it, but we can’t work from home; Worried about Covid, but my job doesn’t allow work from home</t>
  </si>
  <si>
    <t>We do not go out as a team anymore, just work and go home; We are not as close</t>
  </si>
  <si>
    <t>Unfortunately in my industry, no work from home option.</t>
  </si>
  <si>
    <t>We are slowly getting back into full working from office mode.</t>
  </si>
  <si>
    <t>I kinda like it. It’s easier to work with people face to face beaus having to set up time or sending a chat message and waiting for them to respond.; I meant it’s better.</t>
  </si>
  <si>
    <t>Decision making is faster like it was pre-pandemic.; Collaboration is better since it’s easier. Work gets done sooner.</t>
  </si>
  <si>
    <t>Well that matters on the role and the level; product and engineering teams need to meet and whiteboard so being in office makes sense. Sales and support need to be more with external entities so they can be remote.</t>
  </si>
  <si>
    <t>very much so. during the initial shut-downs the company decided to make WFH permanent. they sold their physical building and transitioned into a completely WFH environment. a very small office was kept in the former physical location to handle mail.</t>
  </si>
  <si>
    <t>it has improved it in so many different ways. i'm not cold all the time due to being in an artic office, i no longer get migraines, i no longer spend 5+ hours a week commuting</t>
  </si>
  <si>
    <t>honestly, i think it has brought the team closer together. the little micro-aggressions from being in an office are completely removed.</t>
  </si>
  <si>
    <t>well, we went all-in pretty early on. we also expanded our hiring to a national level and now have employees scattered all across the United States, so returning to the office would require a huge investment to secure a new office space as well as likely a huge internal reorganization as many of the out-of-state employees we've brought on would not be willing to relocate. we'd see a large drop in staff followed by a drop in productivity as we replaced all of those workers. the impact would be staggering and very negative.</t>
  </si>
  <si>
    <t>Yes, we moved from Office to WFH; no</t>
  </si>
  <si>
    <t>did not affected at all</t>
  </si>
  <si>
    <t>every one is satisfied by wfh; everyone is happy</t>
  </si>
  <si>
    <t>wfh; No</t>
  </si>
  <si>
    <t>Initially it was almost entirely left to the employee to choose but more recently we have requested all those within a 1 hour commute to return to the office three days per week</t>
  </si>
  <si>
    <t>In general I am ok with it because I like the mix of working from home and being in the office. It is being implemented in a reasonably flexible manner. We dont have to be in the office for the full day so you can work around commute times. Right now it is not being tracked but if it were I would find it a bit restrictive as I dont have any direct team members or colleagues in the office - everyone I deal with is remote anyway. I am in a global role.</t>
  </si>
  <si>
    <t>Because my team are already remote, it has not really impacted the team culture per say. However for those in offices with colleagues it is encouraging a bit more cross functional engagement and collaboration.</t>
  </si>
  <si>
    <t>Where you are co located with colleagues side by side I would have an expectation that TM's attend the office at least 3 days per week.  For those with remote teams I would 'encourage them' to attend a company office at least once per week</t>
  </si>
  <si>
    <t>Nothing has changed</t>
  </si>
  <si>
    <t>Quality of life is good. Can Spend time with family and friends oj Daily basis</t>
  </si>
  <si>
    <t>Team's Culture and performance is good; Nothing has impacted Teams culture</t>
  </si>
  <si>
    <t>Will leave it to Employees choice. They can opt WFH or WFO</t>
  </si>
  <si>
    <t>Yes, went from fully remote with optional to be onsite to hybrid, onsite 2 days a week and work from home 3 days a week</t>
  </si>
  <si>
    <t>More flexibility and work life balance</t>
  </si>
  <si>
    <t>Generally well-received by staff, individuals have expressed wanting more flexibility with being onsite. I think we have moved to more meetings, which hasn't necessarily driven higher performance</t>
  </si>
  <si>
    <t>Work from anywhere policy. I think with the right tools, transparency, and aligned goals, individuals can be successful working from where they want</t>
  </si>
  <si>
    <t>We are fully remote</t>
  </si>
  <si>
    <t>It is much better, I am much happier</t>
  </si>
  <si>
    <t>It has gone up. Less time out of office</t>
  </si>
  <si>
    <t>Work From Home</t>
  </si>
  <si>
    <t>Yes, we switched to a hybrid schedule.</t>
  </si>
  <si>
    <t>Yes; I have more time outside of work. I don't need to waste time by commuting.</t>
  </si>
  <si>
    <t>I think my manager has harder time since he is old school and likes to face time. But performance wise, I believe it is about equal.</t>
  </si>
  <si>
    <t>Work from home 100%</t>
  </si>
  <si>
    <t>Yes they allowed us to work from home</t>
  </si>
  <si>
    <t>It has made it easier to manage things like doctor appointments or run errands</t>
  </si>
  <si>
    <t>Yes the team is more productive and works longer hours</t>
  </si>
  <si>
    <t>Work from home all the time with offsites</t>
  </si>
  <si>
    <t>Yes, started allowing remote and hybrid when those were not options before.</t>
  </si>
  <si>
    <t>It has increased my quality of life.</t>
  </si>
  <si>
    <t>We have worked really hard to keep the culture impact, so that has stayed steady/. I think performance has slipped a bit, but I can’t prove it</t>
  </si>
  <si>
    <t>Work from home based on certain criteria.</t>
  </si>
  <si>
    <t>continues work from home</t>
  </si>
  <si>
    <t>yes; employees overall are more productive</t>
  </si>
  <si>
    <t>teams culture for diverse, performance better for most employees</t>
  </si>
  <si>
    <t>Work from Home for positions that made sense</t>
  </si>
  <si>
    <t>Change to work from home</t>
  </si>
  <si>
    <t>Positive; Can focus better on tasks at hand</t>
  </si>
  <si>
    <t>Improvement in performance and team communication skills; Little to no distractions from others</t>
  </si>
  <si>
    <t>Work from home to improve upon overall work performance</t>
  </si>
  <si>
    <t>I feel work from home can be only more efficient; Evolving through hybrid model</t>
  </si>
  <si>
    <t>Nothing much, by work from home we can avoid unnecessary time waste activities like transportation; I can spend that time on work purposes and call can be managed more effy</t>
  </si>
  <si>
    <t>That’s the one thing left behind as part of wfh; Performance is not effected but teams interaction can be more</t>
  </si>
  <si>
    <t>Work from home; Iam comfortable in working from home</t>
  </si>
  <si>
    <t>yes; Return to the office three days per week</t>
  </si>
  <si>
    <t>Improved</t>
  </si>
  <si>
    <t>Yes, the team have become less motivated and complacent</t>
  </si>
  <si>
    <t>Work from the office three to four days per week</t>
  </si>
  <si>
    <t>our organization has been a remote first company and we have not changed that post pandemic.  Our employees like working remotely and love the flexibility it gives them.  Policy has stayed the same.</t>
  </si>
  <si>
    <t>Having flexibility to manage my own schedule is more valuable than money.  the pandemic brought our family closer together and going into an office does not support the flexibility.  My quality of life has improved, and I don't need to commute 45 minutes to an office.  My commute is down the stairs, make a cup of coffee and start work.  I am much more productive.</t>
  </si>
  <si>
    <t>Both culture and team performance has improved by having the flexibility to manage their own schedules.  on our team we have moms with kids that need to get to school, mature adults that like to work early in the morning, some that like to start at 10 am, everyone has the ability to manage their own schedule.  Getting the work done is what matters.</t>
  </si>
  <si>
    <t>Work from wherever you are more productive and can complete your work. if its in the office, OK, in a coffee shop, OK, in your home office, OK. We want you focused on meeting client needs and how you do that is up to you.</t>
  </si>
  <si>
    <t>Great expanded work from home; Allowed essentially permanent work from home roles, with minimal in office time</t>
  </si>
  <si>
    <t>Good and bad. Great to able to spend more time with family and have flexibility with appointments and child care, but work creeps i firing off hours; Can get distracted with phone and feel pressure to complete work while kids are sleeping</t>
  </si>
  <si>
    <t>Team has always been very supportive and flexible. Culture and performance have been good but personally I find a little less opportunity to find new projects; No</t>
  </si>
  <si>
    <t>Would allow work from home 100%</t>
  </si>
  <si>
    <t>Hybrid 3 days in the office; flexible on which 3 days are in the office</t>
  </si>
  <si>
    <t>Going into the office is only beneficial when it's for a specific meeting, mentor session or colleagues are in from out of town. Going just to go is not productive and is a time suck.; Working longer hours to make up for commute time, finding somewhere to work in the office and interruptions...</t>
  </si>
  <si>
    <t>It's frustrating for all of us...; Performance suffers unless longer hours are worked to make up for lost time of being in the office for the sake of being in the office.</t>
  </si>
  <si>
    <t>Would depend on pay grade levels and specific roles of the employees vs a blanket mandate.; Young professionals new to the workforce would benefit from being with their colleagues, building relationships, collaborating in person and meeting with mentors.</t>
  </si>
  <si>
    <t>yes. back to working as before</t>
  </si>
  <si>
    <t>less direct feedback from peers regarding market conditions and transactional changes</t>
  </si>
  <si>
    <t>difficult to follow peers performance. culture changed to self-centric</t>
  </si>
  <si>
    <t>No, we have stayed fully remote. But we are being encouraged to start visiting prospects in person again.</t>
  </si>
  <si>
    <t>Remote work has dramatically improved my quality of life. I have more time with pets and family, and more time to run errands. But since I work from home, it is easier for me to work in the evening or on weekends when needed, so I can work when there’s work and relax when there’s nothing to do.</t>
  </si>
  <si>
    <t>It is harder to bond with coworkers remotely, however when we do get together in person I think we enjoy that time together more. Performance is high but managers get anxious when they can’t see you working.</t>
  </si>
  <si>
    <t>Hybrid</t>
  </si>
  <si>
    <t>More collaboration and much faster working</t>
  </si>
  <si>
    <t>We are Still Working From Home post-pandemic; Nothing has changed</t>
  </si>
  <si>
    <t>Now Can spend time with friends and Family on daily basis and Can Save bit of travel time</t>
  </si>
  <si>
    <t>Team Members interaction is less so there's not much rapport; Team's Performance is Good. Nothing has impacted.</t>
  </si>
  <si>
    <t>They also taking care about their health and family</t>
  </si>
  <si>
    <t>Can't say</t>
  </si>
  <si>
    <t>bye</t>
  </si>
  <si>
    <t>return to work is more productive in our organization; screen time is reduced. meeting people is very much easy. Overall more productive in many ways.</t>
  </si>
  <si>
    <t>collaborations and online meetings are definitely boring. now much better; personal work and professional work are bit more balanced</t>
  </si>
  <si>
    <t>We only go into the office 1 day a week</t>
  </si>
  <si>
    <t>Great! Love working from home. It’s a nice balance and I don’t have to spend 2 hours commuting each day</t>
  </si>
  <si>
    <t>Work from home; None</t>
  </si>
  <si>
    <t>Heavy work</t>
  </si>
  <si>
    <t>It is completely flexible for now.; It is not mandatory to work from office, It is completely based on the employees choice.</t>
  </si>
  <si>
    <t>I get to spend zero time travelling to office which is an advantage; I have more personal time than before</t>
  </si>
  <si>
    <t>Initially it was hard to move to work from home; To get things sort it was clumpsy later on things settled well</t>
  </si>
  <si>
    <t>I got to know value of work and worked hard to reach my goals; Intially at covid times we dont have work at projects. Later i realised importance</t>
  </si>
  <si>
    <t>Far more people work from home post-pandemic than before. People are returning to the office but rarely 5 days a week.</t>
  </si>
  <si>
    <t>It has not impacted my quality of life. It has impacted quality of work as two key people moved out of the Palo Alto area.</t>
  </si>
  <si>
    <t>It’s been great; It’s been great</t>
  </si>
  <si>
    <t>Return to work; They opted for hybrid model</t>
  </si>
  <si>
    <t>It's good to return to office; Increased collaboration with team members, networking has been improved</t>
  </si>
  <si>
    <t>policy wild west. no real rules. makes it impossible to manage</t>
  </si>
  <si>
    <t>major impact; harder to manage people and effort</t>
  </si>
  <si>
    <t>Hybrid model; 3 days wfo 2 days wfh</t>
  </si>
  <si>
    <t>Nothing</t>
  </si>
  <si>
    <t>yes it has changed, we have been asked to come to office more frequently</t>
  </si>
  <si>
    <t>since there is flexibility the impact is not a lot but rigid schedules could impact</t>
  </si>
  <si>
    <t>We are continuing to work from home, but also following a hybrid model now for those requiring it</t>
  </si>
  <si>
    <t>There is minimal change. The most glaring one is the time taken to commute to &amp; fro office; This time is eating away the productive time which could be better utilized</t>
  </si>
  <si>
    <t>worklife balance - love it</t>
  </si>
  <si>
    <t>3days per week</t>
  </si>
  <si>
    <t>Flexible work procedure. Wfh; The office will be open but it's up to the employee to work from office or to work from home</t>
  </si>
  <si>
    <t>Hybrid model; Weekly two days(Tuesday, Wednesday)</t>
  </si>
  <si>
    <t>Hybrid; 2 days working from office and 3 days home</t>
  </si>
  <si>
    <t>It has changed, and increased the number of days they would like you to be in the office</t>
  </si>
  <si>
    <t>No, it hasn't</t>
  </si>
  <si>
    <t>Not really. It's hybrid, but most people show up 1-2 days a week</t>
  </si>
  <si>
    <t>We now have a hybrid policy; 2 days in office; 3 days work from home (or Hawaii)</t>
  </si>
  <si>
    <t>While we like pineapples more than before the pandemic our policy has not changed. Has yours?</t>
  </si>
  <si>
    <t>yes</t>
  </si>
  <si>
    <t>Yes. Moved from WFH to Hybrid</t>
  </si>
  <si>
    <t>label</t>
  </si>
  <si>
    <t>parent</t>
  </si>
  <si>
    <t>title</t>
  </si>
  <si>
    <t>proximity_score</t>
  </si>
  <si>
    <t>summary</t>
  </si>
  <si>
    <t>keywords</t>
  </si>
  <si>
    <t>count</t>
  </si>
  <si>
    <t>percentage</t>
  </si>
  <si>
    <t>cohesion_score</t>
  </si>
  <si>
    <t>exemplar_statement_0</t>
  </si>
  <si>
    <t>exemplar_statement_0_score</t>
  </si>
  <si>
    <t>exemplar_statement_1</t>
  </si>
  <si>
    <t>exemplar_statement_1_score</t>
  </si>
  <si>
    <t>Low Content</t>
  </si>
  <si>
    <t>None</t>
  </si>
  <si>
    <t>Outliers</t>
  </si>
  <si>
    <t>Adopted hybrid work policy</t>
  </si>
  <si>
    <t>yes, we have much more flexibility about coming into the office or working remotely.  It is left up to the individual how to best accomplish their assigned tasks and priorities</t>
  </si>
  <si>
    <t>Shifted to full remote work</t>
  </si>
  <si>
    <t>No change in policy</t>
  </si>
  <si>
    <t>Returned to office</t>
  </si>
  <si>
    <t>Negative impact on quality of life</t>
  </si>
  <si>
    <t>No impact or change</t>
  </si>
  <si>
    <t>Positive impact on quality of life</t>
  </si>
  <si>
    <t>Increased commute time - RTO negatively affecting work/life quality</t>
  </si>
  <si>
    <t>Negative impact on interactions and collaborations</t>
  </si>
  <si>
    <t>Negative impact on physical and mental health</t>
  </si>
  <si>
    <t>Negative impact on work-life balance</t>
  </si>
  <si>
    <t>Increased productivity levels due to hybrid/remote policy</t>
  </si>
  <si>
    <t>Increased productivity/work quality due to RTO</t>
  </si>
  <si>
    <t>Positive impact on physical and mental health</t>
  </si>
  <si>
    <t>Positive impact on work-life balance due to hyrbrid/remote policy</t>
  </si>
  <si>
    <t>Reduced commute time due to hybrid/remote schedule</t>
  </si>
  <si>
    <t>Negative impact on team's culture and performance</t>
  </si>
  <si>
    <t>No impact or still unsure of impact</t>
  </si>
  <si>
    <t>Positive impact on team's culture and performance</t>
  </si>
  <si>
    <t>Lower team cohesion</t>
  </si>
  <si>
    <t>Negative impact on performance</t>
  </si>
  <si>
    <t xml:space="preserve">Maintained or enhanced team culture and performance </t>
  </si>
  <si>
    <t>Positive impact on work-life balance</t>
  </si>
  <si>
    <t>Fulltime work from home</t>
  </si>
  <si>
    <t>Fulltime work from office</t>
  </si>
  <si>
    <t>Policy optimized for business outcomes</t>
  </si>
  <si>
    <t>Preference for hybrid model</t>
  </si>
  <si>
    <t>Generalized hybrid work model</t>
  </si>
  <si>
    <t>Role-specific remote policies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</si>
</sst>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rgb="FF000000"/>
      <name val="Arial"/>
    </font>
    <font>
      <b/>
      <sz val="10.0"/>
      <color rgb="FF222222"/>
      <name val="Arial"/>
    </font>
    <font>
      <b/>
      <sz val="10.0"/>
      <color rgb="FF000000"/>
      <name val="Arial"/>
    </font>
    <font>
      <color theme="1"/>
      <name val="Arial"/>
    </font>
    <font>
      <color rgb="FF000000"/>
      <name val="-apple-system"/>
    </font>
    <font>
      <sz val="10.0"/>
      <color theme="1"/>
      <name val="Arial"/>
    </font>
    <font>
      <sz val="9.0"/>
      <color rgb="FF000000"/>
      <name val="Arial"/>
    </font>
    <font>
      <color rgb="FF000000"/>
      <name val="Arial"/>
    </font>
    <font>
      <b/>
      <sz val="10.0"/>
      <color theme="1"/>
      <name val="Arial"/>
    </font>
    <font>
      <sz val="10.0"/>
      <color rgb="FF1F1F1F"/>
      <name val="Arial"/>
    </font>
    <font>
      <sz val="10.0"/>
      <color rgb="FF000000"/>
      <name val="Arial"/>
    </font>
  </fonts>
  <fills count="5">
    <fill>
      <patternFill patternType="none"/>
    </fill>
    <fill>
      <patternFill patternType="lightGray"/>
    </fill>
    <fill>
      <patternFill patternType="solid">
        <fgColor rgb="FFE1E9F7"/>
        <bgColor rgb="FFE1E9F7"/>
      </patternFill>
    </fill>
    <fill>
      <patternFill patternType="solid">
        <fgColor rgb="FFF8FAFC"/>
        <bgColor rgb="FFF8FAFC"/>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0"/>
    </xf>
    <xf borderId="1" fillId="0" fontId="2" numFmtId="0" xfId="0" applyAlignment="1" applyBorder="1" applyFont="1">
      <alignment horizontal="left" shrinkToFit="0" vertical="top" wrapText="0"/>
    </xf>
    <xf borderId="1" fillId="2" fontId="3" numFmtId="0" xfId="0" applyAlignment="1" applyBorder="1" applyFill="1" applyFont="1">
      <alignment horizontal="left" shrinkToFit="0" vertical="top" wrapText="0"/>
    </xf>
    <xf borderId="1" fillId="3" fontId="4" numFmtId="0" xfId="0" applyAlignment="1" applyBorder="1" applyFill="1" applyFont="1">
      <alignment horizontal="left" shrinkToFit="0" vertical="top" wrapText="0"/>
    </xf>
    <xf borderId="1" fillId="0" fontId="5" numFmtId="0" xfId="0" applyAlignment="1" applyBorder="1" applyFont="1">
      <alignment horizontal="left" shrinkToFit="0" vertical="top" wrapText="0"/>
    </xf>
    <xf borderId="1" fillId="4" fontId="6" numFmtId="0" xfId="0" applyAlignment="1" applyBorder="1" applyFill="1" applyFont="1">
      <alignment horizontal="left"/>
    </xf>
    <xf borderId="1" fillId="0" fontId="7" numFmtId="0" xfId="0" applyAlignment="1" applyBorder="1" applyFont="1">
      <alignment horizontal="left" shrinkToFit="0" vertical="top" wrapText="0"/>
    </xf>
    <xf borderId="1" fillId="4" fontId="8" numFmtId="0" xfId="0" applyAlignment="1" applyBorder="1" applyFont="1">
      <alignment horizontal="left" shrinkToFit="0" vertical="top" wrapText="0"/>
    </xf>
    <xf borderId="1" fillId="0" fontId="9" numFmtId="0" xfId="0" applyAlignment="1" applyBorder="1" applyFont="1">
      <alignment horizontal="left" shrinkToFit="0" vertical="top" wrapText="0"/>
    </xf>
    <xf borderId="1" fillId="0" fontId="5" numFmtId="0" xfId="0" applyAlignment="1" applyBorder="1" applyFont="1">
      <alignment shrinkToFit="0" vertical="top" wrapText="0"/>
    </xf>
    <xf borderId="1" fillId="4" fontId="5" numFmtId="0" xfId="0" applyAlignment="1" applyBorder="1" applyFont="1">
      <alignment horizontal="left" shrinkToFit="0" vertical="top" wrapText="0"/>
    </xf>
    <xf borderId="0" fillId="0" fontId="5" numFmtId="0" xfId="0" applyAlignment="1" applyFont="1">
      <alignment horizontal="left" shrinkToFit="0" vertical="top" wrapText="0"/>
    </xf>
    <xf borderId="0" fillId="0" fontId="9" numFmtId="0" xfId="0" applyAlignment="1" applyFont="1">
      <alignment horizontal="left" shrinkToFit="0" vertical="top" wrapText="0"/>
    </xf>
    <xf borderId="0" fillId="0" fontId="2" numFmtId="0" xfId="0" applyAlignment="1" applyFont="1">
      <alignment horizontal="left" vertical="top"/>
    </xf>
    <xf borderId="2" fillId="0" fontId="10" numFmtId="0" xfId="0" applyAlignment="1" applyBorder="1" applyFont="1">
      <alignment horizontal="left" shrinkToFit="0" vertical="top" wrapText="1"/>
    </xf>
    <xf borderId="3" fillId="0" fontId="7" numFmtId="0" xfId="0" applyAlignment="1" applyBorder="1" applyFont="1">
      <alignment horizontal="left" vertical="top"/>
    </xf>
    <xf borderId="4" fillId="0" fontId="7" numFmtId="0" xfId="0" applyAlignment="1" applyBorder="1" applyFont="1">
      <alignment horizontal="left" vertical="top"/>
    </xf>
    <xf borderId="1" fillId="0" fontId="7" numFmtId="0" xfId="0" applyAlignment="1" applyBorder="1" applyFont="1">
      <alignment horizontal="left" vertical="top"/>
    </xf>
    <xf borderId="0" fillId="4" fontId="11" numFmtId="0" xfId="0" applyAlignment="1" applyFont="1">
      <alignment horizontal="left" shrinkToFit="0" vertical="top" wrapText="0"/>
    </xf>
    <xf borderId="1" fillId="4" fontId="11" numFmtId="0" xfId="0" applyAlignment="1" applyBorder="1" applyFont="1">
      <alignment horizontal="left" shrinkToFit="0" vertical="top" wrapText="0"/>
    </xf>
    <xf borderId="3" fillId="0" fontId="7" numFmtId="0" xfId="0" applyAlignment="1" applyBorder="1" applyFont="1">
      <alignment horizontal="left" shrinkToFit="0" vertical="top" wrapText="0"/>
    </xf>
    <xf borderId="1" fillId="4" fontId="9" numFmtId="0" xfId="0" applyAlignment="1" applyBorder="1" applyFont="1">
      <alignment horizontal="left" shrinkToFit="0" wrapText="0"/>
    </xf>
    <xf borderId="4" fillId="0" fontId="7" numFmtId="0" xfId="0" applyAlignment="1" applyBorder="1" applyFont="1">
      <alignment horizontal="left" shrinkToFit="0" vertical="top" wrapText="0"/>
    </xf>
    <xf borderId="3" fillId="0" fontId="5" numFmtId="0" xfId="0" applyAlignment="1" applyBorder="1" applyFont="1">
      <alignment shrinkToFit="0" vertical="top" wrapText="0"/>
    </xf>
    <xf borderId="1" fillId="4" fontId="12" numFmtId="0" xfId="0" applyAlignment="1" applyBorder="1" applyFont="1">
      <alignment horizontal="left" shrinkToFit="0" vertical="top" wrapText="0"/>
    </xf>
    <xf borderId="1" fillId="0" fontId="12" numFmtId="0" xfId="0" applyAlignment="1" applyBorder="1" applyFont="1">
      <alignment horizontal="left" shrinkToFit="0" vertical="top" wrapText="0"/>
    </xf>
    <xf borderId="0" fillId="4" fontId="9" numFmtId="0" xfId="0" applyAlignment="1" applyFont="1">
      <alignment horizontal="left"/>
    </xf>
    <xf borderId="0" fillId="0" fontId="9" numFmtId="0" xfId="0" applyAlignment="1" applyFont="1">
      <alignment horizontal="left"/>
    </xf>
    <xf borderId="1" fillId="0" fontId="1" numFmtId="0" xfId="0" applyAlignment="1" applyBorder="1" applyFont="1">
      <alignment shrinkToFit="0" vertical="top" wrapText="0"/>
    </xf>
    <xf borderId="1" fillId="0" fontId="5" numFmtId="0" xfId="0" applyAlignment="1" applyBorder="1" applyFont="1">
      <alignment horizontal="right" shrinkToFit="0" vertical="top" wrapText="0"/>
    </xf>
    <xf borderId="1" fillId="4" fontId="11" numFmtId="0" xfId="0" applyAlignment="1" applyBorder="1" applyFont="1">
      <alignment shrinkToFit="0" vertical="top" wrapText="0"/>
    </xf>
    <xf borderId="1" fillId="0" fontId="5" numFmtId="0" xfId="0" applyBorder="1" applyFont="1"/>
    <xf borderId="1" fillId="0" fontId="5"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36.75"/>
    <col customWidth="1" min="5" max="5" width="38.13"/>
    <col customWidth="1" min="6" max="6" width="31.38"/>
    <col customWidth="1" min="7" max="7" width="27.63"/>
    <col customWidth="1" min="8" max="8" width="27.25"/>
  </cols>
  <sheetData>
    <row r="1" ht="15.7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3" t="s">
        <v>26</v>
      </c>
      <c r="AB1" s="3" t="s">
        <v>27</v>
      </c>
      <c r="AC1" s="3" t="s">
        <v>28</v>
      </c>
      <c r="AD1" s="3" t="s">
        <v>29</v>
      </c>
      <c r="AE1" s="3" t="s">
        <v>30</v>
      </c>
    </row>
    <row r="2" ht="15.75" customHeight="1">
      <c r="A2" s="1" t="s">
        <v>31</v>
      </c>
      <c r="B2" s="2" t="s">
        <v>32</v>
      </c>
      <c r="C2" s="1" t="s">
        <v>33</v>
      </c>
      <c r="D2" s="1" t="s">
        <v>34</v>
      </c>
      <c r="E2" s="1" t="s">
        <v>35</v>
      </c>
      <c r="F2" s="4" t="s">
        <v>36</v>
      </c>
      <c r="G2" s="1" t="s">
        <v>37</v>
      </c>
      <c r="H2" s="5"/>
      <c r="I2" s="5"/>
      <c r="J2" s="5"/>
      <c r="K2" s="5"/>
      <c r="L2" s="5"/>
      <c r="M2" s="5"/>
      <c r="N2" s="5"/>
      <c r="O2" s="5"/>
      <c r="P2" s="5"/>
      <c r="Q2" s="5"/>
      <c r="R2" s="5"/>
      <c r="S2" s="5"/>
      <c r="T2" s="5"/>
      <c r="U2" s="5"/>
      <c r="V2" s="5"/>
      <c r="W2" s="5"/>
      <c r="X2" s="5"/>
      <c r="Y2" s="5"/>
      <c r="Z2" s="5"/>
      <c r="AA2" s="5"/>
      <c r="AB2" s="5"/>
      <c r="AC2" s="5"/>
      <c r="AD2" s="5"/>
      <c r="AE2" s="5"/>
    </row>
    <row r="3" ht="15.75" customHeight="1">
      <c r="A3" s="5" t="s">
        <v>38</v>
      </c>
      <c r="B3" s="6" t="s">
        <v>39</v>
      </c>
      <c r="C3" s="5" t="s">
        <v>40</v>
      </c>
      <c r="D3" s="5" t="s">
        <v>41</v>
      </c>
      <c r="E3" s="5" t="s">
        <v>42</v>
      </c>
      <c r="F3" s="5" t="s">
        <v>43</v>
      </c>
      <c r="G3" s="5" t="s">
        <v>44</v>
      </c>
      <c r="H3" s="7">
        <f>IFERROR(__xludf.DUMMYFUNCTION("IFERROR(filter(indirect(CONCAT(LEFT(H$1, LEN(H$1)-8),""-rep-texts"")&amp;""!$A$4:$A""),indirect(CONCAT(LEFT(H$1, LEN(H$1)-8),""-rep-texts"")&amp;""!$B$4:$B"") = -1000, indirect(CONCAT(LEFT(H$1, LEN(H$1)-8),""-rep-texts"")&amp;""!$C$4:$C"") = I3), -2)"),0.0)</f>
        <v>0</v>
      </c>
      <c r="I3" s="8" t="str">
        <f>IFERROR(__xludf.DUMMYFUNCTION("IFERROR(vlookup( filter(indirect(CONCAT(LEFT(H$1, LEN(H$1)-8),""-rep-texts"")&amp;""!$B$4:$B""),indirect(CONCAT(LEFT(H$1, LEN(H$1)-8),""-rep-texts"")&amp;""!$A$4:$A"") = K3), indirect(CONCAT(LEFT(H$1, LEN(H$1)-8),""-rep-texts"")&amp;""!$A$4:$C""), 3, false), ""Low Co"&amp;"ntent"")"),"Adopted hybrid work policy")</f>
        <v>Adopted hybrid work policy</v>
      </c>
      <c r="J3" s="7">
        <v>0.5</v>
      </c>
      <c r="K3" s="8">
        <f>IFERROR(__xludf.DUMMYFUNCTION("IFERROR(filter(indirect(CONCAT(LEFT(K$1, LEN(K$1)-8),""-rep-texts"")&amp;""!$A$4:$A""),indirect(CONCAT(LEFT(K$1, LEN(K$1)-8),""-rep-texts"")&amp;""!$B$4:$B"") &lt;&gt; -1000, indirect(CONCAT(LEFT(K$1, LEN(K$1)-8),""-rep-texts"")&amp;""!$C$4:$C"") = L3), -2)"),4.0)</f>
        <v>4</v>
      </c>
      <c r="L3" s="8" t="str">
        <f>IFERROR(__xludf.DUMMYFUNCTION("IF(ISBLANK(IFERROR(vlookup(D3, IMPORTRANGE(""1HbWeGXj0j_9fxRj0rL21m2rIJnCPQCiNttak_P61qFU"", ""policy_current_state""), 3,false), ""Low Content"") ), ""Low Content"", IFERROR(vlookup(D3, IMPORTRANGE(""1HbWeGXj0j_9fxRj0rL21m2rIJnCPQCiNttak_P61qFU"", ""poli"&amp;"cy_current_state!$A$3:$C$10000""), 3,false), ""Low Content"") )"),"Adopted hybrid work policy")</f>
        <v>Adopted hybrid work policy</v>
      </c>
      <c r="M3" s="7">
        <v>0.5</v>
      </c>
      <c r="N3" s="7">
        <f>IFERROR(__xludf.DUMMYFUNCTION("IFERROR(filter(indirect(CONCAT(LEFT(N$1, LEN(N$1)-8),""-rep-texts"")&amp;""!$A$4:$A""),indirect(CONCAT(LEFT(N$1, LEN(N$1)-8),""-rep-texts"")&amp;""!$B$4:$B"") = -1000, indirect(CONCAT(LEFT(N$1, LEN(N$1)-8),""-rep-texts"")&amp;""!$C$4:$C"") = O3), -2)"),0.0)</f>
        <v>0</v>
      </c>
      <c r="O3" s="8" t="str">
        <f>IFERROR(__xludf.DUMMYFUNCTION("IFERROR(vlookup( filter(indirect(CONCAT(LEFT(N$1, LEN(N$1)-8),""-rep-texts"")&amp;""!$B$4:$B""),indirect(CONCAT(LEFT(N$1, LEN(N$1)-8),""-rep-texts"")&amp;""!$A$4:$A"") = Q3), indirect(CONCAT(LEFT(N$1, LEN(N$1)-8),""-rep-texts"")&amp;""!$A$4:$C""), 3, false), ""Low Co"&amp;"ntent"")"),"Negative impact on quality of life")</f>
        <v>Negative impact on quality of life</v>
      </c>
      <c r="P3" s="7">
        <v>0.5</v>
      </c>
      <c r="Q3" s="8">
        <f>IFERROR(__xludf.DUMMYFUNCTION("IFERROR(filter(indirect(CONCAT(LEFT(Q$1, LEN(Q$1)-8),""-rep-texts"")&amp;""!$A$4:$A""),indirect(CONCAT(LEFT(Q$1, LEN(Q$1)-8),""-rep-texts"")&amp;""!$B$4:$B"") &lt;&gt; -1000, indirect(CONCAT(LEFT(Q$1, LEN(Q$1)-8),""-rep-texts"")&amp;""!$C$4:$C"") = R3), -2)"),3.0)</f>
        <v>3</v>
      </c>
      <c r="R3" s="8" t="str">
        <f>IFERROR(__xludf.DUMMYFUNCTION("IF(ISBLANK(IFERROR(vlookup(E3, IMPORTRANGE(""1HbWeGXj0j_9fxRj0rL21m2rIJnCPQCiNttak_P61qFU"", ""impact_quality""), 3,false), ""Low Content"") ), ""Low Content"", IFERROR(vlookup(E3, IMPORTRANGE(""1HbWeGXj0j_9fxRj0rL21m2rIJnCPQCiNttak_P61qFU"", ""impact_qua"&amp;"lity!$A$3:$C$10000""), 3,false), ""Low Content"") )"),"Increased commute time - RTO negatively affecting work/life quality")</f>
        <v>Increased commute time - RTO negatively affecting work/life quality</v>
      </c>
      <c r="S3" s="7">
        <v>0.5</v>
      </c>
      <c r="T3" s="7">
        <f>IFERROR(__xludf.DUMMYFUNCTION("IFERROR(filter(indirect(CONCAT(LEFT(T$1, LEN(T$1)-8),""-rep-texts"")&amp;""!$A$4:$A""),indirect(CONCAT(LEFT(T$1, LEN(T$1)-8),""-rep-texts"")&amp;""!$B$4:$B"") = -1000, indirect(CONCAT(LEFT(T$1, LEN(T$1)-8),""-rep-texts"")&amp;""!$C$4:$C"") = U3), -2)"),1.0)</f>
        <v>1</v>
      </c>
      <c r="U3" s="8" t="str">
        <f>IFERROR(__xludf.DUMMYFUNCTION("IFERROR(vlookup( filter(indirect(CONCAT(LEFT(T$1, LEN(T$1)-8),""-rep-texts"")&amp;""!$B$4:$B""),indirect(CONCAT(LEFT(T$1, LEN(T$1)-8),""-rep-texts"")&amp;""!$A$4:$A"") = W3), indirect(CONCAT(LEFT(T$1, LEN(T$1)-8),""-rep-texts"")&amp;""!$A$4:$C""), 3, false), ""Low Co"&amp;"ntent"")"),"No impact or still unsure of impact")</f>
        <v>No impact or still unsure of impact</v>
      </c>
      <c r="V3" s="7">
        <v>0.5</v>
      </c>
      <c r="W3" s="8">
        <f>IFERROR(__xludf.DUMMYFUNCTION("IFERROR(filter(indirect(CONCAT(LEFT(W$1, LEN(W$1)-8),""-rep-texts"")&amp;""!$A$4:$A""),indirect(CONCAT(LEFT(W$1, LEN(W$1)-8),""-rep-texts"")&amp;""!$B$4:$B"") &lt;&gt; -1000, indirect(CONCAT(LEFT(W$1, LEN(W$1)-8),""-rep-texts"")&amp;""!$C$4:$C"") = X3), -2)"),5.0)</f>
        <v>5</v>
      </c>
      <c r="X3" s="8" t="str">
        <f>IFERROR(__xludf.DUMMYFUNCTION("IF(ISBLANK(IFERROR(vlookup(F3, IMPORTRANGE(""1HbWeGXj0j_9fxRj0rL21m2rIJnCPQCiNttak_P61qFU"", ""impact_cul_perf""), 3,false), ""Low Content"") ), ""Low Content"", IFERROR(vlookup(F3, IMPORTRANGE(""1HbWeGXj0j_9fxRj0rL21m2rIJnCPQCiNttak_P61qFU"", ""impact_cu"&amp;"l_perf!$A$3:$C$10000""), 3,false), ""Low Content"") )"),"No impact or still unsure of impact")</f>
        <v>No impact or still unsure of impact</v>
      </c>
      <c r="Y3" s="7">
        <v>0.5</v>
      </c>
      <c r="Z3" s="7">
        <f>IFERROR(__xludf.DUMMYFUNCTION("IFERROR(filter(indirect(CONCAT(LEFT(Z$1, LEN(Z$1)-8),""-rep-texts"")&amp;""!$A$4:$A""),indirect(CONCAT(LEFT(Z$1, LEN(Z$1)-8),""-rep-texts"")&amp;""!$B$4:$B"") = -1000, indirect(CONCAT(LEFT(Z$1, LEN(Z$1)-8),""-rep-texts"")&amp;""!$C$4:$C"") = AA3), -2)"),3.0)</f>
        <v>3</v>
      </c>
      <c r="AA3" s="8" t="str">
        <f>IFERROR(__xludf.DUMMYFUNCTION("IFERROR(vlookup( filter(indirect(CONCAT(LEFT(Z$1, LEN(Z$1)-8),""-rep-texts"")&amp;""!$B$4:$B""),indirect(CONCAT(LEFT(Z$1, LEN(Z$1)-8),""-rep-texts"")&amp;""!$A$4:$A"") = AC3), indirect(CONCAT(LEFT(Z$1, LEN(Z$1)-8),""-rep-texts"")&amp;""!$A$4:$C""), 3, false), ""Low C"&amp;"ontent"")"),"Preference for hybrid model")</f>
        <v>Preference for hybrid model</v>
      </c>
      <c r="AB3" s="7">
        <v>0.5</v>
      </c>
      <c r="AC3" s="8">
        <f>IFERROR(__xludf.DUMMYFUNCTION("IFERROR(filter(indirect(CONCAT(LEFT(AC$1, LEN(AC$1)-8),""-rep-texts"")&amp;""!$A$4:$A""),indirect(CONCAT(LEFT(AC$1, LEN(AC$1)-8),""-rep-texts"")&amp;""!$B$4:$B"") &lt;&gt; -1000, indirect(CONCAT(LEFT(AC$1, LEN(AC$1)-8),""-rep-texts"")&amp;""!$C$4:$C"") = AD3), -2)"),7.0)</f>
        <v>7</v>
      </c>
      <c r="AD3" s="8" t="str">
        <f>IFERROR(__xludf.DUMMYFUNCTION("IF(ISBLANK(IFERROR(vlookup(G3, IMPORTRANGE(""1HbWeGXj0j_9fxRj0rL21m2rIJnCPQCiNttak_P61qFU"", ""policy_desired_state""), 3,false), ""Low Content"") ), ""Low Content"", IFERROR(vlookup(G3, IMPORTRANGE(""1HbWeGXj0j_9fxRj0rL21m2rIJnCPQCiNttak_P61qFU"", ""poli"&amp;"cy_desired_state!$A$3:$C$10000""), 3,false), ""Low Content"") )"),"Generalized hybrid work model")</f>
        <v>Generalized hybrid work model</v>
      </c>
      <c r="AE3" s="7">
        <v>0.5</v>
      </c>
    </row>
    <row r="4" ht="15.75" customHeight="1">
      <c r="A4" s="5" t="s">
        <v>45</v>
      </c>
      <c r="B4" s="9" t="s">
        <v>46</v>
      </c>
      <c r="C4" s="5" t="s">
        <v>47</v>
      </c>
      <c r="D4" s="5" t="s">
        <v>48</v>
      </c>
      <c r="E4" s="5" t="s">
        <v>49</v>
      </c>
      <c r="F4" s="5" t="s">
        <v>50</v>
      </c>
      <c r="G4" s="5" t="s">
        <v>51</v>
      </c>
      <c r="H4" s="7">
        <f>IFERROR(__xludf.DUMMYFUNCTION("IFERROR(filter(indirect(CONCAT(LEFT(H$1, LEN(H$1)-8),""-rep-texts"")&amp;""!$A$4:$A""),indirect(CONCAT(LEFT(H$1, LEN(H$1)-8),""-rep-texts"")&amp;""!$B$4:$B"") = -1000, indirect(CONCAT(LEFT(H$1, LEN(H$1)-8),""-rep-texts"")&amp;""!$C$4:$C"") = I4), -2)"),0.0)</f>
        <v>0</v>
      </c>
      <c r="I4" s="8" t="str">
        <f>IFERROR(__xludf.DUMMYFUNCTION("IFERROR(vlookup( filter(indirect(CONCAT(LEFT(H$1, LEN(H$1)-8),""-rep-texts"")&amp;""!$B$4:$B""),indirect(CONCAT(LEFT(H$1, LEN(H$1)-8),""-rep-texts"")&amp;""!$A$4:$A"") = K4), indirect(CONCAT(LEFT(H$1, LEN(H$1)-8),""-rep-texts"")&amp;""!$A$4:$C""), 3, false), ""Low Co"&amp;"ntent"")"),"Adopted hybrid work policy")</f>
        <v>Adopted hybrid work policy</v>
      </c>
      <c r="J4" s="7">
        <v>0.5</v>
      </c>
      <c r="K4" s="8">
        <f>IFERROR(__xludf.DUMMYFUNCTION("IFERROR(filter(indirect(CONCAT(LEFT(K$1, LEN(K$1)-8),""-rep-texts"")&amp;""!$A$4:$A""),indirect(CONCAT(LEFT(K$1, LEN(K$1)-8),""-rep-texts"")&amp;""!$B$4:$B"") &lt;&gt; -1000, indirect(CONCAT(LEFT(K$1, LEN(K$1)-8),""-rep-texts"")&amp;""!$C$4:$C"") = L4), -2)"),4.0)</f>
        <v>4</v>
      </c>
      <c r="L4" s="8" t="str">
        <f>IFERROR(__xludf.DUMMYFUNCTION("IF(ISBLANK(IFERROR(vlookup(D4, IMPORTRANGE(""1HbWeGXj0j_9fxRj0rL21m2rIJnCPQCiNttak_P61qFU"", ""policy_current_state""), 3,false), ""Low Content"") ), ""Low Content"", IFERROR(vlookup(D4, IMPORTRANGE(""1HbWeGXj0j_9fxRj0rL21m2rIJnCPQCiNttak_P61qFU"", ""poli"&amp;"cy_current_state!$A$3:$C$10000""), 3,false), ""Low Content"") )"),"Adopted hybrid work policy")</f>
        <v>Adopted hybrid work policy</v>
      </c>
      <c r="M4" s="7">
        <v>0.5</v>
      </c>
      <c r="N4" s="7">
        <f>IFERROR(__xludf.DUMMYFUNCTION("IFERROR(filter(indirect(CONCAT(LEFT(N$1, LEN(N$1)-8),""-rep-texts"")&amp;""!$A$4:$A""),indirect(CONCAT(LEFT(N$1, LEN(N$1)-8),""-rep-texts"")&amp;""!$B$4:$B"") = -1000, indirect(CONCAT(LEFT(N$1, LEN(N$1)-8),""-rep-texts"")&amp;""!$C$4:$C"") = O4), -2)"),1.0)</f>
        <v>1</v>
      </c>
      <c r="O4" s="8" t="str">
        <f>IFERROR(__xludf.DUMMYFUNCTION("IFERROR(vlookup( filter(indirect(CONCAT(LEFT(N$1, LEN(N$1)-8),""-rep-texts"")&amp;""!$B$4:$B""),indirect(CONCAT(LEFT(N$1, LEN(N$1)-8),""-rep-texts"")&amp;""!$A$4:$A"") = Q4), indirect(CONCAT(LEFT(N$1, LEN(N$1)-8),""-rep-texts"")&amp;""!$A$4:$C""), 3, false), ""Low Co"&amp;"ntent"")"),"No impact or change")</f>
        <v>No impact or change</v>
      </c>
      <c r="P4" s="7">
        <v>0.5</v>
      </c>
      <c r="Q4" s="8">
        <f>IFERROR(__xludf.DUMMYFUNCTION("IFERROR(filter(indirect(CONCAT(LEFT(Q$1, LEN(Q$1)-8),""-rep-texts"")&amp;""!$A$4:$A""),indirect(CONCAT(LEFT(Q$1, LEN(Q$1)-8),""-rep-texts"")&amp;""!$B$4:$B"") &lt;&gt; -1000, indirect(CONCAT(LEFT(Q$1, LEN(Q$1)-8),""-rep-texts"")&amp;""!$C$4:$C"") = R4), -2)"),7.0)</f>
        <v>7</v>
      </c>
      <c r="R4" s="8" t="str">
        <f>IFERROR(__xludf.DUMMYFUNCTION("IF(ISBLANK(IFERROR(vlookup(E4, IMPORTRANGE(""1HbWeGXj0j_9fxRj0rL21m2rIJnCPQCiNttak_P61qFU"", ""impact_quality""), 3,false), ""Low Content"") ), ""Low Content"", IFERROR(vlookup(E4, IMPORTRANGE(""1HbWeGXj0j_9fxRj0rL21m2rIJnCPQCiNttak_P61qFU"", ""impact_qua"&amp;"lity!$A$3:$C$10000""), 3,false), ""Low Content"") )"),"No impact or change")</f>
        <v>No impact or change</v>
      </c>
      <c r="S4" s="7">
        <v>0.5</v>
      </c>
      <c r="T4" s="7">
        <f>IFERROR(__xludf.DUMMYFUNCTION("IFERROR(filter(indirect(CONCAT(LEFT(T$1, LEN(T$1)-8),""-rep-texts"")&amp;""!$A$4:$A""),indirect(CONCAT(LEFT(T$1, LEN(T$1)-8),""-rep-texts"")&amp;""!$B$4:$B"") = -1000, indirect(CONCAT(LEFT(T$1, LEN(T$1)-8),""-rep-texts"")&amp;""!$C$4:$C"") = U4), -2)"),0.0)</f>
        <v>0</v>
      </c>
      <c r="U4" s="8" t="str">
        <f>IFERROR(__xludf.DUMMYFUNCTION("IFERROR(vlookup( filter(indirect(CONCAT(LEFT(T$1, LEN(T$1)-8),""-rep-texts"")&amp;""!$B$4:$B""),indirect(CONCAT(LEFT(T$1, LEN(T$1)-8),""-rep-texts"")&amp;""!$A$4:$A"") = W4), indirect(CONCAT(LEFT(T$1, LEN(T$1)-8),""-rep-texts"")&amp;""!$A$4:$C""), 3, false), ""Low Co"&amp;"ntent"")"),"Negative impact on team's culture and performance")</f>
        <v>Negative impact on team's culture and performance</v>
      </c>
      <c r="V4" s="7">
        <v>0.5</v>
      </c>
      <c r="W4" s="8">
        <f>IFERROR(__xludf.DUMMYFUNCTION("IFERROR(filter(indirect(CONCAT(LEFT(W$1, LEN(W$1)-8),""-rep-texts"")&amp;""!$A$4:$A""),indirect(CONCAT(LEFT(W$1, LEN(W$1)-8),""-rep-texts"")&amp;""!$B$4:$B"") &lt;&gt; -1000, indirect(CONCAT(LEFT(W$1, LEN(W$1)-8),""-rep-texts"")&amp;""!$C$4:$C"") = X4), -2)"),3.0)</f>
        <v>3</v>
      </c>
      <c r="X4" s="8" t="str">
        <f>IFERROR(__xludf.DUMMYFUNCTION("IF(ISBLANK(IFERROR(vlookup(F4, IMPORTRANGE(""1HbWeGXj0j_9fxRj0rL21m2rIJnCPQCiNttak_P61qFU"", ""impact_cul_perf""), 3,false), ""Low Content"") ), ""Low Content"", IFERROR(vlookup(F4, IMPORTRANGE(""1HbWeGXj0j_9fxRj0rL21m2rIJnCPQCiNttak_P61qFU"", ""impact_cu"&amp;"l_perf!$A$3:$C$10000""), 3,false), ""Low Content"") )"),"Lower team cohesion")</f>
        <v>Lower team cohesion</v>
      </c>
      <c r="Y4" s="7">
        <v>0.5</v>
      </c>
      <c r="Z4" s="7">
        <f>IFERROR(__xludf.DUMMYFUNCTION("IFERROR(filter(indirect(CONCAT(LEFT(Z$1, LEN(Z$1)-8),""-rep-texts"")&amp;""!$A$4:$A""),indirect(CONCAT(LEFT(Z$1, LEN(Z$1)-8),""-rep-texts"")&amp;""!$B$4:$B"") = -1000, indirect(CONCAT(LEFT(Z$1, LEN(Z$1)-8),""-rep-texts"")&amp;""!$C$4:$C"") = AA4), -2)"),3.0)</f>
        <v>3</v>
      </c>
      <c r="AA4" s="8" t="str">
        <f>IFERROR(__xludf.DUMMYFUNCTION("IFERROR(vlookup( filter(indirect(CONCAT(LEFT(Z$1, LEN(Z$1)-8),""-rep-texts"")&amp;""!$B$4:$B""),indirect(CONCAT(LEFT(Z$1, LEN(Z$1)-8),""-rep-texts"")&amp;""!$A$4:$A"") = AC4), indirect(CONCAT(LEFT(Z$1, LEN(Z$1)-8),""-rep-texts"")&amp;""!$A$4:$C""), 3, false), ""Low C"&amp;"ontent"")"),"Preference for hybrid model")</f>
        <v>Preference for hybrid model</v>
      </c>
      <c r="AB4" s="7">
        <v>0.5</v>
      </c>
      <c r="AC4" s="8">
        <f>IFERROR(__xludf.DUMMYFUNCTION("IFERROR(filter(indirect(CONCAT(LEFT(AC$1, LEN(AC$1)-8),""-rep-texts"")&amp;""!$A$4:$A""),indirect(CONCAT(LEFT(AC$1, LEN(AC$1)-8),""-rep-texts"")&amp;""!$B$4:$B"") &lt;&gt; -1000, indirect(CONCAT(LEFT(AC$1, LEN(AC$1)-8),""-rep-texts"")&amp;""!$C$4:$C"") = AD4), -2)"),7.0)</f>
        <v>7</v>
      </c>
      <c r="AD4" s="8" t="str">
        <f>IFERROR(__xludf.DUMMYFUNCTION("IF(ISBLANK(IFERROR(vlookup(G4, IMPORTRANGE(""1HbWeGXj0j_9fxRj0rL21m2rIJnCPQCiNttak_P61qFU"", ""policy_desired_state""), 3,false), ""Low Content"") ), ""Low Content"", IFERROR(vlookup(G4, IMPORTRANGE(""1HbWeGXj0j_9fxRj0rL21m2rIJnCPQCiNttak_P61qFU"", ""poli"&amp;"cy_desired_state!$A$3:$C$10000""), 3,false), ""Low Content"") )"),"Generalized hybrid work model")</f>
        <v>Generalized hybrid work model</v>
      </c>
      <c r="AE4" s="7">
        <v>0.5</v>
      </c>
    </row>
    <row r="5" ht="15.75" customHeight="1">
      <c r="A5" s="5" t="s">
        <v>38</v>
      </c>
      <c r="B5" s="6" t="s">
        <v>52</v>
      </c>
      <c r="C5" s="5" t="s">
        <v>53</v>
      </c>
      <c r="D5" s="5" t="s">
        <v>54</v>
      </c>
      <c r="E5" s="5" t="s">
        <v>55</v>
      </c>
      <c r="F5" s="5" t="s">
        <v>56</v>
      </c>
      <c r="G5" s="5" t="s">
        <v>57</v>
      </c>
      <c r="H5" s="7">
        <f>IFERROR(__xludf.DUMMYFUNCTION("IFERROR(filter(indirect(CONCAT(LEFT(H$1, LEN(H$1)-8),""-rep-texts"")&amp;""!$A$4:$A""),indirect(CONCAT(LEFT(H$1, LEN(H$1)-8),""-rep-texts"")&amp;""!$B$4:$B"") = -1000, indirect(CONCAT(LEFT(H$1, LEN(H$1)-8),""-rep-texts"")&amp;""!$C$4:$C"") = I5), -2)"),0.0)</f>
        <v>0</v>
      </c>
      <c r="I5" s="8" t="str">
        <f>IFERROR(__xludf.DUMMYFUNCTION("IFERROR(vlookup( filter(indirect(CONCAT(LEFT(H$1, LEN(H$1)-8),""-rep-texts"")&amp;""!$B$4:$B""),indirect(CONCAT(LEFT(H$1, LEN(H$1)-8),""-rep-texts"")&amp;""!$A$4:$A"") = K5), indirect(CONCAT(LEFT(H$1, LEN(H$1)-8),""-rep-texts"")&amp;""!$A$4:$C""), 3, false), ""Low Co"&amp;"ntent"")"),"Adopted hybrid work policy")</f>
        <v>Adopted hybrid work policy</v>
      </c>
      <c r="J5" s="7">
        <v>0.5</v>
      </c>
      <c r="K5" s="8">
        <f>IFERROR(__xludf.DUMMYFUNCTION("IFERROR(filter(indirect(CONCAT(LEFT(K$1, LEN(K$1)-8),""-rep-texts"")&amp;""!$A$4:$A""),indirect(CONCAT(LEFT(K$1, LEN(K$1)-8),""-rep-texts"")&amp;""!$B$4:$B"") &lt;&gt; -1000, indirect(CONCAT(LEFT(K$1, LEN(K$1)-8),""-rep-texts"")&amp;""!$C$4:$C"") = L5), -2)"),4.0)</f>
        <v>4</v>
      </c>
      <c r="L5" s="8" t="str">
        <f>IFERROR(__xludf.DUMMYFUNCTION("IF(ISBLANK(IFERROR(vlookup(D5, IMPORTRANGE(""1HbWeGXj0j_9fxRj0rL21m2rIJnCPQCiNttak_P61qFU"", ""policy_current_state""), 3,false), ""Low Content"") ), ""Low Content"", IFERROR(vlookup(D5, IMPORTRANGE(""1HbWeGXj0j_9fxRj0rL21m2rIJnCPQCiNttak_P61qFU"", ""poli"&amp;"cy_current_state!$A$3:$C$10000""), 3,false), ""Low Content"") )"),"Adopted hybrid work policy")</f>
        <v>Adopted hybrid work policy</v>
      </c>
      <c r="M5" s="7">
        <v>0.5</v>
      </c>
      <c r="N5" s="7">
        <f>IFERROR(__xludf.DUMMYFUNCTION("IFERROR(filter(indirect(CONCAT(LEFT(N$1, LEN(N$1)-8),""-rep-texts"")&amp;""!$A$4:$A""),indirect(CONCAT(LEFT(N$1, LEN(N$1)-8),""-rep-texts"")&amp;""!$B$4:$B"") = -1000, indirect(CONCAT(LEFT(N$1, LEN(N$1)-8),""-rep-texts"")&amp;""!$C$4:$C"") = O5), -2)"),1.0)</f>
        <v>1</v>
      </c>
      <c r="O5" s="8" t="str">
        <f>IFERROR(__xludf.DUMMYFUNCTION("IFERROR(vlookup( filter(indirect(CONCAT(LEFT(N$1, LEN(N$1)-8),""-rep-texts"")&amp;""!$B$4:$B""),indirect(CONCAT(LEFT(N$1, LEN(N$1)-8),""-rep-texts"")&amp;""!$A$4:$A"") = Q5), indirect(CONCAT(LEFT(N$1, LEN(N$1)-8),""-rep-texts"")&amp;""!$A$4:$C""), 3, false), ""Low Co"&amp;"ntent"")"),"No impact or change")</f>
        <v>No impact or change</v>
      </c>
      <c r="P5" s="7">
        <v>0.5</v>
      </c>
      <c r="Q5" s="8">
        <f>IFERROR(__xludf.DUMMYFUNCTION("IFERROR(filter(indirect(CONCAT(LEFT(Q$1, LEN(Q$1)-8),""-rep-texts"")&amp;""!$A$4:$A""),indirect(CONCAT(LEFT(Q$1, LEN(Q$1)-8),""-rep-texts"")&amp;""!$B$4:$B"") &lt;&gt; -1000, indirect(CONCAT(LEFT(Q$1, LEN(Q$1)-8),""-rep-texts"")&amp;""!$C$4:$C"") = R5), -2)"),7.0)</f>
        <v>7</v>
      </c>
      <c r="R5" s="8" t="str">
        <f>IFERROR(__xludf.DUMMYFUNCTION("IF(ISBLANK(IFERROR(vlookup(E5, IMPORTRANGE(""1HbWeGXj0j_9fxRj0rL21m2rIJnCPQCiNttak_P61qFU"", ""impact_quality""), 3,false), ""Low Content"") ), ""Low Content"", IFERROR(vlookup(E5, IMPORTRANGE(""1HbWeGXj0j_9fxRj0rL21m2rIJnCPQCiNttak_P61qFU"", ""impact_qua"&amp;"lity!$A$3:$C$10000""), 3,false), ""Low Content"") )"),"No impact or change")</f>
        <v>No impact or change</v>
      </c>
      <c r="S5" s="7">
        <v>0.5</v>
      </c>
      <c r="T5" s="7">
        <f>IFERROR(__xludf.DUMMYFUNCTION("IFERROR(filter(indirect(CONCAT(LEFT(T$1, LEN(T$1)-8),""-rep-texts"")&amp;""!$A$4:$A""),indirect(CONCAT(LEFT(T$1, LEN(T$1)-8),""-rep-texts"")&amp;""!$B$4:$B"") = -1000, indirect(CONCAT(LEFT(T$1, LEN(T$1)-8),""-rep-texts"")&amp;""!$C$4:$C"") = U5), -2)"),2.0)</f>
        <v>2</v>
      </c>
      <c r="U5" s="8" t="str">
        <f>IFERROR(__xludf.DUMMYFUNCTION("IFERROR(vlookup( filter(indirect(CONCAT(LEFT(T$1, LEN(T$1)-8),""-rep-texts"")&amp;""!$B$4:$B""),indirect(CONCAT(LEFT(T$1, LEN(T$1)-8),""-rep-texts"")&amp;""!$A$4:$A"") = W5), indirect(CONCAT(LEFT(T$1, LEN(T$1)-8),""-rep-texts"")&amp;""!$A$4:$C""), 3, false), ""Low Co"&amp;"ntent"")"),"Positive impact on team's culture and performance")</f>
        <v>Positive impact on team's culture and performance</v>
      </c>
      <c r="V5" s="7">
        <v>0.5</v>
      </c>
      <c r="W5" s="8">
        <f>IFERROR(__xludf.DUMMYFUNCTION("IFERROR(filter(indirect(CONCAT(LEFT(W$1, LEN(W$1)-8),""-rep-texts"")&amp;""!$A$4:$A""),indirect(CONCAT(LEFT(W$1, LEN(W$1)-8),""-rep-texts"")&amp;""!$B$4:$B"") &lt;&gt; -1000, indirect(CONCAT(LEFT(W$1, LEN(W$1)-8),""-rep-texts"")&amp;""!$C$4:$C"") = X5), -2)"),6.0)</f>
        <v>6</v>
      </c>
      <c r="X5" s="8" t="str">
        <f>IFERROR(__xludf.DUMMYFUNCTION("IF(ISBLANK(IFERROR(vlookup(F5, IMPORTRANGE(""1HbWeGXj0j_9fxRj0rL21m2rIJnCPQCiNttak_P61qFU"", ""impact_cul_perf""), 3,false), ""Low Content"") ), ""Low Content"", IFERROR(vlookup(F5, IMPORTRANGE(""1HbWeGXj0j_9fxRj0rL21m2rIJnCPQCiNttak_P61qFU"", ""impact_cu"&amp;"l_perf!$A$3:$C$10000""), 3,false), ""Low Content"") )"),"Maintained or enhanced team culture and performance ")</f>
        <v>Maintained or enhanced team culture and performance </v>
      </c>
      <c r="Y5" s="7">
        <v>0.5</v>
      </c>
      <c r="Z5" s="7">
        <f>IFERROR(__xludf.DUMMYFUNCTION("IFERROR(filter(indirect(CONCAT(LEFT(Z$1, LEN(Z$1)-8),""-rep-texts"")&amp;""!$A$4:$A""),indirect(CONCAT(LEFT(Z$1, LEN(Z$1)-8),""-rep-texts"")&amp;""!$B$4:$B"") = -1000, indirect(CONCAT(LEFT(Z$1, LEN(Z$1)-8),""-rep-texts"")&amp;""!$C$4:$C"") = AA5), -2)"),3.0)</f>
        <v>3</v>
      </c>
      <c r="AA5" s="8" t="str">
        <f>IFERROR(__xludf.DUMMYFUNCTION("IFERROR(vlookup( filter(indirect(CONCAT(LEFT(Z$1, LEN(Z$1)-8),""-rep-texts"")&amp;""!$B$4:$B""),indirect(CONCAT(LEFT(Z$1, LEN(Z$1)-8),""-rep-texts"")&amp;""!$A$4:$A"") = AC5), indirect(CONCAT(LEFT(Z$1, LEN(Z$1)-8),""-rep-texts"")&amp;""!$A$4:$C""), 3, false), ""Low C"&amp;"ontent"")"),"Preference for hybrid model")</f>
        <v>Preference for hybrid model</v>
      </c>
      <c r="AB5" s="7">
        <v>0.5</v>
      </c>
      <c r="AC5" s="8">
        <f>IFERROR(__xludf.DUMMYFUNCTION("IFERROR(filter(indirect(CONCAT(LEFT(AC$1, LEN(AC$1)-8),""-rep-texts"")&amp;""!$A$4:$A""),indirect(CONCAT(LEFT(AC$1, LEN(AC$1)-8),""-rep-texts"")&amp;""!$B$4:$B"") &lt;&gt; -1000, indirect(CONCAT(LEFT(AC$1, LEN(AC$1)-8),""-rep-texts"")&amp;""!$C$4:$C"") = AD5), -2)"),7.0)</f>
        <v>7</v>
      </c>
      <c r="AD5" s="8" t="str">
        <f>IFERROR(__xludf.DUMMYFUNCTION("IF(ISBLANK(IFERROR(vlookup(G5, IMPORTRANGE(""1HbWeGXj0j_9fxRj0rL21m2rIJnCPQCiNttak_P61qFU"", ""policy_desired_state""), 3,false), ""Low Content"") ), ""Low Content"", IFERROR(vlookup(G5, IMPORTRANGE(""1HbWeGXj0j_9fxRj0rL21m2rIJnCPQCiNttak_P61qFU"", ""poli"&amp;"cy_desired_state!$A$3:$C$10000""), 3,false), ""Low Content"") )"),"Generalized hybrid work model")</f>
        <v>Generalized hybrid work model</v>
      </c>
      <c r="AE5" s="7">
        <v>0.5</v>
      </c>
    </row>
    <row r="6" ht="15.75" customHeight="1">
      <c r="A6" s="5" t="s">
        <v>45</v>
      </c>
      <c r="B6" s="6" t="s">
        <v>58</v>
      </c>
      <c r="C6" s="5" t="s">
        <v>47</v>
      </c>
      <c r="D6" s="5" t="s">
        <v>59</v>
      </c>
      <c r="E6" s="5" t="s">
        <v>60</v>
      </c>
      <c r="F6" s="5" t="s">
        <v>61</v>
      </c>
      <c r="G6" s="5" t="s">
        <v>62</v>
      </c>
      <c r="H6" s="7">
        <f>IFERROR(__xludf.DUMMYFUNCTION("IFERROR(filter(indirect(CONCAT(LEFT(H$1, LEN(H$1)-8),""-rep-texts"")&amp;""!$A$4:$A""),indirect(CONCAT(LEFT(H$1, LEN(H$1)-8),""-rep-texts"")&amp;""!$B$4:$B"") = -1000, indirect(CONCAT(LEFT(H$1, LEN(H$1)-8),""-rep-texts"")&amp;""!$C$4:$C"") = I6), -2)"),2.0)</f>
        <v>2</v>
      </c>
      <c r="I6" s="8" t="str">
        <f>IFERROR(__xludf.DUMMYFUNCTION("IFERROR(vlookup( filter(indirect(CONCAT(LEFT(H$1, LEN(H$1)-8),""-rep-texts"")&amp;""!$B$4:$B""),indirect(CONCAT(LEFT(H$1, LEN(H$1)-8),""-rep-texts"")&amp;""!$A$4:$A"") = K6), indirect(CONCAT(LEFT(H$1, LEN(H$1)-8),""-rep-texts"")&amp;""!$A$4:$C""), 3, false), ""Low Co"&amp;"ntent"")"),"No change in policy")</f>
        <v>No change in policy</v>
      </c>
      <c r="J6" s="7">
        <v>0.5</v>
      </c>
      <c r="K6" s="8">
        <f>IFERROR(__xludf.DUMMYFUNCTION("IFERROR(filter(indirect(CONCAT(LEFT(K$1, LEN(K$1)-8),""-rep-texts"")&amp;""!$A$4:$A""),indirect(CONCAT(LEFT(K$1, LEN(K$1)-8),""-rep-texts"")&amp;""!$B$4:$B"") &lt;&gt; -1000, indirect(CONCAT(LEFT(K$1, LEN(K$1)-8),""-rep-texts"")&amp;""!$C$4:$C"") = L6), -2)"),6.0)</f>
        <v>6</v>
      </c>
      <c r="L6" s="8" t="str">
        <f>IFERROR(__xludf.DUMMYFUNCTION("IF(ISBLANK(IFERROR(vlookup(D6, IMPORTRANGE(""1HbWeGXj0j_9fxRj0rL21m2rIJnCPQCiNttak_P61qFU"", ""policy_current_state""), 3,false), ""Low Content"") ), ""Low Content"", IFERROR(vlookup(D6, IMPORTRANGE(""1HbWeGXj0j_9fxRj0rL21m2rIJnCPQCiNttak_P61qFU"", ""poli"&amp;"cy_current_state!$A$3:$C$10000""), 3,false), ""Low Content"") )"),"No change in policy")</f>
        <v>No change in policy</v>
      </c>
      <c r="M6" s="7">
        <v>0.5</v>
      </c>
      <c r="N6" s="7">
        <f>IFERROR(__xludf.DUMMYFUNCTION("IFERROR(filter(indirect(CONCAT(LEFT(N$1, LEN(N$1)-8),""-rep-texts"")&amp;""!$A$4:$A""),indirect(CONCAT(LEFT(N$1, LEN(N$1)-8),""-rep-texts"")&amp;""!$B$4:$B"") = -1000, indirect(CONCAT(LEFT(N$1, LEN(N$1)-8),""-rep-texts"")&amp;""!$C$4:$C"") = O6), -2)"),2.0)</f>
        <v>2</v>
      </c>
      <c r="O6" s="8" t="str">
        <f>IFERROR(__xludf.DUMMYFUNCTION("IFERROR(vlookup( filter(indirect(CONCAT(LEFT(N$1, LEN(N$1)-8),""-rep-texts"")&amp;""!$B$4:$B""),indirect(CONCAT(LEFT(N$1, LEN(N$1)-8),""-rep-texts"")&amp;""!$A$4:$A"") = Q6), indirect(CONCAT(LEFT(N$1, LEN(N$1)-8),""-rep-texts"")&amp;""!$A$4:$C""), 3, false), ""Low Co"&amp;"ntent"")"),"Positive impact on quality of life")</f>
        <v>Positive impact on quality of life</v>
      </c>
      <c r="P6" s="7">
        <v>0.5</v>
      </c>
      <c r="Q6" s="8">
        <f>IFERROR(__xludf.DUMMYFUNCTION("IFERROR(filter(indirect(CONCAT(LEFT(Q$1, LEN(Q$1)-8),""-rep-texts"")&amp;""!$A$4:$A""),indirect(CONCAT(LEFT(Q$1, LEN(Q$1)-8),""-rep-texts"")&amp;""!$B$4:$B"") &lt;&gt; -1000, indirect(CONCAT(LEFT(Q$1, LEN(Q$1)-8),""-rep-texts"")&amp;""!$C$4:$C"") = R6), -2)"),11.0)</f>
        <v>11</v>
      </c>
      <c r="R6" s="8" t="str">
        <f>IFERROR(__xludf.DUMMYFUNCTION("IF(ISBLANK(IFERROR(vlookup(E6, IMPORTRANGE(""1HbWeGXj0j_9fxRj0rL21m2rIJnCPQCiNttak_P61qFU"", ""impact_quality""), 3,false), ""Low Content"") ), ""Low Content"", IFERROR(vlookup(E6, IMPORTRANGE(""1HbWeGXj0j_9fxRj0rL21m2rIJnCPQCiNttak_P61qFU"", ""impact_qua"&amp;"lity!$A$3:$C$10000""), 3,false), ""Low Content"") )"),"Positive impact on work-life balance due to hyrbrid/remote policy")</f>
        <v>Positive impact on work-life balance due to hyrbrid/remote policy</v>
      </c>
      <c r="S6" s="7">
        <v>0.5</v>
      </c>
      <c r="T6" s="7">
        <f>IFERROR(__xludf.DUMMYFUNCTION("IFERROR(filter(indirect(CONCAT(LEFT(T$1, LEN(T$1)-8),""-rep-texts"")&amp;""!$A$4:$A""),indirect(CONCAT(LEFT(T$1, LEN(T$1)-8),""-rep-texts"")&amp;""!$B$4:$B"") = -1000, indirect(CONCAT(LEFT(T$1, LEN(T$1)-8),""-rep-texts"")&amp;""!$C$4:$C"") = U6), -2)"),2.0)</f>
        <v>2</v>
      </c>
      <c r="U6" s="8" t="str">
        <f>IFERROR(__xludf.DUMMYFUNCTION("IFERROR(vlookup( filter(indirect(CONCAT(LEFT(T$1, LEN(T$1)-8),""-rep-texts"")&amp;""!$B$4:$B""),indirect(CONCAT(LEFT(T$1, LEN(T$1)-8),""-rep-texts"")&amp;""!$A$4:$A"") = W6), indirect(CONCAT(LEFT(T$1, LEN(T$1)-8),""-rep-texts"")&amp;""!$A$4:$C""), 3, false), ""Low Co"&amp;"ntent"")"),"Positive impact on team's culture and performance")</f>
        <v>Positive impact on team's culture and performance</v>
      </c>
      <c r="V6" s="7">
        <v>0.5</v>
      </c>
      <c r="W6" s="8">
        <f>IFERROR(__xludf.DUMMYFUNCTION("IFERROR(filter(indirect(CONCAT(LEFT(W$1, LEN(W$1)-8),""-rep-texts"")&amp;""!$A$4:$A""),indirect(CONCAT(LEFT(W$1, LEN(W$1)-8),""-rep-texts"")&amp;""!$B$4:$B"") &lt;&gt; -1000, indirect(CONCAT(LEFT(W$1, LEN(W$1)-8),""-rep-texts"")&amp;""!$C$4:$C"") = X6), -2)"),6.0)</f>
        <v>6</v>
      </c>
      <c r="X6" s="8" t="str">
        <f>IFERROR(__xludf.DUMMYFUNCTION("IF(ISBLANK(IFERROR(vlookup(F6, IMPORTRANGE(""1HbWeGXj0j_9fxRj0rL21m2rIJnCPQCiNttak_P61qFU"", ""impact_cul_perf""), 3,false), ""Low Content"") ), ""Low Content"", IFERROR(vlookup(F6, IMPORTRANGE(""1HbWeGXj0j_9fxRj0rL21m2rIJnCPQCiNttak_P61qFU"", ""impact_cu"&amp;"l_perf!$A$3:$C$10000""), 3,false), ""Low Content"") )"),"Maintained or enhanced team culture and performance ")</f>
        <v>Maintained or enhanced team culture and performance </v>
      </c>
      <c r="Y6" s="7">
        <v>0.5</v>
      </c>
      <c r="Z6" s="7">
        <f>IFERROR(__xludf.DUMMYFUNCTION("IFERROR(filter(indirect(CONCAT(LEFT(Z$1, LEN(Z$1)-8),""-rep-texts"")&amp;""!$A$4:$A""),indirect(CONCAT(LEFT(Z$1, LEN(Z$1)-8),""-rep-texts"")&amp;""!$B$4:$B"") = -1000, indirect(CONCAT(LEFT(Z$1, LEN(Z$1)-8),""-rep-texts"")&amp;""!$C$4:$C"") = AA6), -2)"),3.0)</f>
        <v>3</v>
      </c>
      <c r="AA6" s="8" t="str">
        <f>IFERROR(__xludf.DUMMYFUNCTION("IFERROR(vlookup( filter(indirect(CONCAT(LEFT(Z$1, LEN(Z$1)-8),""-rep-texts"")&amp;""!$B$4:$B""),indirect(CONCAT(LEFT(Z$1, LEN(Z$1)-8),""-rep-texts"")&amp;""!$A$4:$A"") = AC6), indirect(CONCAT(LEFT(Z$1, LEN(Z$1)-8),""-rep-texts"")&amp;""!$A$4:$C""), 3, false), ""Low C"&amp;"ontent"")"),"Preference for hybrid model")</f>
        <v>Preference for hybrid model</v>
      </c>
      <c r="AB6" s="7">
        <v>0.5</v>
      </c>
      <c r="AC6" s="8">
        <f>IFERROR(__xludf.DUMMYFUNCTION("IFERROR(filter(indirect(CONCAT(LEFT(AC$1, LEN(AC$1)-8),""-rep-texts"")&amp;""!$A$4:$A""),indirect(CONCAT(LEFT(AC$1, LEN(AC$1)-8),""-rep-texts"")&amp;""!$B$4:$B"") &lt;&gt; -1000, indirect(CONCAT(LEFT(AC$1, LEN(AC$1)-8),""-rep-texts"")&amp;""!$C$4:$C"") = AD6), -2)"),7.0)</f>
        <v>7</v>
      </c>
      <c r="AD6" s="8" t="str">
        <f>IFERROR(__xludf.DUMMYFUNCTION("IF(ISBLANK(IFERROR(vlookup(G6, IMPORTRANGE(""1HbWeGXj0j_9fxRj0rL21m2rIJnCPQCiNttak_P61qFU"", ""policy_desired_state""), 3,false), ""Low Content"") ), ""Low Content"", IFERROR(vlookup(G6, IMPORTRANGE(""1HbWeGXj0j_9fxRj0rL21m2rIJnCPQCiNttak_P61qFU"", ""poli"&amp;"cy_desired_state!$A$3:$C$10000""), 3,false), ""Low Content"") )"),"Generalized hybrid work model")</f>
        <v>Generalized hybrid work model</v>
      </c>
      <c r="AE6" s="7">
        <v>0.5</v>
      </c>
    </row>
    <row r="7" ht="15.75" customHeight="1">
      <c r="A7" s="5" t="s">
        <v>45</v>
      </c>
      <c r="B7" s="6" t="s">
        <v>52</v>
      </c>
      <c r="C7" s="5" t="s">
        <v>47</v>
      </c>
      <c r="D7" s="5" t="s">
        <v>63</v>
      </c>
      <c r="E7" s="5" t="s">
        <v>64</v>
      </c>
      <c r="F7" s="5" t="s">
        <v>65</v>
      </c>
      <c r="G7" s="10" t="s">
        <v>66</v>
      </c>
      <c r="H7" s="7">
        <f>IFERROR(__xludf.DUMMYFUNCTION("IFERROR(filter(indirect(CONCAT(LEFT(H$1, LEN(H$1)-8),""-rep-texts"")&amp;""!$A$4:$A""),indirect(CONCAT(LEFT(H$1, LEN(H$1)-8),""-rep-texts"")&amp;""!$B$4:$B"") = -1000, indirect(CONCAT(LEFT(H$1, LEN(H$1)-8),""-rep-texts"")&amp;""!$C$4:$C"") = I7), -2)"),0.0)</f>
        <v>0</v>
      </c>
      <c r="I7" s="8" t="str">
        <f>IFERROR(__xludf.DUMMYFUNCTION("IFERROR(vlookup( filter(indirect(CONCAT(LEFT(H$1, LEN(H$1)-8),""-rep-texts"")&amp;""!$B$4:$B""),indirect(CONCAT(LEFT(H$1, LEN(H$1)-8),""-rep-texts"")&amp;""!$A$4:$A"") = K7), indirect(CONCAT(LEFT(H$1, LEN(H$1)-8),""-rep-texts"")&amp;""!$A$4:$C""), 3, false), ""Low Co"&amp;"ntent"")"),"Adopted hybrid work policy")</f>
        <v>Adopted hybrid work policy</v>
      </c>
      <c r="J7" s="7">
        <v>0.5</v>
      </c>
      <c r="K7" s="8">
        <f>IFERROR(__xludf.DUMMYFUNCTION("IFERROR(filter(indirect(CONCAT(LEFT(K$1, LEN(K$1)-8),""-rep-texts"")&amp;""!$A$4:$A""),indirect(CONCAT(LEFT(K$1, LEN(K$1)-8),""-rep-texts"")&amp;""!$B$4:$B"") &lt;&gt; -1000, indirect(CONCAT(LEFT(K$1, LEN(K$1)-8),""-rep-texts"")&amp;""!$C$4:$C"") = L7), -2)"),4.0)</f>
        <v>4</v>
      </c>
      <c r="L7" s="8" t="str">
        <f>IFERROR(__xludf.DUMMYFUNCTION("IF(ISBLANK(IFERROR(vlookup(D7, IMPORTRANGE(""1HbWeGXj0j_9fxRj0rL21m2rIJnCPQCiNttak_P61qFU"", ""policy_current_state""), 3,false), ""Low Content"") ), ""Low Content"", IFERROR(vlookup(D7, IMPORTRANGE(""1HbWeGXj0j_9fxRj0rL21m2rIJnCPQCiNttak_P61qFU"", ""poli"&amp;"cy_current_state!$A$3:$C$10000""), 3,false), ""Low Content"") )"),"Adopted hybrid work policy")</f>
        <v>Adopted hybrid work policy</v>
      </c>
      <c r="M7" s="7">
        <v>0.5</v>
      </c>
      <c r="N7" s="7">
        <f>IFERROR(__xludf.DUMMYFUNCTION("IFERROR(filter(indirect(CONCAT(LEFT(N$1, LEN(N$1)-8),""-rep-texts"")&amp;""!$A$4:$A""),indirect(CONCAT(LEFT(N$1, LEN(N$1)-8),""-rep-texts"")&amp;""!$B$4:$B"") = -1000, indirect(CONCAT(LEFT(N$1, LEN(N$1)-8),""-rep-texts"")&amp;""!$C$4:$C"") = O7), -2)"),2.0)</f>
        <v>2</v>
      </c>
      <c r="O7" s="8" t="str">
        <f>IFERROR(__xludf.DUMMYFUNCTION("IFERROR(vlookup( filter(indirect(CONCAT(LEFT(N$1, LEN(N$1)-8),""-rep-texts"")&amp;""!$B$4:$B""),indirect(CONCAT(LEFT(N$1, LEN(N$1)-8),""-rep-texts"")&amp;""!$A$4:$A"") = Q7), indirect(CONCAT(LEFT(N$1, LEN(N$1)-8),""-rep-texts"")&amp;""!$A$4:$C""), 3, false), ""Low Co"&amp;"ntent"")"),"Positive impact on quality of life")</f>
        <v>Positive impact on quality of life</v>
      </c>
      <c r="P7" s="7">
        <v>0.5</v>
      </c>
      <c r="Q7" s="8">
        <f>IFERROR(__xludf.DUMMYFUNCTION("IFERROR(filter(indirect(CONCAT(LEFT(Q$1, LEN(Q$1)-8),""-rep-texts"")&amp;""!$A$4:$A""),indirect(CONCAT(LEFT(Q$1, LEN(Q$1)-8),""-rep-texts"")&amp;""!$B$4:$B"") &lt;&gt; -1000, indirect(CONCAT(LEFT(Q$1, LEN(Q$1)-8),""-rep-texts"")&amp;""!$C$4:$C"") = R7), -2)"),8.0)</f>
        <v>8</v>
      </c>
      <c r="R7" s="8" t="str">
        <f>IFERROR(__xludf.DUMMYFUNCTION("IF(ISBLANK(IFERROR(vlookup(E7, IMPORTRANGE(""1HbWeGXj0j_9fxRj0rL21m2rIJnCPQCiNttak_P61qFU"", ""impact_quality""), 3,false), ""Low Content"") ), ""Low Content"", IFERROR(vlookup(E7, IMPORTRANGE(""1HbWeGXj0j_9fxRj0rL21m2rIJnCPQCiNttak_P61qFU"", ""impact_qua"&amp;"lity!$A$3:$C$10000""), 3,false), ""Low Content"") )"),"Increased productivity levels due to hybrid/remote policy")</f>
        <v>Increased productivity levels due to hybrid/remote policy</v>
      </c>
      <c r="S7" s="7">
        <v>0.5</v>
      </c>
      <c r="T7" s="7">
        <f>IFERROR(__xludf.DUMMYFUNCTION("IFERROR(filter(indirect(CONCAT(LEFT(T$1, LEN(T$1)-8),""-rep-texts"")&amp;""!$A$4:$A""),indirect(CONCAT(LEFT(T$1, LEN(T$1)-8),""-rep-texts"")&amp;""!$B$4:$B"") = -1000, indirect(CONCAT(LEFT(T$1, LEN(T$1)-8),""-rep-texts"")&amp;""!$C$4:$C"") = U7), -2)"),0.0)</f>
        <v>0</v>
      </c>
      <c r="U7" s="8" t="str">
        <f>IFERROR(__xludf.DUMMYFUNCTION("IFERROR(vlookup( filter(indirect(CONCAT(LEFT(T$1, LEN(T$1)-8),""-rep-texts"")&amp;""!$B$4:$B""),indirect(CONCAT(LEFT(T$1, LEN(T$1)-8),""-rep-texts"")&amp;""!$A$4:$A"") = W7), indirect(CONCAT(LEFT(T$1, LEN(T$1)-8),""-rep-texts"")&amp;""!$A$4:$C""), 3, false), ""Low Co"&amp;"ntent"")"),"Negative impact on team's culture and performance")</f>
        <v>Negative impact on team's culture and performance</v>
      </c>
      <c r="V7" s="7">
        <v>0.5</v>
      </c>
      <c r="W7" s="8">
        <f>IFERROR(__xludf.DUMMYFUNCTION("IFERROR(filter(indirect(CONCAT(LEFT(W$1, LEN(W$1)-8),""-rep-texts"")&amp;""!$A$4:$A""),indirect(CONCAT(LEFT(W$1, LEN(W$1)-8),""-rep-texts"")&amp;""!$B$4:$B"") &lt;&gt; -1000, indirect(CONCAT(LEFT(W$1, LEN(W$1)-8),""-rep-texts"")&amp;""!$C$4:$C"") = X7), -2)"),3.0)</f>
        <v>3</v>
      </c>
      <c r="X7" s="8" t="str">
        <f>IFERROR(__xludf.DUMMYFUNCTION("IF(ISBLANK(IFERROR(vlookup(F7, IMPORTRANGE(""1HbWeGXj0j_9fxRj0rL21m2rIJnCPQCiNttak_P61qFU"", ""impact_cul_perf""), 3,false), ""Low Content"") ), ""Low Content"", IFERROR(vlookup(F7, IMPORTRANGE(""1HbWeGXj0j_9fxRj0rL21m2rIJnCPQCiNttak_P61qFU"", ""impact_cu"&amp;"l_perf!$A$3:$C$10000""), 3,false), ""Low Content"") )"),"Lower team cohesion")</f>
        <v>Lower team cohesion</v>
      </c>
      <c r="Y7" s="7">
        <v>0.5</v>
      </c>
      <c r="Z7" s="7">
        <f>IFERROR(__xludf.DUMMYFUNCTION("IFERROR(filter(indirect(CONCAT(LEFT(Z$1, LEN(Z$1)-8),""-rep-texts"")&amp;""!$A$4:$A""),indirect(CONCAT(LEFT(Z$1, LEN(Z$1)-8),""-rep-texts"")&amp;""!$B$4:$B"") = -1000, indirect(CONCAT(LEFT(Z$1, LEN(Z$1)-8),""-rep-texts"")&amp;""!$C$4:$C"") = AA7), -2)"),3.0)</f>
        <v>3</v>
      </c>
      <c r="AA7" s="8" t="str">
        <f>IFERROR(__xludf.DUMMYFUNCTION("IFERROR(vlookup( filter(indirect(CONCAT(LEFT(Z$1, LEN(Z$1)-8),""-rep-texts"")&amp;""!$B$4:$B""),indirect(CONCAT(LEFT(Z$1, LEN(Z$1)-8),""-rep-texts"")&amp;""!$A$4:$A"") = AC7), indirect(CONCAT(LEFT(Z$1, LEN(Z$1)-8),""-rep-texts"")&amp;""!$A$4:$C""), 3, false), ""Low C"&amp;"ontent"")"),"Preference for hybrid model")</f>
        <v>Preference for hybrid model</v>
      </c>
      <c r="AB7" s="7">
        <v>0.5</v>
      </c>
      <c r="AC7" s="8">
        <f>IFERROR(__xludf.DUMMYFUNCTION("IFERROR(filter(indirect(CONCAT(LEFT(AC$1, LEN(AC$1)-8),""-rep-texts"")&amp;""!$A$4:$A""),indirect(CONCAT(LEFT(AC$1, LEN(AC$1)-8),""-rep-texts"")&amp;""!$B$4:$B"") &lt;&gt; -1000, indirect(CONCAT(LEFT(AC$1, LEN(AC$1)-8),""-rep-texts"")&amp;""!$C$4:$C"") = AD7), -2)"),7.0)</f>
        <v>7</v>
      </c>
      <c r="AD7" s="8" t="str">
        <f>IFERROR(__xludf.DUMMYFUNCTION("IF(ISBLANK(IFERROR(vlookup(G7, IMPORTRANGE(""1HbWeGXj0j_9fxRj0rL21m2rIJnCPQCiNttak_P61qFU"", ""policy_desired_state""), 3,false), ""Low Content"") ), ""Low Content"", IFERROR(vlookup(G7, IMPORTRANGE(""1HbWeGXj0j_9fxRj0rL21m2rIJnCPQCiNttak_P61qFU"", ""poli"&amp;"cy_desired_state!$A$3:$C$10000""), 3,false), ""Low Content"") )"),"Generalized hybrid work model")</f>
        <v>Generalized hybrid work model</v>
      </c>
      <c r="AE7" s="7">
        <v>0.5</v>
      </c>
    </row>
    <row r="8" ht="15.75" customHeight="1">
      <c r="A8" s="5" t="s">
        <v>38</v>
      </c>
      <c r="B8" s="6" t="s">
        <v>39</v>
      </c>
      <c r="C8" s="5" t="s">
        <v>47</v>
      </c>
      <c r="D8" s="5" t="s">
        <v>67</v>
      </c>
      <c r="E8" s="5" t="s">
        <v>68</v>
      </c>
      <c r="F8" s="5" t="s">
        <v>69</v>
      </c>
      <c r="G8" s="5" t="s">
        <v>70</v>
      </c>
      <c r="H8" s="7">
        <f>IFERROR(__xludf.DUMMYFUNCTION("IFERROR(filter(indirect(CONCAT(LEFT(H$1, LEN(H$1)-8),""-rep-texts"")&amp;""!$A$4:$A""),indirect(CONCAT(LEFT(H$1, LEN(H$1)-8),""-rep-texts"")&amp;""!$B$4:$B"") = -1000, indirect(CONCAT(LEFT(H$1, LEN(H$1)-8),""-rep-texts"")&amp;""!$C$4:$C"") = I8), -2)"),2.0)</f>
        <v>2</v>
      </c>
      <c r="I8" s="8" t="str">
        <f>IFERROR(__xludf.DUMMYFUNCTION("IFERROR(vlookup( filter(indirect(CONCAT(LEFT(H$1, LEN(H$1)-8),""-rep-texts"")&amp;""!$B$4:$B""),indirect(CONCAT(LEFT(H$1, LEN(H$1)-8),""-rep-texts"")&amp;""!$A$4:$A"") = K8), indirect(CONCAT(LEFT(H$1, LEN(H$1)-8),""-rep-texts"")&amp;""!$A$4:$C""), 3, false), ""Low Co"&amp;"ntent"")"),"No change in policy")</f>
        <v>No change in policy</v>
      </c>
      <c r="J8" s="7">
        <v>0.5</v>
      </c>
      <c r="K8" s="8">
        <f>IFERROR(__xludf.DUMMYFUNCTION("IFERROR(filter(indirect(CONCAT(LEFT(K$1, LEN(K$1)-8),""-rep-texts"")&amp;""!$A$4:$A""),indirect(CONCAT(LEFT(K$1, LEN(K$1)-8),""-rep-texts"")&amp;""!$B$4:$B"") &lt;&gt; -1000, indirect(CONCAT(LEFT(K$1, LEN(K$1)-8),""-rep-texts"")&amp;""!$C$4:$C"") = L8), -2)"),6.0)</f>
        <v>6</v>
      </c>
      <c r="L8" s="8" t="str">
        <f>IFERROR(__xludf.DUMMYFUNCTION("IF(ISBLANK(IFERROR(vlookup(D8, IMPORTRANGE(""1HbWeGXj0j_9fxRj0rL21m2rIJnCPQCiNttak_P61qFU"", ""policy_current_state""), 3,false), ""Low Content"") ), ""Low Content"", IFERROR(vlookup(D8, IMPORTRANGE(""1HbWeGXj0j_9fxRj0rL21m2rIJnCPQCiNttak_P61qFU"", ""poli"&amp;"cy_current_state!$A$3:$C$10000""), 3,false), ""Low Content"") )"),"No change in policy")</f>
        <v>No change in policy</v>
      </c>
      <c r="M8" s="7">
        <v>0.5</v>
      </c>
      <c r="N8" s="7">
        <f>IFERROR(__xludf.DUMMYFUNCTION("IFERROR(filter(indirect(CONCAT(LEFT(N$1, LEN(N$1)-8),""-rep-texts"")&amp;""!$A$4:$A""),indirect(CONCAT(LEFT(N$1, LEN(N$1)-8),""-rep-texts"")&amp;""!$B$4:$B"") = -1000, indirect(CONCAT(LEFT(N$1, LEN(N$1)-8),""-rep-texts"")&amp;""!$C$4:$C"") = O8), -2)"),2.0)</f>
        <v>2</v>
      </c>
      <c r="O8" s="8" t="str">
        <f>IFERROR(__xludf.DUMMYFUNCTION("IFERROR(vlookup( filter(indirect(CONCAT(LEFT(N$1, LEN(N$1)-8),""-rep-texts"")&amp;""!$B$4:$B""),indirect(CONCAT(LEFT(N$1, LEN(N$1)-8),""-rep-texts"")&amp;""!$A$4:$A"") = Q8), indirect(CONCAT(LEFT(N$1, LEN(N$1)-8),""-rep-texts"")&amp;""!$A$4:$C""), 3, false), ""Low Co"&amp;"ntent"")"),"Positive impact on quality of life")</f>
        <v>Positive impact on quality of life</v>
      </c>
      <c r="P8" s="7">
        <v>0.5</v>
      </c>
      <c r="Q8" s="8">
        <f>IFERROR(__xludf.DUMMYFUNCTION("IFERROR(filter(indirect(CONCAT(LEFT(Q$1, LEN(Q$1)-8),""-rep-texts"")&amp;""!$A$4:$A""),indirect(CONCAT(LEFT(Q$1, LEN(Q$1)-8),""-rep-texts"")&amp;""!$B$4:$B"") &lt;&gt; -1000, indirect(CONCAT(LEFT(Q$1, LEN(Q$1)-8),""-rep-texts"")&amp;""!$C$4:$C"") = R8), -2)"),11.0)</f>
        <v>11</v>
      </c>
      <c r="R8" s="8" t="str">
        <f>IFERROR(__xludf.DUMMYFUNCTION("IF(ISBLANK(IFERROR(vlookup(E8, IMPORTRANGE(""1HbWeGXj0j_9fxRj0rL21m2rIJnCPQCiNttak_P61qFU"", ""impact_quality""), 3,false), ""Low Content"") ), ""Low Content"", IFERROR(vlookup(E8, IMPORTRANGE(""1HbWeGXj0j_9fxRj0rL21m2rIJnCPQCiNttak_P61qFU"", ""impact_qua"&amp;"lity!$A$3:$C$10000""), 3,false), ""Low Content"") )"),"Positive impact on work-life balance due to hyrbrid/remote policy")</f>
        <v>Positive impact on work-life balance due to hyrbrid/remote policy</v>
      </c>
      <c r="S8" s="7">
        <v>0.5</v>
      </c>
      <c r="T8" s="7">
        <f>IFERROR(__xludf.DUMMYFUNCTION("IFERROR(filter(indirect(CONCAT(LEFT(T$1, LEN(T$1)-8),""-rep-texts"")&amp;""!$A$4:$A""),indirect(CONCAT(LEFT(T$1, LEN(T$1)-8),""-rep-texts"")&amp;""!$B$4:$B"") = -1000, indirect(CONCAT(LEFT(T$1, LEN(T$1)-8),""-rep-texts"")&amp;""!$C$4:$C"") = U8), -2)"),2.0)</f>
        <v>2</v>
      </c>
      <c r="U8" s="8" t="str">
        <f>IFERROR(__xludf.DUMMYFUNCTION("IFERROR(vlookup( filter(indirect(CONCAT(LEFT(T$1, LEN(T$1)-8),""-rep-texts"")&amp;""!$B$4:$B""),indirect(CONCAT(LEFT(T$1, LEN(T$1)-8),""-rep-texts"")&amp;""!$A$4:$A"") = W8), indirect(CONCAT(LEFT(T$1, LEN(T$1)-8),""-rep-texts"")&amp;""!$A$4:$C""), 3, false), ""Low Co"&amp;"ntent"")"),"Positive impact on team's culture and performance")</f>
        <v>Positive impact on team's culture and performance</v>
      </c>
      <c r="V8" s="7">
        <v>0.5</v>
      </c>
      <c r="W8" s="8">
        <f>IFERROR(__xludf.DUMMYFUNCTION("IFERROR(filter(indirect(CONCAT(LEFT(W$1, LEN(W$1)-8),""-rep-texts"")&amp;""!$A$4:$A""),indirect(CONCAT(LEFT(W$1, LEN(W$1)-8),""-rep-texts"")&amp;""!$B$4:$B"") &lt;&gt; -1000, indirect(CONCAT(LEFT(W$1, LEN(W$1)-8),""-rep-texts"")&amp;""!$C$4:$C"") = X8), -2)"),6.0)</f>
        <v>6</v>
      </c>
      <c r="X8" s="8" t="str">
        <f>IFERROR(__xludf.DUMMYFUNCTION("IF(ISBLANK(IFERROR(vlookup(F8, IMPORTRANGE(""1HbWeGXj0j_9fxRj0rL21m2rIJnCPQCiNttak_P61qFU"", ""impact_cul_perf""), 3,false), ""Low Content"") ), ""Low Content"", IFERROR(vlookup(F8, IMPORTRANGE(""1HbWeGXj0j_9fxRj0rL21m2rIJnCPQCiNttak_P61qFU"", ""impact_cu"&amp;"l_perf!$A$3:$C$10000""), 3,false), ""Low Content"") )"),"Maintained or enhanced team culture and performance ")</f>
        <v>Maintained or enhanced team culture and performance </v>
      </c>
      <c r="Y8" s="7">
        <v>0.5</v>
      </c>
      <c r="Z8" s="7">
        <f>IFERROR(__xludf.DUMMYFUNCTION("IFERROR(filter(indirect(CONCAT(LEFT(Z$1, LEN(Z$1)-8),""-rep-texts"")&amp;""!$A$4:$A""),indirect(CONCAT(LEFT(Z$1, LEN(Z$1)-8),""-rep-texts"")&amp;""!$B$4:$B"") = -1000, indirect(CONCAT(LEFT(Z$1, LEN(Z$1)-8),""-rep-texts"")&amp;""!$C$4:$C"") = AA8), -2)"),3.0)</f>
        <v>3</v>
      </c>
      <c r="AA8" s="8" t="str">
        <f>IFERROR(__xludf.DUMMYFUNCTION("IFERROR(vlookup( filter(indirect(CONCAT(LEFT(Z$1, LEN(Z$1)-8),""-rep-texts"")&amp;""!$B$4:$B""),indirect(CONCAT(LEFT(Z$1, LEN(Z$1)-8),""-rep-texts"")&amp;""!$A$4:$A"") = AC8), indirect(CONCAT(LEFT(Z$1, LEN(Z$1)-8),""-rep-texts"")&amp;""!$A$4:$C""), 3, false), ""Low C"&amp;"ontent"")"),"Preference for hybrid model")</f>
        <v>Preference for hybrid model</v>
      </c>
      <c r="AB8" s="7">
        <v>0.5</v>
      </c>
      <c r="AC8" s="8">
        <f>IFERROR(__xludf.DUMMYFUNCTION("IFERROR(filter(indirect(CONCAT(LEFT(AC$1, LEN(AC$1)-8),""-rep-texts"")&amp;""!$A$4:$A""),indirect(CONCAT(LEFT(AC$1, LEN(AC$1)-8),""-rep-texts"")&amp;""!$B$4:$B"") &lt;&gt; -1000, indirect(CONCAT(LEFT(AC$1, LEN(AC$1)-8),""-rep-texts"")&amp;""!$C$4:$C"") = AD8), -2)"),7.0)</f>
        <v>7</v>
      </c>
      <c r="AD8" s="8" t="str">
        <f>IFERROR(__xludf.DUMMYFUNCTION("IF(ISBLANK(IFERROR(vlookup(G8, IMPORTRANGE(""1HbWeGXj0j_9fxRj0rL21m2rIJnCPQCiNttak_P61qFU"", ""policy_desired_state""), 3,false), ""Low Content"") ), ""Low Content"", IFERROR(vlookup(G8, IMPORTRANGE(""1HbWeGXj0j_9fxRj0rL21m2rIJnCPQCiNttak_P61qFU"", ""poli"&amp;"cy_desired_state!$A$3:$C$10000""), 3,false), ""Low Content"") )"),"Generalized hybrid work model")</f>
        <v>Generalized hybrid work model</v>
      </c>
      <c r="AE8" s="7">
        <v>0.5</v>
      </c>
    </row>
    <row r="9" ht="15.75" customHeight="1">
      <c r="A9" s="5" t="s">
        <v>38</v>
      </c>
      <c r="B9" s="6" t="s">
        <v>52</v>
      </c>
      <c r="C9" s="5" t="s">
        <v>71</v>
      </c>
      <c r="D9" s="5" t="s">
        <v>72</v>
      </c>
      <c r="E9" s="5" t="s">
        <v>73</v>
      </c>
      <c r="F9" s="5" t="s">
        <v>74</v>
      </c>
      <c r="G9" s="5" t="s">
        <v>75</v>
      </c>
      <c r="H9" s="7">
        <f>IFERROR(__xludf.DUMMYFUNCTION("IFERROR(filter(indirect(CONCAT(LEFT(H$1, LEN(H$1)-8),""-rep-texts"")&amp;""!$A$4:$A""),indirect(CONCAT(LEFT(H$1, LEN(H$1)-8),""-rep-texts"")&amp;""!$B$4:$B"") = -1000, indirect(CONCAT(LEFT(H$1, LEN(H$1)-8),""-rep-texts"")&amp;""!$C$4:$C"") = I9), -2)"),0.0)</f>
        <v>0</v>
      </c>
      <c r="I9" s="8" t="str">
        <f>IFERROR(__xludf.DUMMYFUNCTION("IFERROR(vlookup( filter(indirect(CONCAT(LEFT(H$1, LEN(H$1)-8),""-rep-texts"")&amp;""!$B$4:$B""),indirect(CONCAT(LEFT(H$1, LEN(H$1)-8),""-rep-texts"")&amp;""!$A$4:$A"") = K9), indirect(CONCAT(LEFT(H$1, LEN(H$1)-8),""-rep-texts"")&amp;""!$A$4:$C""), 3, false), ""Low Co"&amp;"ntent"")"),"Adopted hybrid work policy")</f>
        <v>Adopted hybrid work policy</v>
      </c>
      <c r="J9" s="7">
        <v>0.5</v>
      </c>
      <c r="K9" s="8">
        <f>IFERROR(__xludf.DUMMYFUNCTION("IFERROR(filter(indirect(CONCAT(LEFT(K$1, LEN(K$1)-8),""-rep-texts"")&amp;""!$A$4:$A""),indirect(CONCAT(LEFT(K$1, LEN(K$1)-8),""-rep-texts"")&amp;""!$B$4:$B"") &lt;&gt; -1000, indirect(CONCAT(LEFT(K$1, LEN(K$1)-8),""-rep-texts"")&amp;""!$C$4:$C"") = L9), -2)"),4.0)</f>
        <v>4</v>
      </c>
      <c r="L9" s="8" t="str">
        <f>IFERROR(__xludf.DUMMYFUNCTION("IF(ISBLANK(IFERROR(vlookup(D9, IMPORTRANGE(""1HbWeGXj0j_9fxRj0rL21m2rIJnCPQCiNttak_P61qFU"", ""policy_current_state""), 3,false), ""Low Content"") ), ""Low Content"", IFERROR(vlookup(D9, IMPORTRANGE(""1HbWeGXj0j_9fxRj0rL21m2rIJnCPQCiNttak_P61qFU"", ""poli"&amp;"cy_current_state!$A$3:$C$10000""), 3,false), ""Low Content"") )"),"Adopted hybrid work policy")</f>
        <v>Adopted hybrid work policy</v>
      </c>
      <c r="M9" s="7">
        <v>0.5</v>
      </c>
      <c r="N9" s="7">
        <f>IFERROR(__xludf.DUMMYFUNCTION("IFERROR(filter(indirect(CONCAT(LEFT(N$1, LEN(N$1)-8),""-rep-texts"")&amp;""!$A$4:$A""),indirect(CONCAT(LEFT(N$1, LEN(N$1)-8),""-rep-texts"")&amp;""!$B$4:$B"") = -1000, indirect(CONCAT(LEFT(N$1, LEN(N$1)-8),""-rep-texts"")&amp;""!$C$4:$C"") = O9), -2)"),0.0)</f>
        <v>0</v>
      </c>
      <c r="O9" s="8" t="str">
        <f>IFERROR(__xludf.DUMMYFUNCTION("IFERROR(vlookup( filter(indirect(CONCAT(LEFT(N$1, LEN(N$1)-8),""-rep-texts"")&amp;""!$B$4:$B""),indirect(CONCAT(LEFT(N$1, LEN(N$1)-8),""-rep-texts"")&amp;""!$A$4:$A"") = Q9), indirect(CONCAT(LEFT(N$1, LEN(N$1)-8),""-rep-texts"")&amp;""!$A$4:$C""), 3, false), ""Low Co"&amp;"ntent"")"),"Negative impact on quality of life")</f>
        <v>Negative impact on quality of life</v>
      </c>
      <c r="P9" s="7">
        <v>0.5</v>
      </c>
      <c r="Q9" s="8">
        <f>IFERROR(__xludf.DUMMYFUNCTION("IFERROR(filter(indirect(CONCAT(LEFT(Q$1, LEN(Q$1)-8),""-rep-texts"")&amp;""!$A$4:$A""),indirect(CONCAT(LEFT(Q$1, LEN(Q$1)-8),""-rep-texts"")&amp;""!$B$4:$B"") &lt;&gt; -1000, indirect(CONCAT(LEFT(Q$1, LEN(Q$1)-8),""-rep-texts"")&amp;""!$C$4:$C"") = R9), -2)"),3.0)</f>
        <v>3</v>
      </c>
      <c r="R9" s="8" t="str">
        <f>IFERROR(__xludf.DUMMYFUNCTION("IF(ISBLANK(IFERROR(vlookup(E9, IMPORTRANGE(""1HbWeGXj0j_9fxRj0rL21m2rIJnCPQCiNttak_P61qFU"", ""impact_quality""), 3,false), ""Low Content"") ), ""Low Content"", IFERROR(vlookup(E9, IMPORTRANGE(""1HbWeGXj0j_9fxRj0rL21m2rIJnCPQCiNttak_P61qFU"", ""impact_qua"&amp;"lity!$A$3:$C$10000""), 3,false), ""Low Content"") )"),"Increased commute time - RTO negatively affecting work/life quality")</f>
        <v>Increased commute time - RTO negatively affecting work/life quality</v>
      </c>
      <c r="S9" s="7">
        <v>0.5</v>
      </c>
      <c r="T9" s="7">
        <f>IFERROR(__xludf.DUMMYFUNCTION("IFERROR(filter(indirect(CONCAT(LEFT(T$1, LEN(T$1)-8),""-rep-texts"")&amp;""!$A$4:$A""),indirect(CONCAT(LEFT(T$1, LEN(T$1)-8),""-rep-texts"")&amp;""!$B$4:$B"") = -1000, indirect(CONCAT(LEFT(T$1, LEN(T$1)-8),""-rep-texts"")&amp;""!$C$4:$C"") = U9), -2)"),-2.0)</f>
        <v>-2</v>
      </c>
      <c r="U9" s="8" t="str">
        <f>IFERROR(__xludf.DUMMYFUNCTION("IFERROR(vlookup( filter(indirect(CONCAT(LEFT(T$1, LEN(T$1)-8),""-rep-texts"")&amp;""!$B$4:$B""),indirect(CONCAT(LEFT(T$1, LEN(T$1)-8),""-rep-texts"")&amp;""!$A$4:$A"") = W9), indirect(CONCAT(LEFT(T$1, LEN(T$1)-8),""-rep-texts"")&amp;""!$A$4:$C""), 3, false), ""Low Co"&amp;"ntent"")"),"Low Content")</f>
        <v>Low Content</v>
      </c>
      <c r="V9" s="7">
        <v>0.5</v>
      </c>
      <c r="W9" s="8">
        <f>IFERROR(__xludf.DUMMYFUNCTION("IFERROR(filter(indirect(CONCAT(LEFT(W$1, LEN(W$1)-8),""-rep-texts"")&amp;""!$A$4:$A""),indirect(CONCAT(LEFT(W$1, LEN(W$1)-8),""-rep-texts"")&amp;""!$B$4:$B"") &lt;&gt; -1000, indirect(CONCAT(LEFT(W$1, LEN(W$1)-8),""-rep-texts"")&amp;""!$C$4:$C"") = X9), -2)"),-2.0)</f>
        <v>-2</v>
      </c>
      <c r="X9" s="8" t="str">
        <f>IFERROR(__xludf.DUMMYFUNCTION("IF(ISBLANK(IFERROR(vlookup(F9, IMPORTRANGE(""1HbWeGXj0j_9fxRj0rL21m2rIJnCPQCiNttak_P61qFU"", ""impact_cul_perf""), 3,false), ""Low Content"") ), ""Low Content"", IFERROR(vlookup(F9, IMPORTRANGE(""1HbWeGXj0j_9fxRj0rL21m2rIJnCPQCiNttak_P61qFU"", ""impact_cu"&amp;"l_perf!$A$3:$C$10000""), 3,false), ""Low Content"") )"),"Low Content")</f>
        <v>Low Content</v>
      </c>
      <c r="Y9" s="7">
        <v>0.5</v>
      </c>
      <c r="Z9" s="7">
        <f>IFERROR(__xludf.DUMMYFUNCTION("IFERROR(filter(indirect(CONCAT(LEFT(Z$1, LEN(Z$1)-8),""-rep-texts"")&amp;""!$A$4:$A""),indirect(CONCAT(LEFT(Z$1, LEN(Z$1)-8),""-rep-texts"")&amp;""!$B$4:$B"") = -1000, indirect(CONCAT(LEFT(Z$1, LEN(Z$1)-8),""-rep-texts"")&amp;""!$C$4:$C"") = AA9), -2)"),2.0)</f>
        <v>2</v>
      </c>
      <c r="AA9" s="8" t="str">
        <f>IFERROR(__xludf.DUMMYFUNCTION("IFERROR(vlookup( filter(indirect(CONCAT(LEFT(Z$1, LEN(Z$1)-8),""-rep-texts"")&amp;""!$B$4:$B""),indirect(CONCAT(LEFT(Z$1, LEN(Z$1)-8),""-rep-texts"")&amp;""!$A$4:$A"") = AC9), indirect(CONCAT(LEFT(Z$1, LEN(Z$1)-8),""-rep-texts"")&amp;""!$A$4:$C""), 3, false), ""Low C"&amp;"ontent"")"),"Policy optimized for business outcomes")</f>
        <v>Policy optimized for business outcomes</v>
      </c>
      <c r="AB9" s="7">
        <v>0.5</v>
      </c>
      <c r="AC9" s="8">
        <f>IFERROR(__xludf.DUMMYFUNCTION("IFERROR(filter(indirect(CONCAT(LEFT(AC$1, LEN(AC$1)-8),""-rep-texts"")&amp;""!$A$4:$A""),indirect(CONCAT(LEFT(AC$1, LEN(AC$1)-8),""-rep-texts"")&amp;""!$B$4:$B"") &lt;&gt; -1000, indirect(CONCAT(LEFT(AC$1, LEN(AC$1)-8),""-rep-texts"")&amp;""!$C$4:$C"") = AD9), -2)"),6.0)</f>
        <v>6</v>
      </c>
      <c r="AD9" s="8" t="str">
        <f>IFERROR(__xludf.DUMMYFUNCTION("IF(ISBLANK(IFERROR(vlookup(G9, IMPORTRANGE(""1HbWeGXj0j_9fxRj0rL21m2rIJnCPQCiNttak_P61qFU"", ""policy_desired_state""), 3,false), ""Low Content"") ), ""Low Content"", IFERROR(vlookup(G9, IMPORTRANGE(""1HbWeGXj0j_9fxRj0rL21m2rIJnCPQCiNttak_P61qFU"", ""poli"&amp;"cy_desired_state!$A$3:$C$10000""), 3,false), ""Low Content"") )"),"Policy optimized for business outcomes")</f>
        <v>Policy optimized for business outcomes</v>
      </c>
      <c r="AE9" s="7">
        <v>0.5</v>
      </c>
    </row>
    <row r="10" ht="15.75" customHeight="1">
      <c r="A10" s="5" t="s">
        <v>38</v>
      </c>
      <c r="B10" s="9" t="s">
        <v>52</v>
      </c>
      <c r="C10" s="5" t="s">
        <v>71</v>
      </c>
      <c r="D10" s="5" t="s">
        <v>76</v>
      </c>
      <c r="E10" s="5" t="s">
        <v>77</v>
      </c>
      <c r="F10" s="5" t="s">
        <v>78</v>
      </c>
      <c r="G10" s="5" t="s">
        <v>79</v>
      </c>
      <c r="H10" s="7">
        <f>IFERROR(__xludf.DUMMYFUNCTION("IFERROR(filter(indirect(CONCAT(LEFT(H$1, LEN(H$1)-8),""-rep-texts"")&amp;""!$A$4:$A""),indirect(CONCAT(LEFT(H$1, LEN(H$1)-8),""-rep-texts"")&amp;""!$B$4:$B"") = -1000, indirect(CONCAT(LEFT(H$1, LEN(H$1)-8),""-rep-texts"")&amp;""!$C$4:$C"") = I10), -2)"),0.0)</f>
        <v>0</v>
      </c>
      <c r="I10" s="8" t="str">
        <f>IFERROR(__xludf.DUMMYFUNCTION("IFERROR(vlookup( filter(indirect(CONCAT(LEFT(H$1, LEN(H$1)-8),""-rep-texts"")&amp;""!$B$4:$B""),indirect(CONCAT(LEFT(H$1, LEN(H$1)-8),""-rep-texts"")&amp;""!$A$4:$A"") = K10), indirect(CONCAT(LEFT(H$1, LEN(H$1)-8),""-rep-texts"")&amp;""!$A$4:$C""), 3, false), ""Low C"&amp;"ontent"")"),"Adopted hybrid work policy")</f>
        <v>Adopted hybrid work policy</v>
      </c>
      <c r="J10" s="7">
        <v>0.5</v>
      </c>
      <c r="K10" s="8">
        <f>IFERROR(__xludf.DUMMYFUNCTION("IFERROR(filter(indirect(CONCAT(LEFT(K$1, LEN(K$1)-8),""-rep-texts"")&amp;""!$A$4:$A""),indirect(CONCAT(LEFT(K$1, LEN(K$1)-8),""-rep-texts"")&amp;""!$B$4:$B"") &lt;&gt; -1000, indirect(CONCAT(LEFT(K$1, LEN(K$1)-8),""-rep-texts"")&amp;""!$C$4:$C"") = L10), -2)"),4.0)</f>
        <v>4</v>
      </c>
      <c r="L10" s="8" t="str">
        <f>IFERROR(__xludf.DUMMYFUNCTION("IF(ISBLANK(IFERROR(vlookup(D10, IMPORTRANGE(""1HbWeGXj0j_9fxRj0rL21m2rIJnCPQCiNttak_P61qFU"", ""policy_current_state""), 3,false), ""Low Content"") ), ""Low Content"", IFERROR(vlookup(D10, IMPORTRANGE(""1HbWeGXj0j_9fxRj0rL21m2rIJnCPQCiNttak_P61qFU"", ""po"&amp;"licy_current_state!$A$3:$C$10000""), 3,false), ""Low Content"") )"),"Adopted hybrid work policy")</f>
        <v>Adopted hybrid work policy</v>
      </c>
      <c r="M10" s="7">
        <v>0.5</v>
      </c>
      <c r="N10" s="7">
        <f>IFERROR(__xludf.DUMMYFUNCTION("IFERROR(filter(indirect(CONCAT(LEFT(N$1, LEN(N$1)-8),""-rep-texts"")&amp;""!$A$4:$A""),indirect(CONCAT(LEFT(N$1, LEN(N$1)-8),""-rep-texts"")&amp;""!$B$4:$B"") = -1000, indirect(CONCAT(LEFT(N$1, LEN(N$1)-8),""-rep-texts"")&amp;""!$C$4:$C"") = O10), -2)"),2.0)</f>
        <v>2</v>
      </c>
      <c r="O10" s="8" t="str">
        <f>IFERROR(__xludf.DUMMYFUNCTION("IFERROR(vlookup( filter(indirect(CONCAT(LEFT(N$1, LEN(N$1)-8),""-rep-texts"")&amp;""!$B$4:$B""),indirect(CONCAT(LEFT(N$1, LEN(N$1)-8),""-rep-texts"")&amp;""!$A$4:$A"") = Q10), indirect(CONCAT(LEFT(N$1, LEN(N$1)-8),""-rep-texts"")&amp;""!$A$4:$C""), 3, false), ""Low C"&amp;"ontent"")"),"Positive impact on quality of life")</f>
        <v>Positive impact on quality of life</v>
      </c>
      <c r="P10" s="7">
        <v>0.5</v>
      </c>
      <c r="Q10" s="8">
        <f>IFERROR(__xludf.DUMMYFUNCTION("IFERROR(filter(indirect(CONCAT(LEFT(Q$1, LEN(Q$1)-8),""-rep-texts"")&amp;""!$A$4:$A""),indirect(CONCAT(LEFT(Q$1, LEN(Q$1)-8),""-rep-texts"")&amp;""!$B$4:$B"") &lt;&gt; -1000, indirect(CONCAT(LEFT(Q$1, LEN(Q$1)-8),""-rep-texts"")&amp;""!$C$4:$C"") = R10), -2)"),12.0)</f>
        <v>12</v>
      </c>
      <c r="R10" s="8" t="str">
        <f>IFERROR(__xludf.DUMMYFUNCTION("IF(ISBLANK(IFERROR(vlookup(E10, IMPORTRANGE(""1HbWeGXj0j_9fxRj0rL21m2rIJnCPQCiNttak_P61qFU"", ""impact_quality""), 3,false), ""Low Content"") ), ""Low Content"", IFERROR(vlookup(E10, IMPORTRANGE(""1HbWeGXj0j_9fxRj0rL21m2rIJnCPQCiNttak_P61qFU"", ""impact_q"&amp;"uality!$A$3:$C$10000""), 3,false), ""Low Content"") )"),"Reduced commute time due to hybrid/remote schedule")</f>
        <v>Reduced commute time due to hybrid/remote schedule</v>
      </c>
      <c r="S10" s="7">
        <v>0.5</v>
      </c>
      <c r="T10" s="7">
        <f>IFERROR(__xludf.DUMMYFUNCTION("IFERROR(filter(indirect(CONCAT(LEFT(T$1, LEN(T$1)-8),""-rep-texts"")&amp;""!$A$4:$A""),indirect(CONCAT(LEFT(T$1, LEN(T$1)-8),""-rep-texts"")&amp;""!$B$4:$B"") = -1000, indirect(CONCAT(LEFT(T$1, LEN(T$1)-8),""-rep-texts"")&amp;""!$C$4:$C"") = U10), -2)"),0.0)</f>
        <v>0</v>
      </c>
      <c r="U10" s="8" t="str">
        <f>IFERROR(__xludf.DUMMYFUNCTION("IFERROR(vlookup( filter(indirect(CONCAT(LEFT(T$1, LEN(T$1)-8),""-rep-texts"")&amp;""!$B$4:$B""),indirect(CONCAT(LEFT(T$1, LEN(T$1)-8),""-rep-texts"")&amp;""!$A$4:$A"") = W10), indirect(CONCAT(LEFT(T$1, LEN(T$1)-8),""-rep-texts"")&amp;""!$A$4:$C""), 3, false), ""Low C"&amp;"ontent"")"),"Negative impact on team's culture and performance")</f>
        <v>Negative impact on team's culture and performance</v>
      </c>
      <c r="V10" s="7">
        <v>0.5</v>
      </c>
      <c r="W10" s="8">
        <f>IFERROR(__xludf.DUMMYFUNCTION("IFERROR(filter(indirect(CONCAT(LEFT(W$1, LEN(W$1)-8),""-rep-texts"")&amp;""!$A$4:$A""),indirect(CONCAT(LEFT(W$1, LEN(W$1)-8),""-rep-texts"")&amp;""!$B$4:$B"") &lt;&gt; -1000, indirect(CONCAT(LEFT(W$1, LEN(W$1)-8),""-rep-texts"")&amp;""!$C$4:$C"") = X10), -2)"),3.0)</f>
        <v>3</v>
      </c>
      <c r="X10" s="8" t="str">
        <f>IFERROR(__xludf.DUMMYFUNCTION("IF(ISBLANK(IFERROR(vlookup(F10, IMPORTRANGE(""1HbWeGXj0j_9fxRj0rL21m2rIJnCPQCiNttak_P61qFU"", ""impact_cul_perf""), 3,false), ""Low Content"") ), ""Low Content"", IFERROR(vlookup(F10, IMPORTRANGE(""1HbWeGXj0j_9fxRj0rL21m2rIJnCPQCiNttak_P61qFU"", ""impact_"&amp;"cul_perf!$A$3:$C$10000""), 3,false), ""Low Content"") )"),"Lower team cohesion")</f>
        <v>Lower team cohesion</v>
      </c>
      <c r="Y10" s="7">
        <v>0.5</v>
      </c>
      <c r="Z10" s="7">
        <f>IFERROR(__xludf.DUMMYFUNCTION("IFERROR(filter(indirect(CONCAT(LEFT(Z$1, LEN(Z$1)-8),""-rep-texts"")&amp;""!$A$4:$A""),indirect(CONCAT(LEFT(Z$1, LEN(Z$1)-8),""-rep-texts"")&amp;""!$B$4:$B"") = -1000, indirect(CONCAT(LEFT(Z$1, LEN(Z$1)-8),""-rep-texts"")&amp;""!$C$4:$C"") = AA10), -2)"),3.0)</f>
        <v>3</v>
      </c>
      <c r="AA10" s="8" t="str">
        <f>IFERROR(__xludf.DUMMYFUNCTION("IFERROR(vlookup( filter(indirect(CONCAT(LEFT(Z$1, LEN(Z$1)-8),""-rep-texts"")&amp;""!$B$4:$B""),indirect(CONCAT(LEFT(Z$1, LEN(Z$1)-8),""-rep-texts"")&amp;""!$A$4:$A"") = AC10), indirect(CONCAT(LEFT(Z$1, LEN(Z$1)-8),""-rep-texts"")&amp;""!$A$4:$C""), 3, false), ""Low "&amp;"Content"")"),"Preference for hybrid model")</f>
        <v>Preference for hybrid model</v>
      </c>
      <c r="AB10" s="7">
        <v>0.5</v>
      </c>
      <c r="AC10" s="8">
        <f>IFERROR(__xludf.DUMMYFUNCTION("IFERROR(filter(indirect(CONCAT(LEFT(AC$1, LEN(AC$1)-8),""-rep-texts"")&amp;""!$A$4:$A""),indirect(CONCAT(LEFT(AC$1, LEN(AC$1)-8),""-rep-texts"")&amp;""!$B$4:$B"") &lt;&gt; -1000, indirect(CONCAT(LEFT(AC$1, LEN(AC$1)-8),""-rep-texts"")&amp;""!$C$4:$C"") = AD10), -2)"),7.0)</f>
        <v>7</v>
      </c>
      <c r="AD10" s="8" t="str">
        <f>IFERROR(__xludf.DUMMYFUNCTION("IF(ISBLANK(IFERROR(vlookup(G10, IMPORTRANGE(""1HbWeGXj0j_9fxRj0rL21m2rIJnCPQCiNttak_P61qFU"", ""policy_desired_state""), 3,false), ""Low Content"") ), ""Low Content"", IFERROR(vlookup(G10, IMPORTRANGE(""1HbWeGXj0j_9fxRj0rL21m2rIJnCPQCiNttak_P61qFU"", ""po"&amp;"licy_desired_state!$A$3:$C$10000""), 3,false), ""Low Content"") )"),"Generalized hybrid work model")</f>
        <v>Generalized hybrid work model</v>
      </c>
      <c r="AE10" s="7">
        <v>0.5</v>
      </c>
    </row>
    <row r="11" ht="15.75" customHeight="1">
      <c r="A11" s="5" t="s">
        <v>45</v>
      </c>
      <c r="B11" s="6" t="s">
        <v>80</v>
      </c>
      <c r="C11" s="5" t="s">
        <v>47</v>
      </c>
      <c r="D11" s="10" t="s">
        <v>81</v>
      </c>
      <c r="E11" s="5" t="s">
        <v>82</v>
      </c>
      <c r="F11" s="5" t="s">
        <v>83</v>
      </c>
      <c r="G11" s="5" t="s">
        <v>84</v>
      </c>
      <c r="H11" s="7">
        <f>IFERROR(__xludf.DUMMYFUNCTION("IFERROR(filter(indirect(CONCAT(LEFT(H$1, LEN(H$1)-8),""-rep-texts"")&amp;""!$A$4:$A""),indirect(CONCAT(LEFT(H$1, LEN(H$1)-8),""-rep-texts"")&amp;""!$B$4:$B"") = -1000, indirect(CONCAT(LEFT(H$1, LEN(H$1)-8),""-rep-texts"")&amp;""!$C$4:$C"") = I11), -2)"),0.0)</f>
        <v>0</v>
      </c>
      <c r="I11" s="8" t="str">
        <f>IFERROR(__xludf.DUMMYFUNCTION("IFERROR(vlookup( filter(indirect(CONCAT(LEFT(H$1, LEN(H$1)-8),""-rep-texts"")&amp;""!$B$4:$B""),indirect(CONCAT(LEFT(H$1, LEN(H$1)-8),""-rep-texts"")&amp;""!$A$4:$A"") = K11), indirect(CONCAT(LEFT(H$1, LEN(H$1)-8),""-rep-texts"")&amp;""!$A$4:$C""), 3, false), ""Low C"&amp;"ontent"")"),"Adopted hybrid work policy")</f>
        <v>Adopted hybrid work policy</v>
      </c>
      <c r="J11" s="7">
        <v>0.5</v>
      </c>
      <c r="K11" s="8">
        <f>IFERROR(__xludf.DUMMYFUNCTION("IFERROR(filter(indirect(CONCAT(LEFT(K$1, LEN(K$1)-8),""-rep-texts"")&amp;""!$A$4:$A""),indirect(CONCAT(LEFT(K$1, LEN(K$1)-8),""-rep-texts"")&amp;""!$B$4:$B"") &lt;&gt; -1000, indirect(CONCAT(LEFT(K$1, LEN(K$1)-8),""-rep-texts"")&amp;""!$C$4:$C"") = L11), -2)"),4.0)</f>
        <v>4</v>
      </c>
      <c r="L11" s="8" t="str">
        <f>IFERROR(__xludf.DUMMYFUNCTION("IF(ISBLANK(IFERROR(vlookup(D11, IMPORTRANGE(""1HbWeGXj0j_9fxRj0rL21m2rIJnCPQCiNttak_P61qFU"", ""policy_current_state""), 3,false), ""Low Content"") ), ""Low Content"", IFERROR(vlookup(D11, IMPORTRANGE(""1HbWeGXj0j_9fxRj0rL21m2rIJnCPQCiNttak_P61qFU"", ""po"&amp;"licy_current_state!$A$3:$C$10000""), 3,false), ""Low Content"") )"),"Adopted hybrid work policy")</f>
        <v>Adopted hybrid work policy</v>
      </c>
      <c r="M11" s="7">
        <v>0.5</v>
      </c>
      <c r="N11" s="7">
        <f>IFERROR(__xludf.DUMMYFUNCTION("IFERROR(filter(indirect(CONCAT(LEFT(N$1, LEN(N$1)-8),""-rep-texts"")&amp;""!$A$4:$A""),indirect(CONCAT(LEFT(N$1, LEN(N$1)-8),""-rep-texts"")&amp;""!$B$4:$B"") = -1000, indirect(CONCAT(LEFT(N$1, LEN(N$1)-8),""-rep-texts"")&amp;""!$C$4:$C"") = O11), -2)"),2.0)</f>
        <v>2</v>
      </c>
      <c r="O11" s="8" t="str">
        <f>IFERROR(__xludf.DUMMYFUNCTION("IFERROR(vlookup( filter(indirect(CONCAT(LEFT(N$1, LEN(N$1)-8),""-rep-texts"")&amp;""!$B$4:$B""),indirect(CONCAT(LEFT(N$1, LEN(N$1)-8),""-rep-texts"")&amp;""!$A$4:$A"") = Q11), indirect(CONCAT(LEFT(N$1, LEN(N$1)-8),""-rep-texts"")&amp;""!$A$4:$C""), 3, false), ""Low C"&amp;"ontent"")"),"Positive impact on quality of life")</f>
        <v>Positive impact on quality of life</v>
      </c>
      <c r="P11" s="7">
        <v>0.5</v>
      </c>
      <c r="Q11" s="8">
        <f>IFERROR(__xludf.DUMMYFUNCTION("IFERROR(filter(indirect(CONCAT(LEFT(Q$1, LEN(Q$1)-8),""-rep-texts"")&amp;""!$A$4:$A""),indirect(CONCAT(LEFT(Q$1, LEN(Q$1)-8),""-rep-texts"")&amp;""!$B$4:$B"") &lt;&gt; -1000, indirect(CONCAT(LEFT(Q$1, LEN(Q$1)-8),""-rep-texts"")&amp;""!$C$4:$C"") = R11), -2)"),11.0)</f>
        <v>11</v>
      </c>
      <c r="R11" s="8" t="str">
        <f>IFERROR(__xludf.DUMMYFUNCTION("IF(ISBLANK(IFERROR(vlookup(E11, IMPORTRANGE(""1HbWeGXj0j_9fxRj0rL21m2rIJnCPQCiNttak_P61qFU"", ""impact_quality""), 3,false), ""Low Content"") ), ""Low Content"", IFERROR(vlookup(E11, IMPORTRANGE(""1HbWeGXj0j_9fxRj0rL21m2rIJnCPQCiNttak_P61qFU"", ""impact_q"&amp;"uality!$A$3:$C$10000""), 3,false), ""Low Content"") )"),"Positive impact on work-life balance due to hyrbrid/remote policy")</f>
        <v>Positive impact on work-life balance due to hyrbrid/remote policy</v>
      </c>
      <c r="S11" s="7">
        <v>0.5</v>
      </c>
      <c r="T11" s="7">
        <f>IFERROR(__xludf.DUMMYFUNCTION("IFERROR(filter(indirect(CONCAT(LEFT(T$1, LEN(T$1)-8),""-rep-texts"")&amp;""!$A$4:$A""),indirect(CONCAT(LEFT(T$1, LEN(T$1)-8),""-rep-texts"")&amp;""!$B$4:$B"") = -1000, indirect(CONCAT(LEFT(T$1, LEN(T$1)-8),""-rep-texts"")&amp;""!$C$4:$C"") = U11), -2)"),1.0)</f>
        <v>1</v>
      </c>
      <c r="U11" s="8" t="str">
        <f>IFERROR(__xludf.DUMMYFUNCTION("IFERROR(vlookup( filter(indirect(CONCAT(LEFT(T$1, LEN(T$1)-8),""-rep-texts"")&amp;""!$B$4:$B""),indirect(CONCAT(LEFT(T$1, LEN(T$1)-8),""-rep-texts"")&amp;""!$A$4:$A"") = W11), indirect(CONCAT(LEFT(T$1, LEN(T$1)-8),""-rep-texts"")&amp;""!$A$4:$C""), 3, false), ""Low C"&amp;"ontent"")"),"No impact or still unsure of impact")</f>
        <v>No impact or still unsure of impact</v>
      </c>
      <c r="V11" s="7">
        <v>0.5</v>
      </c>
      <c r="W11" s="8">
        <f>IFERROR(__xludf.DUMMYFUNCTION("IFERROR(filter(indirect(CONCAT(LEFT(W$1, LEN(W$1)-8),""-rep-texts"")&amp;""!$A$4:$A""),indirect(CONCAT(LEFT(W$1, LEN(W$1)-8),""-rep-texts"")&amp;""!$B$4:$B"") &lt;&gt; -1000, indirect(CONCAT(LEFT(W$1, LEN(W$1)-8),""-rep-texts"")&amp;""!$C$4:$C"") = X11), -2)"),5.0)</f>
        <v>5</v>
      </c>
      <c r="X11" s="8" t="str">
        <f>IFERROR(__xludf.DUMMYFUNCTION("IF(ISBLANK(IFERROR(vlookup(F11, IMPORTRANGE(""1HbWeGXj0j_9fxRj0rL21m2rIJnCPQCiNttak_P61qFU"", ""impact_cul_perf""), 3,false), ""Low Content"") ), ""Low Content"", IFERROR(vlookup(F11, IMPORTRANGE(""1HbWeGXj0j_9fxRj0rL21m2rIJnCPQCiNttak_P61qFU"", ""impact_"&amp;"cul_perf!$A$3:$C$10000""), 3,false), ""Low Content"") )"),"No impact or still unsure of impact")</f>
        <v>No impact or still unsure of impact</v>
      </c>
      <c r="Y11" s="7">
        <v>0.5</v>
      </c>
      <c r="Z11" s="7">
        <f>IFERROR(__xludf.DUMMYFUNCTION("IFERROR(filter(indirect(CONCAT(LEFT(Z$1, LEN(Z$1)-8),""-rep-texts"")&amp;""!$A$4:$A""),indirect(CONCAT(LEFT(Z$1, LEN(Z$1)-8),""-rep-texts"")&amp;""!$B$4:$B"") = -1000, indirect(CONCAT(LEFT(Z$1, LEN(Z$1)-8),""-rep-texts"")&amp;""!$C$4:$C"") = AA11), -2)"),3.0)</f>
        <v>3</v>
      </c>
      <c r="AA11" s="8" t="str">
        <f>IFERROR(__xludf.DUMMYFUNCTION("IFERROR(vlookup( filter(indirect(CONCAT(LEFT(Z$1, LEN(Z$1)-8),""-rep-texts"")&amp;""!$B$4:$B""),indirect(CONCAT(LEFT(Z$1, LEN(Z$1)-8),""-rep-texts"")&amp;""!$A$4:$A"") = AC11), indirect(CONCAT(LEFT(Z$1, LEN(Z$1)-8),""-rep-texts"")&amp;""!$A$4:$C""), 3, false), ""Low "&amp;"Content"")"),"Preference for hybrid model")</f>
        <v>Preference for hybrid model</v>
      </c>
      <c r="AB11" s="7">
        <v>0.5</v>
      </c>
      <c r="AC11" s="8">
        <f>IFERROR(__xludf.DUMMYFUNCTION("IFERROR(filter(indirect(CONCAT(LEFT(AC$1, LEN(AC$1)-8),""-rep-texts"")&amp;""!$A$4:$A""),indirect(CONCAT(LEFT(AC$1, LEN(AC$1)-8),""-rep-texts"")&amp;""!$B$4:$B"") &lt;&gt; -1000, indirect(CONCAT(LEFT(AC$1, LEN(AC$1)-8),""-rep-texts"")&amp;""!$C$4:$C"") = AD11), -2)"),7.0)</f>
        <v>7</v>
      </c>
      <c r="AD11" s="8" t="str">
        <f>IFERROR(__xludf.DUMMYFUNCTION("IF(ISBLANK(IFERROR(vlookup(G11, IMPORTRANGE(""1HbWeGXj0j_9fxRj0rL21m2rIJnCPQCiNttak_P61qFU"", ""policy_desired_state""), 3,false), ""Low Content"") ), ""Low Content"", IFERROR(vlookup(G11, IMPORTRANGE(""1HbWeGXj0j_9fxRj0rL21m2rIJnCPQCiNttak_P61qFU"", ""po"&amp;"licy_desired_state!$A$3:$C$10000""), 3,false), ""Low Content"") )"),"Generalized hybrid work model")</f>
        <v>Generalized hybrid work model</v>
      </c>
      <c r="AE11" s="7">
        <v>0.5</v>
      </c>
    </row>
    <row r="12" ht="15.75" customHeight="1">
      <c r="A12" s="5" t="s">
        <v>38</v>
      </c>
      <c r="B12" s="6" t="s">
        <v>85</v>
      </c>
      <c r="C12" s="5" t="s">
        <v>40</v>
      </c>
      <c r="D12" s="5" t="s">
        <v>86</v>
      </c>
      <c r="E12" s="5" t="s">
        <v>87</v>
      </c>
      <c r="F12" s="5" t="s">
        <v>88</v>
      </c>
      <c r="G12" s="5" t="s">
        <v>89</v>
      </c>
      <c r="H12" s="7">
        <f>IFERROR(__xludf.DUMMYFUNCTION("IFERROR(filter(indirect(CONCAT(LEFT(H$1, LEN(H$1)-8),""-rep-texts"")&amp;""!$A$4:$A""),indirect(CONCAT(LEFT(H$1, LEN(H$1)-8),""-rep-texts"")&amp;""!$B$4:$B"") = -1000, indirect(CONCAT(LEFT(H$1, LEN(H$1)-8),""-rep-texts"")&amp;""!$C$4:$C"") = I12), -2)"),0.0)</f>
        <v>0</v>
      </c>
      <c r="I12" s="8" t="str">
        <f>IFERROR(__xludf.DUMMYFUNCTION("IFERROR(vlookup( filter(indirect(CONCAT(LEFT(H$1, LEN(H$1)-8),""-rep-texts"")&amp;""!$B$4:$B""),indirect(CONCAT(LEFT(H$1, LEN(H$1)-8),""-rep-texts"")&amp;""!$A$4:$A"") = K12), indirect(CONCAT(LEFT(H$1, LEN(H$1)-8),""-rep-texts"")&amp;""!$A$4:$C""), 3, false), ""Low C"&amp;"ontent"")"),"Adopted hybrid work policy")</f>
        <v>Adopted hybrid work policy</v>
      </c>
      <c r="J12" s="7">
        <v>0.5</v>
      </c>
      <c r="K12" s="8">
        <f>IFERROR(__xludf.DUMMYFUNCTION("IFERROR(filter(indirect(CONCAT(LEFT(K$1, LEN(K$1)-8),""-rep-texts"")&amp;""!$A$4:$A""),indirect(CONCAT(LEFT(K$1, LEN(K$1)-8),""-rep-texts"")&amp;""!$B$4:$B"") &lt;&gt; -1000, indirect(CONCAT(LEFT(K$1, LEN(K$1)-8),""-rep-texts"")&amp;""!$C$4:$C"") = L12), -2)"),4.0)</f>
        <v>4</v>
      </c>
      <c r="L12" s="8" t="str">
        <f>IFERROR(__xludf.DUMMYFUNCTION("IF(ISBLANK(IFERROR(vlookup(D12, IMPORTRANGE(""1HbWeGXj0j_9fxRj0rL21m2rIJnCPQCiNttak_P61qFU"", ""policy_current_state""), 3,false), ""Low Content"") ), ""Low Content"", IFERROR(vlookup(D12, IMPORTRANGE(""1HbWeGXj0j_9fxRj0rL21m2rIJnCPQCiNttak_P61qFU"", ""po"&amp;"licy_current_state!$A$3:$C$10000""), 3,false), ""Low Content"") )"),"Adopted hybrid work policy")</f>
        <v>Adopted hybrid work policy</v>
      </c>
      <c r="M12" s="7">
        <v>0.5</v>
      </c>
      <c r="N12" s="7">
        <f>IFERROR(__xludf.DUMMYFUNCTION("IFERROR(filter(indirect(CONCAT(LEFT(N$1, LEN(N$1)-8),""-rep-texts"")&amp;""!$A$4:$A""),indirect(CONCAT(LEFT(N$1, LEN(N$1)-8),""-rep-texts"")&amp;""!$B$4:$B"") = -1000, indirect(CONCAT(LEFT(N$1, LEN(N$1)-8),""-rep-texts"")&amp;""!$C$4:$C"") = O12), -2)"),2.0)</f>
        <v>2</v>
      </c>
      <c r="O12" s="8" t="str">
        <f>IFERROR(__xludf.DUMMYFUNCTION("IFERROR(vlookup( filter(indirect(CONCAT(LEFT(N$1, LEN(N$1)-8),""-rep-texts"")&amp;""!$B$4:$B""),indirect(CONCAT(LEFT(N$1, LEN(N$1)-8),""-rep-texts"")&amp;""!$A$4:$A"") = Q12), indirect(CONCAT(LEFT(N$1, LEN(N$1)-8),""-rep-texts"")&amp;""!$A$4:$C""), 3, false), ""Low C"&amp;"ontent"")"),"Positive impact on quality of life")</f>
        <v>Positive impact on quality of life</v>
      </c>
      <c r="P12" s="7">
        <v>0.5</v>
      </c>
      <c r="Q12" s="8">
        <f>IFERROR(__xludf.DUMMYFUNCTION("IFERROR(filter(indirect(CONCAT(LEFT(Q$1, LEN(Q$1)-8),""-rep-texts"")&amp;""!$A$4:$A""),indirect(CONCAT(LEFT(Q$1, LEN(Q$1)-8),""-rep-texts"")&amp;""!$B$4:$B"") &lt;&gt; -1000, indirect(CONCAT(LEFT(Q$1, LEN(Q$1)-8),""-rep-texts"")&amp;""!$C$4:$C"") = R12), -2)"),11.0)</f>
        <v>11</v>
      </c>
      <c r="R12" s="8" t="str">
        <f>IFERROR(__xludf.DUMMYFUNCTION("IF(ISBLANK(IFERROR(vlookup(E12, IMPORTRANGE(""1HbWeGXj0j_9fxRj0rL21m2rIJnCPQCiNttak_P61qFU"", ""impact_quality""), 3,false), ""Low Content"") ), ""Low Content"", IFERROR(vlookup(E12, IMPORTRANGE(""1HbWeGXj0j_9fxRj0rL21m2rIJnCPQCiNttak_P61qFU"", ""impact_q"&amp;"uality!$A$3:$C$10000""), 3,false), ""Low Content"") )"),"Positive impact on work-life balance due to hyrbrid/remote policy")</f>
        <v>Positive impact on work-life balance due to hyrbrid/remote policy</v>
      </c>
      <c r="S12" s="7">
        <v>0.5</v>
      </c>
      <c r="T12" s="7">
        <f>IFERROR(__xludf.DUMMYFUNCTION("IFERROR(filter(indirect(CONCAT(LEFT(T$1, LEN(T$1)-8),""-rep-texts"")&amp;""!$A$4:$A""),indirect(CONCAT(LEFT(T$1, LEN(T$1)-8),""-rep-texts"")&amp;""!$B$4:$B"") = -1000, indirect(CONCAT(LEFT(T$1, LEN(T$1)-8),""-rep-texts"")&amp;""!$C$4:$C"") = U12), -2)"),-2.0)</f>
        <v>-2</v>
      </c>
      <c r="U12" s="8" t="str">
        <f>IFERROR(__xludf.DUMMYFUNCTION("IFERROR(vlookup( filter(indirect(CONCAT(LEFT(T$1, LEN(T$1)-8),""-rep-texts"")&amp;""!$B$4:$B""),indirect(CONCAT(LEFT(T$1, LEN(T$1)-8),""-rep-texts"")&amp;""!$A$4:$A"") = W12), indirect(CONCAT(LEFT(T$1, LEN(T$1)-8),""-rep-texts"")&amp;""!$A$4:$C""), 3, false), ""Low C"&amp;"ontent"")"),"Low Content")</f>
        <v>Low Content</v>
      </c>
      <c r="V12" s="7">
        <v>0.5</v>
      </c>
      <c r="W12" s="8">
        <f>IFERROR(__xludf.DUMMYFUNCTION("IFERROR(filter(indirect(CONCAT(LEFT(W$1, LEN(W$1)-8),""-rep-texts"")&amp;""!$A$4:$A""),indirect(CONCAT(LEFT(W$1, LEN(W$1)-8),""-rep-texts"")&amp;""!$B$4:$B"") &lt;&gt; -1000, indirect(CONCAT(LEFT(W$1, LEN(W$1)-8),""-rep-texts"")&amp;""!$C$4:$C"") = X12), -2)"),-2.0)</f>
        <v>-2</v>
      </c>
      <c r="X12" s="8" t="str">
        <f>IFERROR(__xludf.DUMMYFUNCTION("IF(ISBLANK(IFERROR(vlookup(F12, IMPORTRANGE(""1HbWeGXj0j_9fxRj0rL21m2rIJnCPQCiNttak_P61qFU"", ""impact_cul_perf""), 3,false), ""Low Content"") ), ""Low Content"", IFERROR(vlookup(F12, IMPORTRANGE(""1HbWeGXj0j_9fxRj0rL21m2rIJnCPQCiNttak_P61qFU"", ""impact_"&amp;"cul_perf!$A$3:$C$10000""), 3,false), ""Low Content"") )"),"Low Content")</f>
        <v>Low Content</v>
      </c>
      <c r="Y12" s="7">
        <v>0.5</v>
      </c>
      <c r="Z12" s="7">
        <f>IFERROR(__xludf.DUMMYFUNCTION("IFERROR(filter(indirect(CONCAT(LEFT(Z$1, LEN(Z$1)-8),""-rep-texts"")&amp;""!$A$4:$A""),indirect(CONCAT(LEFT(Z$1, LEN(Z$1)-8),""-rep-texts"")&amp;""!$B$4:$B"") = -1000, indirect(CONCAT(LEFT(Z$1, LEN(Z$1)-8),""-rep-texts"")&amp;""!$C$4:$C"") = AA12), -2)"),3.0)</f>
        <v>3</v>
      </c>
      <c r="AA12" s="8" t="str">
        <f>IFERROR(__xludf.DUMMYFUNCTION("IFERROR(vlookup( filter(indirect(CONCAT(LEFT(Z$1, LEN(Z$1)-8),""-rep-texts"")&amp;""!$B$4:$B""),indirect(CONCAT(LEFT(Z$1, LEN(Z$1)-8),""-rep-texts"")&amp;""!$A$4:$A"") = AC12), indirect(CONCAT(LEFT(Z$1, LEN(Z$1)-8),""-rep-texts"")&amp;""!$A$4:$C""), 3, false), ""Low "&amp;"Content"")"),"Preference for hybrid model")</f>
        <v>Preference for hybrid model</v>
      </c>
      <c r="AB12" s="7">
        <v>0.5</v>
      </c>
      <c r="AC12" s="8">
        <f>IFERROR(__xludf.DUMMYFUNCTION("IFERROR(filter(indirect(CONCAT(LEFT(AC$1, LEN(AC$1)-8),""-rep-texts"")&amp;""!$A$4:$A""),indirect(CONCAT(LEFT(AC$1, LEN(AC$1)-8),""-rep-texts"")&amp;""!$B$4:$B"") &lt;&gt; -1000, indirect(CONCAT(LEFT(AC$1, LEN(AC$1)-8),""-rep-texts"")&amp;""!$C$4:$C"") = AD12), -2)"),8.0)</f>
        <v>8</v>
      </c>
      <c r="AD12" s="8" t="str">
        <f>IFERROR(__xludf.DUMMYFUNCTION("IF(ISBLANK(IFERROR(vlookup(G12, IMPORTRANGE(""1HbWeGXj0j_9fxRj0rL21m2rIJnCPQCiNttak_P61qFU"", ""policy_desired_state""), 3,false), ""Low Content"") ), ""Low Content"", IFERROR(vlookup(G12, IMPORTRANGE(""1HbWeGXj0j_9fxRj0rL21m2rIJnCPQCiNttak_P61qFU"", ""po"&amp;"licy_desired_state!$A$3:$C$10000""), 3,false), ""Low Content"") )"),"Role-specific remote policies")</f>
        <v>Role-specific remote policies</v>
      </c>
      <c r="AE12" s="7">
        <v>0.5</v>
      </c>
    </row>
    <row r="13" ht="15.75" customHeight="1">
      <c r="A13" s="5" t="s">
        <v>38</v>
      </c>
      <c r="B13" s="6" t="s">
        <v>85</v>
      </c>
      <c r="C13" s="5" t="s">
        <v>47</v>
      </c>
      <c r="D13" s="5" t="s">
        <v>90</v>
      </c>
      <c r="E13" s="5" t="s">
        <v>91</v>
      </c>
      <c r="F13" s="5" t="s">
        <v>92</v>
      </c>
      <c r="G13" s="5" t="s">
        <v>93</v>
      </c>
      <c r="H13" s="7">
        <f>IFERROR(__xludf.DUMMYFUNCTION("IFERROR(filter(indirect(CONCAT(LEFT(H$1, LEN(H$1)-8),""-rep-texts"")&amp;""!$A$4:$A""),indirect(CONCAT(LEFT(H$1, LEN(H$1)-8),""-rep-texts"")&amp;""!$B$4:$B"") = -1000, indirect(CONCAT(LEFT(H$1, LEN(H$1)-8),""-rep-texts"")&amp;""!$C$4:$C"") = I13), -2)"),0.0)</f>
        <v>0</v>
      </c>
      <c r="I13" s="8" t="str">
        <f>IFERROR(__xludf.DUMMYFUNCTION("IFERROR(vlookup( filter(indirect(CONCAT(LEFT(H$1, LEN(H$1)-8),""-rep-texts"")&amp;""!$B$4:$B""),indirect(CONCAT(LEFT(H$1, LEN(H$1)-8),""-rep-texts"")&amp;""!$A$4:$A"") = K13), indirect(CONCAT(LEFT(H$1, LEN(H$1)-8),""-rep-texts"")&amp;""!$A$4:$C""), 3, false), ""Low C"&amp;"ontent"")"),"Adopted hybrid work policy")</f>
        <v>Adopted hybrid work policy</v>
      </c>
      <c r="J13" s="7">
        <v>0.5</v>
      </c>
      <c r="K13" s="8">
        <f>IFERROR(__xludf.DUMMYFUNCTION("IFERROR(filter(indirect(CONCAT(LEFT(K$1, LEN(K$1)-8),""-rep-texts"")&amp;""!$A$4:$A""),indirect(CONCAT(LEFT(K$1, LEN(K$1)-8),""-rep-texts"")&amp;""!$B$4:$B"") &lt;&gt; -1000, indirect(CONCAT(LEFT(K$1, LEN(K$1)-8),""-rep-texts"")&amp;""!$C$4:$C"") = L13), -2)"),4.0)</f>
        <v>4</v>
      </c>
      <c r="L13" s="8" t="str">
        <f>IFERROR(__xludf.DUMMYFUNCTION("IF(ISBLANK(IFERROR(vlookup(D13, IMPORTRANGE(""1HbWeGXj0j_9fxRj0rL21m2rIJnCPQCiNttak_P61qFU"", ""policy_current_state""), 3,false), ""Low Content"") ), ""Low Content"", IFERROR(vlookup(D13, IMPORTRANGE(""1HbWeGXj0j_9fxRj0rL21m2rIJnCPQCiNttak_P61qFU"", ""po"&amp;"licy_current_state!$A$3:$C$10000""), 3,false), ""Low Content"") )"),"Adopted hybrid work policy")</f>
        <v>Adopted hybrid work policy</v>
      </c>
      <c r="M13" s="7">
        <v>0.5</v>
      </c>
      <c r="N13" s="7">
        <f>IFERROR(__xludf.DUMMYFUNCTION("IFERROR(filter(indirect(CONCAT(LEFT(N$1, LEN(N$1)-8),""-rep-texts"")&amp;""!$A$4:$A""),indirect(CONCAT(LEFT(N$1, LEN(N$1)-8),""-rep-texts"")&amp;""!$B$4:$B"") = -1000, indirect(CONCAT(LEFT(N$1, LEN(N$1)-8),""-rep-texts"")&amp;""!$C$4:$C"") = O13), -2)"),2.0)</f>
        <v>2</v>
      </c>
      <c r="O13" s="8" t="str">
        <f>IFERROR(__xludf.DUMMYFUNCTION("IFERROR(vlookup( filter(indirect(CONCAT(LEFT(N$1, LEN(N$1)-8),""-rep-texts"")&amp;""!$B$4:$B""),indirect(CONCAT(LEFT(N$1, LEN(N$1)-8),""-rep-texts"")&amp;""!$A$4:$A"") = Q13), indirect(CONCAT(LEFT(N$1, LEN(N$1)-8),""-rep-texts"")&amp;""!$A$4:$C""), 3, false), ""Low C"&amp;"ontent"")"),"Positive impact on quality of life")</f>
        <v>Positive impact on quality of life</v>
      </c>
      <c r="P13" s="7">
        <v>0.5</v>
      </c>
      <c r="Q13" s="8">
        <f>IFERROR(__xludf.DUMMYFUNCTION("IFERROR(filter(indirect(CONCAT(LEFT(Q$1, LEN(Q$1)-8),""-rep-texts"")&amp;""!$A$4:$A""),indirect(CONCAT(LEFT(Q$1, LEN(Q$1)-8),""-rep-texts"")&amp;""!$B$4:$B"") &lt;&gt; -1000, indirect(CONCAT(LEFT(Q$1, LEN(Q$1)-8),""-rep-texts"")&amp;""!$C$4:$C"") = R13), -2)"),12.0)</f>
        <v>12</v>
      </c>
      <c r="R13" s="8" t="str">
        <f>IFERROR(__xludf.DUMMYFUNCTION("IF(ISBLANK(IFERROR(vlookup(E13, IMPORTRANGE(""1HbWeGXj0j_9fxRj0rL21m2rIJnCPQCiNttak_P61qFU"", ""impact_quality""), 3,false), ""Low Content"") ), ""Low Content"", IFERROR(vlookup(E13, IMPORTRANGE(""1HbWeGXj0j_9fxRj0rL21m2rIJnCPQCiNttak_P61qFU"", ""impact_q"&amp;"uality!$A$3:$C$10000""), 3,false), ""Low Content"") )"),"Reduced commute time due to hybrid/remote schedule")</f>
        <v>Reduced commute time due to hybrid/remote schedule</v>
      </c>
      <c r="S13" s="7">
        <v>0.5</v>
      </c>
      <c r="T13" s="7">
        <f>IFERROR(__xludf.DUMMYFUNCTION("IFERROR(filter(indirect(CONCAT(LEFT(T$1, LEN(T$1)-8),""-rep-texts"")&amp;""!$A$4:$A""),indirect(CONCAT(LEFT(T$1, LEN(T$1)-8),""-rep-texts"")&amp;""!$B$4:$B"") = -1000, indirect(CONCAT(LEFT(T$1, LEN(T$1)-8),""-rep-texts"")&amp;""!$C$4:$C"") = U13), -2)"),0.0)</f>
        <v>0</v>
      </c>
      <c r="U13" s="8" t="str">
        <f>IFERROR(__xludf.DUMMYFUNCTION("IFERROR(vlookup( filter(indirect(CONCAT(LEFT(T$1, LEN(T$1)-8),""-rep-texts"")&amp;""!$B$4:$B""),indirect(CONCAT(LEFT(T$1, LEN(T$1)-8),""-rep-texts"")&amp;""!$A$4:$A"") = W13), indirect(CONCAT(LEFT(T$1, LEN(T$1)-8),""-rep-texts"")&amp;""!$A$4:$C""), 3, false), ""Low C"&amp;"ontent"")"),"Negative impact on team's culture and performance")</f>
        <v>Negative impact on team's culture and performance</v>
      </c>
      <c r="V13" s="7">
        <v>0.5</v>
      </c>
      <c r="W13" s="8">
        <f>IFERROR(__xludf.DUMMYFUNCTION("IFERROR(filter(indirect(CONCAT(LEFT(W$1, LEN(W$1)-8),""-rep-texts"")&amp;""!$A$4:$A""),indirect(CONCAT(LEFT(W$1, LEN(W$1)-8),""-rep-texts"")&amp;""!$B$4:$B"") &lt;&gt; -1000, indirect(CONCAT(LEFT(W$1, LEN(W$1)-8),""-rep-texts"")&amp;""!$C$4:$C"") = X13), -2)"),3.0)</f>
        <v>3</v>
      </c>
      <c r="X13" s="8" t="str">
        <f>IFERROR(__xludf.DUMMYFUNCTION("IF(ISBLANK(IFERROR(vlookup(F13, IMPORTRANGE(""1HbWeGXj0j_9fxRj0rL21m2rIJnCPQCiNttak_P61qFU"", ""impact_cul_perf""), 3,false), ""Low Content"") ), ""Low Content"", IFERROR(vlookup(F13, IMPORTRANGE(""1HbWeGXj0j_9fxRj0rL21m2rIJnCPQCiNttak_P61qFU"", ""impact_"&amp;"cul_perf!$A$3:$C$10000""), 3,false), ""Low Content"") )"),"Lower team cohesion")</f>
        <v>Lower team cohesion</v>
      </c>
      <c r="Y13" s="7">
        <v>0.5</v>
      </c>
      <c r="Z13" s="7">
        <f>IFERROR(__xludf.DUMMYFUNCTION("IFERROR(filter(indirect(CONCAT(LEFT(Z$1, LEN(Z$1)-8),""-rep-texts"")&amp;""!$A$4:$A""),indirect(CONCAT(LEFT(Z$1, LEN(Z$1)-8),""-rep-texts"")&amp;""!$B$4:$B"") = -1000, indirect(CONCAT(LEFT(Z$1, LEN(Z$1)-8),""-rep-texts"")&amp;""!$C$4:$C"") = AA13), -2)"),3.0)</f>
        <v>3</v>
      </c>
      <c r="AA13" s="8" t="str">
        <f>IFERROR(__xludf.DUMMYFUNCTION("IFERROR(vlookup( filter(indirect(CONCAT(LEFT(Z$1, LEN(Z$1)-8),""-rep-texts"")&amp;""!$B$4:$B""),indirect(CONCAT(LEFT(Z$1, LEN(Z$1)-8),""-rep-texts"")&amp;""!$A$4:$A"") = AC13), indirect(CONCAT(LEFT(Z$1, LEN(Z$1)-8),""-rep-texts"")&amp;""!$A$4:$C""), 3, false), ""Low "&amp;"Content"")"),"Preference for hybrid model")</f>
        <v>Preference for hybrid model</v>
      </c>
      <c r="AB13" s="7">
        <v>0.5</v>
      </c>
      <c r="AC13" s="8">
        <f>IFERROR(__xludf.DUMMYFUNCTION("IFERROR(filter(indirect(CONCAT(LEFT(AC$1, LEN(AC$1)-8),""-rep-texts"")&amp;""!$A$4:$A""),indirect(CONCAT(LEFT(AC$1, LEN(AC$1)-8),""-rep-texts"")&amp;""!$B$4:$B"") &lt;&gt; -1000, indirect(CONCAT(LEFT(AC$1, LEN(AC$1)-8),""-rep-texts"")&amp;""!$C$4:$C"") = AD13), -2)"),7.0)</f>
        <v>7</v>
      </c>
      <c r="AD13" s="8" t="str">
        <f>IFERROR(__xludf.DUMMYFUNCTION("IF(ISBLANK(IFERROR(vlookup(G13, IMPORTRANGE(""1HbWeGXj0j_9fxRj0rL21m2rIJnCPQCiNttak_P61qFU"", ""policy_desired_state""), 3,false), ""Low Content"") ), ""Low Content"", IFERROR(vlookup(G13, IMPORTRANGE(""1HbWeGXj0j_9fxRj0rL21m2rIJnCPQCiNttak_P61qFU"", ""po"&amp;"licy_desired_state!$A$3:$C$10000""), 3,false), ""Low Content"") )"),"Generalized hybrid work model")</f>
        <v>Generalized hybrid work model</v>
      </c>
      <c r="AE13" s="7">
        <v>0.5</v>
      </c>
    </row>
    <row r="14" ht="15.75" customHeight="1">
      <c r="A14" s="5" t="s">
        <v>45</v>
      </c>
      <c r="B14" s="6" t="s">
        <v>52</v>
      </c>
      <c r="C14" s="5" t="s">
        <v>47</v>
      </c>
      <c r="D14" s="5" t="s">
        <v>94</v>
      </c>
      <c r="E14" s="5" t="s">
        <v>95</v>
      </c>
      <c r="F14" s="5" t="s">
        <v>96</v>
      </c>
      <c r="G14" s="5" t="s">
        <v>97</v>
      </c>
      <c r="H14" s="7">
        <f>IFERROR(__xludf.DUMMYFUNCTION("IFERROR(filter(indirect(CONCAT(LEFT(H$1, LEN(H$1)-8),""-rep-texts"")&amp;""!$A$4:$A""),indirect(CONCAT(LEFT(H$1, LEN(H$1)-8),""-rep-texts"")&amp;""!$B$4:$B"") = -1000, indirect(CONCAT(LEFT(H$1, LEN(H$1)-8),""-rep-texts"")&amp;""!$C$4:$C"") = I14), -2)"),0.0)</f>
        <v>0</v>
      </c>
      <c r="I14" s="8" t="str">
        <f>IFERROR(__xludf.DUMMYFUNCTION("IFERROR(vlookup( filter(indirect(CONCAT(LEFT(H$1, LEN(H$1)-8),""-rep-texts"")&amp;""!$B$4:$B""),indirect(CONCAT(LEFT(H$1, LEN(H$1)-8),""-rep-texts"")&amp;""!$A$4:$A"") = K14), indirect(CONCAT(LEFT(H$1, LEN(H$1)-8),""-rep-texts"")&amp;""!$A$4:$C""), 3, false), ""Low C"&amp;"ontent"")"),"Adopted hybrid work policy")</f>
        <v>Adopted hybrid work policy</v>
      </c>
      <c r="J14" s="7">
        <v>0.5</v>
      </c>
      <c r="K14" s="8">
        <f>IFERROR(__xludf.DUMMYFUNCTION("IFERROR(filter(indirect(CONCAT(LEFT(K$1, LEN(K$1)-8),""-rep-texts"")&amp;""!$A$4:$A""),indirect(CONCAT(LEFT(K$1, LEN(K$1)-8),""-rep-texts"")&amp;""!$B$4:$B"") &lt;&gt; -1000, indirect(CONCAT(LEFT(K$1, LEN(K$1)-8),""-rep-texts"")&amp;""!$C$4:$C"") = L14), -2)"),4.0)</f>
        <v>4</v>
      </c>
      <c r="L14" s="8" t="str">
        <f>IFERROR(__xludf.DUMMYFUNCTION("IF(ISBLANK(IFERROR(vlookup(D14, IMPORTRANGE(""1HbWeGXj0j_9fxRj0rL21m2rIJnCPQCiNttak_P61qFU"", ""policy_current_state""), 3,false), ""Low Content"") ), ""Low Content"", IFERROR(vlookup(D14, IMPORTRANGE(""1HbWeGXj0j_9fxRj0rL21m2rIJnCPQCiNttak_P61qFU"", ""po"&amp;"licy_current_state!$A$3:$C$10000""), 3,false), ""Low Content"") )"),"Adopted hybrid work policy")</f>
        <v>Adopted hybrid work policy</v>
      </c>
      <c r="M14" s="7">
        <v>0.5</v>
      </c>
      <c r="N14" s="7">
        <f>IFERROR(__xludf.DUMMYFUNCTION("IFERROR(filter(indirect(CONCAT(LEFT(N$1, LEN(N$1)-8),""-rep-texts"")&amp;""!$A$4:$A""),indirect(CONCAT(LEFT(N$1, LEN(N$1)-8),""-rep-texts"")&amp;""!$B$4:$B"") = -1000, indirect(CONCAT(LEFT(N$1, LEN(N$1)-8),""-rep-texts"")&amp;""!$C$4:$C"") = O14), -2)"),2.0)</f>
        <v>2</v>
      </c>
      <c r="O14" s="8" t="str">
        <f>IFERROR(__xludf.DUMMYFUNCTION("IFERROR(vlookup( filter(indirect(CONCAT(LEFT(N$1, LEN(N$1)-8),""-rep-texts"")&amp;""!$B$4:$B""),indirect(CONCAT(LEFT(N$1, LEN(N$1)-8),""-rep-texts"")&amp;""!$A$4:$A"") = Q14), indirect(CONCAT(LEFT(N$1, LEN(N$1)-8),""-rep-texts"")&amp;""!$A$4:$C""), 3, false), ""Low C"&amp;"ontent"")"),"Positive impact on quality of life")</f>
        <v>Positive impact on quality of life</v>
      </c>
      <c r="P14" s="7">
        <v>0.5</v>
      </c>
      <c r="Q14" s="8">
        <f>IFERROR(__xludf.DUMMYFUNCTION("IFERROR(filter(indirect(CONCAT(LEFT(Q$1, LEN(Q$1)-8),""-rep-texts"")&amp;""!$A$4:$A""),indirect(CONCAT(LEFT(Q$1, LEN(Q$1)-8),""-rep-texts"")&amp;""!$B$4:$B"") &lt;&gt; -1000, indirect(CONCAT(LEFT(Q$1, LEN(Q$1)-8),""-rep-texts"")&amp;""!$C$4:$C"") = R14), -2)"),8.0)</f>
        <v>8</v>
      </c>
      <c r="R14" s="8" t="str">
        <f>IFERROR(__xludf.DUMMYFUNCTION("IF(ISBLANK(IFERROR(vlookup(E14, IMPORTRANGE(""1HbWeGXj0j_9fxRj0rL21m2rIJnCPQCiNttak_P61qFU"", ""impact_quality""), 3,false), ""Low Content"") ), ""Low Content"", IFERROR(vlookup(E14, IMPORTRANGE(""1HbWeGXj0j_9fxRj0rL21m2rIJnCPQCiNttak_P61qFU"", ""impact_q"&amp;"uality!$A$3:$C$10000""), 3,false), ""Low Content"") )"),"Increased productivity levels due to hybrid/remote policy")</f>
        <v>Increased productivity levels due to hybrid/remote policy</v>
      </c>
      <c r="S14" s="7">
        <v>0.5</v>
      </c>
      <c r="T14" s="7">
        <f>IFERROR(__xludf.DUMMYFUNCTION("IFERROR(filter(indirect(CONCAT(LEFT(T$1, LEN(T$1)-8),""-rep-texts"")&amp;""!$A$4:$A""),indirect(CONCAT(LEFT(T$1, LEN(T$1)-8),""-rep-texts"")&amp;""!$B$4:$B"") = -1000, indirect(CONCAT(LEFT(T$1, LEN(T$1)-8),""-rep-texts"")&amp;""!$C$4:$C"") = U14), -2)"),2.0)</f>
        <v>2</v>
      </c>
      <c r="U14" s="8" t="str">
        <f>IFERROR(__xludf.DUMMYFUNCTION("IFERROR(vlookup( filter(indirect(CONCAT(LEFT(T$1, LEN(T$1)-8),""-rep-texts"")&amp;""!$B$4:$B""),indirect(CONCAT(LEFT(T$1, LEN(T$1)-8),""-rep-texts"")&amp;""!$A$4:$A"") = W14), indirect(CONCAT(LEFT(T$1, LEN(T$1)-8),""-rep-texts"")&amp;""!$A$4:$C""), 3, false), ""Low C"&amp;"ontent"")"),"Positive impact on team's culture and performance")</f>
        <v>Positive impact on team's culture and performance</v>
      </c>
      <c r="V14" s="7">
        <v>0.5</v>
      </c>
      <c r="W14" s="8">
        <f>IFERROR(__xludf.DUMMYFUNCTION("IFERROR(filter(indirect(CONCAT(LEFT(W$1, LEN(W$1)-8),""-rep-texts"")&amp;""!$A$4:$A""),indirect(CONCAT(LEFT(W$1, LEN(W$1)-8),""-rep-texts"")&amp;""!$B$4:$B"") &lt;&gt; -1000, indirect(CONCAT(LEFT(W$1, LEN(W$1)-8),""-rep-texts"")&amp;""!$C$4:$C"") = X14), -2)"),6.0)</f>
        <v>6</v>
      </c>
      <c r="X14" s="8" t="str">
        <f>IFERROR(__xludf.DUMMYFUNCTION("IF(ISBLANK(IFERROR(vlookup(F14, IMPORTRANGE(""1HbWeGXj0j_9fxRj0rL21m2rIJnCPQCiNttak_P61qFU"", ""impact_cul_perf""), 3,false), ""Low Content"") ), ""Low Content"", IFERROR(vlookup(F14, IMPORTRANGE(""1HbWeGXj0j_9fxRj0rL21m2rIJnCPQCiNttak_P61qFU"", ""impact_"&amp;"cul_perf!$A$3:$C$10000""), 3,false), ""Low Content"") )"),"Maintained or enhanced team culture and performance ")</f>
        <v>Maintained or enhanced team culture and performance </v>
      </c>
      <c r="Y14" s="7">
        <v>0.5</v>
      </c>
      <c r="Z14" s="7">
        <f>IFERROR(__xludf.DUMMYFUNCTION("IFERROR(filter(indirect(CONCAT(LEFT(Z$1, LEN(Z$1)-8),""-rep-texts"")&amp;""!$A$4:$A""),indirect(CONCAT(LEFT(Z$1, LEN(Z$1)-8),""-rep-texts"")&amp;""!$B$4:$B"") = -1000, indirect(CONCAT(LEFT(Z$1, LEN(Z$1)-8),""-rep-texts"")&amp;""!$C$4:$C"") = AA14), -2)"),3.0)</f>
        <v>3</v>
      </c>
      <c r="AA14" s="8" t="str">
        <f>IFERROR(__xludf.DUMMYFUNCTION("IFERROR(vlookup( filter(indirect(CONCAT(LEFT(Z$1, LEN(Z$1)-8),""-rep-texts"")&amp;""!$B$4:$B""),indirect(CONCAT(LEFT(Z$1, LEN(Z$1)-8),""-rep-texts"")&amp;""!$A$4:$A"") = AC14), indirect(CONCAT(LEFT(Z$1, LEN(Z$1)-8),""-rep-texts"")&amp;""!$A$4:$C""), 3, false), ""Low "&amp;"Content"")"),"Preference for hybrid model")</f>
        <v>Preference for hybrid model</v>
      </c>
      <c r="AB14" s="7">
        <v>0.5</v>
      </c>
      <c r="AC14" s="8">
        <f>IFERROR(__xludf.DUMMYFUNCTION("IFERROR(filter(indirect(CONCAT(LEFT(AC$1, LEN(AC$1)-8),""-rep-texts"")&amp;""!$A$4:$A""),indirect(CONCAT(LEFT(AC$1, LEN(AC$1)-8),""-rep-texts"")&amp;""!$B$4:$B"") &lt;&gt; -1000, indirect(CONCAT(LEFT(AC$1, LEN(AC$1)-8),""-rep-texts"")&amp;""!$C$4:$C"") = AD14), -2)"),7.0)</f>
        <v>7</v>
      </c>
      <c r="AD14" s="8" t="str">
        <f>IFERROR(__xludf.DUMMYFUNCTION("IF(ISBLANK(IFERROR(vlookup(G14, IMPORTRANGE(""1HbWeGXj0j_9fxRj0rL21m2rIJnCPQCiNttak_P61qFU"", ""policy_desired_state""), 3,false), ""Low Content"") ), ""Low Content"", IFERROR(vlookup(G14, IMPORTRANGE(""1HbWeGXj0j_9fxRj0rL21m2rIJnCPQCiNttak_P61qFU"", ""po"&amp;"licy_desired_state!$A$3:$C$10000""), 3,false), ""Low Content"") )"),"Generalized hybrid work model")</f>
        <v>Generalized hybrid work model</v>
      </c>
      <c r="AE14" s="7">
        <v>0.5</v>
      </c>
    </row>
    <row r="15" ht="15.75" customHeight="1">
      <c r="A15" s="5" t="s">
        <v>45</v>
      </c>
      <c r="B15" s="6" t="s">
        <v>85</v>
      </c>
      <c r="C15" s="5" t="s">
        <v>71</v>
      </c>
      <c r="D15" s="5" t="s">
        <v>98</v>
      </c>
      <c r="E15" s="5" t="s">
        <v>99</v>
      </c>
      <c r="F15" s="5" t="s">
        <v>100</v>
      </c>
      <c r="G15" s="5" t="s">
        <v>101</v>
      </c>
      <c r="H15" s="7">
        <f>IFERROR(__xludf.DUMMYFUNCTION("IFERROR(filter(indirect(CONCAT(LEFT(H$1, LEN(H$1)-8),""-rep-texts"")&amp;""!$A$4:$A""),indirect(CONCAT(LEFT(H$1, LEN(H$1)-8),""-rep-texts"")&amp;""!$B$4:$B"") = -1000, indirect(CONCAT(LEFT(H$1, LEN(H$1)-8),""-rep-texts"")&amp;""!$C$4:$C"") = I15), -2)"),0.0)</f>
        <v>0</v>
      </c>
      <c r="I15" s="8" t="str">
        <f>IFERROR(__xludf.DUMMYFUNCTION("IFERROR(vlookup( filter(indirect(CONCAT(LEFT(H$1, LEN(H$1)-8),""-rep-texts"")&amp;""!$B$4:$B""),indirect(CONCAT(LEFT(H$1, LEN(H$1)-8),""-rep-texts"")&amp;""!$A$4:$A"") = K15), indirect(CONCAT(LEFT(H$1, LEN(H$1)-8),""-rep-texts"")&amp;""!$A$4:$C""), 3, false), ""Low C"&amp;"ontent"")"),"Adopted hybrid work policy")</f>
        <v>Adopted hybrid work policy</v>
      </c>
      <c r="J15" s="7">
        <v>0.5</v>
      </c>
      <c r="K15" s="8">
        <f>IFERROR(__xludf.DUMMYFUNCTION("IFERROR(filter(indirect(CONCAT(LEFT(K$1, LEN(K$1)-8),""-rep-texts"")&amp;""!$A$4:$A""),indirect(CONCAT(LEFT(K$1, LEN(K$1)-8),""-rep-texts"")&amp;""!$B$4:$B"") &lt;&gt; -1000, indirect(CONCAT(LEFT(K$1, LEN(K$1)-8),""-rep-texts"")&amp;""!$C$4:$C"") = L15), -2)"),4.0)</f>
        <v>4</v>
      </c>
      <c r="L15" s="8" t="str">
        <f>IFERROR(__xludf.DUMMYFUNCTION("IF(ISBLANK(IFERROR(vlookup(D15, IMPORTRANGE(""1HbWeGXj0j_9fxRj0rL21m2rIJnCPQCiNttak_P61qFU"", ""policy_current_state""), 3,false), ""Low Content"") ), ""Low Content"", IFERROR(vlookup(D15, IMPORTRANGE(""1HbWeGXj0j_9fxRj0rL21m2rIJnCPQCiNttak_P61qFU"", ""po"&amp;"licy_current_state!$A$3:$C$10000""), 3,false), ""Low Content"") )"),"Adopted hybrid work policy")</f>
        <v>Adopted hybrid work policy</v>
      </c>
      <c r="M15" s="7">
        <v>0.5</v>
      </c>
      <c r="N15" s="7">
        <f>IFERROR(__xludf.DUMMYFUNCTION("IFERROR(filter(indirect(CONCAT(LEFT(N$1, LEN(N$1)-8),""-rep-texts"")&amp;""!$A$4:$A""),indirect(CONCAT(LEFT(N$1, LEN(N$1)-8),""-rep-texts"")&amp;""!$B$4:$B"") = -1000, indirect(CONCAT(LEFT(N$1, LEN(N$1)-8),""-rep-texts"")&amp;""!$C$4:$C"") = O15), -2)"),0.0)</f>
        <v>0</v>
      </c>
      <c r="O15" s="8" t="str">
        <f>IFERROR(__xludf.DUMMYFUNCTION("IFERROR(vlookup( filter(indirect(CONCAT(LEFT(N$1, LEN(N$1)-8),""-rep-texts"")&amp;""!$B$4:$B""),indirect(CONCAT(LEFT(N$1, LEN(N$1)-8),""-rep-texts"")&amp;""!$A$4:$A"") = Q15), indirect(CONCAT(LEFT(N$1, LEN(N$1)-8),""-rep-texts"")&amp;""!$A$4:$C""), 3, false), ""Low C"&amp;"ontent"")"),"Negative impact on quality of life")</f>
        <v>Negative impact on quality of life</v>
      </c>
      <c r="P15" s="7">
        <v>0.5</v>
      </c>
      <c r="Q15" s="8">
        <f>IFERROR(__xludf.DUMMYFUNCTION("IFERROR(filter(indirect(CONCAT(LEFT(Q$1, LEN(Q$1)-8),""-rep-texts"")&amp;""!$A$4:$A""),indirect(CONCAT(LEFT(Q$1, LEN(Q$1)-8),""-rep-texts"")&amp;""!$B$4:$B"") &lt;&gt; -1000, indirect(CONCAT(LEFT(Q$1, LEN(Q$1)-8),""-rep-texts"")&amp;""!$C$4:$C"") = R15), -2)"),3.0)</f>
        <v>3</v>
      </c>
      <c r="R15" s="8" t="str">
        <f>IFERROR(__xludf.DUMMYFUNCTION("IF(ISBLANK(IFERROR(vlookup(E15, IMPORTRANGE(""1HbWeGXj0j_9fxRj0rL21m2rIJnCPQCiNttak_P61qFU"", ""impact_quality""), 3,false), ""Low Content"") ), ""Low Content"", IFERROR(vlookup(E15, IMPORTRANGE(""1HbWeGXj0j_9fxRj0rL21m2rIJnCPQCiNttak_P61qFU"", ""impact_q"&amp;"uality!$A$3:$C$10000""), 3,false), ""Low Content"") )"),"Increased commute time - RTO negatively affecting work/life quality")</f>
        <v>Increased commute time - RTO negatively affecting work/life quality</v>
      </c>
      <c r="S15" s="7">
        <v>0.5</v>
      </c>
      <c r="T15" s="7">
        <f>IFERROR(__xludf.DUMMYFUNCTION("IFERROR(filter(indirect(CONCAT(LEFT(T$1, LEN(T$1)-8),""-rep-texts"")&amp;""!$A$4:$A""),indirect(CONCAT(LEFT(T$1, LEN(T$1)-8),""-rep-texts"")&amp;""!$B$4:$B"") = -1000, indirect(CONCAT(LEFT(T$1, LEN(T$1)-8),""-rep-texts"")&amp;""!$C$4:$C"") = U15), -2)"),1.0)</f>
        <v>1</v>
      </c>
      <c r="U15" s="8" t="str">
        <f>IFERROR(__xludf.DUMMYFUNCTION("IFERROR(vlookup( filter(indirect(CONCAT(LEFT(T$1, LEN(T$1)-8),""-rep-texts"")&amp;""!$B$4:$B""),indirect(CONCAT(LEFT(T$1, LEN(T$1)-8),""-rep-texts"")&amp;""!$A$4:$A"") = W15), indirect(CONCAT(LEFT(T$1, LEN(T$1)-8),""-rep-texts"")&amp;""!$A$4:$C""), 3, false), ""Low C"&amp;"ontent"")"),"No impact or still unsure of impact")</f>
        <v>No impact or still unsure of impact</v>
      </c>
      <c r="V15" s="7">
        <v>0.5</v>
      </c>
      <c r="W15" s="8">
        <f>IFERROR(__xludf.DUMMYFUNCTION("IFERROR(filter(indirect(CONCAT(LEFT(W$1, LEN(W$1)-8),""-rep-texts"")&amp;""!$A$4:$A""),indirect(CONCAT(LEFT(W$1, LEN(W$1)-8),""-rep-texts"")&amp;""!$B$4:$B"") &lt;&gt; -1000, indirect(CONCAT(LEFT(W$1, LEN(W$1)-8),""-rep-texts"")&amp;""!$C$4:$C"") = X15), -2)"),5.0)</f>
        <v>5</v>
      </c>
      <c r="X15" s="8" t="str">
        <f>IFERROR(__xludf.DUMMYFUNCTION("IF(ISBLANK(IFERROR(vlookup(F15, IMPORTRANGE(""1HbWeGXj0j_9fxRj0rL21m2rIJnCPQCiNttak_P61qFU"", ""impact_cul_perf""), 3,false), ""Low Content"") ), ""Low Content"", IFERROR(vlookup(F15, IMPORTRANGE(""1HbWeGXj0j_9fxRj0rL21m2rIJnCPQCiNttak_P61qFU"", ""impact_"&amp;"cul_perf!$A$3:$C$10000""), 3,false), ""Low Content"") )"),"No impact or still unsure of impact")</f>
        <v>No impact or still unsure of impact</v>
      </c>
      <c r="Y15" s="7">
        <v>0.5</v>
      </c>
      <c r="Z15" s="7">
        <f>IFERROR(__xludf.DUMMYFUNCTION("IFERROR(filter(indirect(CONCAT(LEFT(Z$1, LEN(Z$1)-8),""-rep-texts"")&amp;""!$A$4:$A""),indirect(CONCAT(LEFT(Z$1, LEN(Z$1)-8),""-rep-texts"")&amp;""!$B$4:$B"") = -1000, indirect(CONCAT(LEFT(Z$1, LEN(Z$1)-8),""-rep-texts"")&amp;""!$C$4:$C"") = AA15), -2)"),3.0)</f>
        <v>3</v>
      </c>
      <c r="AA15" s="8" t="str">
        <f>IFERROR(__xludf.DUMMYFUNCTION("IFERROR(vlookup( filter(indirect(CONCAT(LEFT(Z$1, LEN(Z$1)-8),""-rep-texts"")&amp;""!$B$4:$B""),indirect(CONCAT(LEFT(Z$1, LEN(Z$1)-8),""-rep-texts"")&amp;""!$A$4:$A"") = AC15), indirect(CONCAT(LEFT(Z$1, LEN(Z$1)-8),""-rep-texts"")&amp;""!$A$4:$C""), 3, false), ""Low "&amp;"Content"")"),"Preference for hybrid model")</f>
        <v>Preference for hybrid model</v>
      </c>
      <c r="AB15" s="7">
        <v>0.5</v>
      </c>
      <c r="AC15" s="8">
        <f>IFERROR(__xludf.DUMMYFUNCTION("IFERROR(filter(indirect(CONCAT(LEFT(AC$1, LEN(AC$1)-8),""-rep-texts"")&amp;""!$A$4:$A""),indirect(CONCAT(LEFT(AC$1, LEN(AC$1)-8),""-rep-texts"")&amp;""!$B$4:$B"") &lt;&gt; -1000, indirect(CONCAT(LEFT(AC$1, LEN(AC$1)-8),""-rep-texts"")&amp;""!$C$4:$C"") = AD15), -2)"),8.0)</f>
        <v>8</v>
      </c>
      <c r="AD15" s="8" t="str">
        <f>IFERROR(__xludf.DUMMYFUNCTION("IF(ISBLANK(IFERROR(vlookup(G15, IMPORTRANGE(""1HbWeGXj0j_9fxRj0rL21m2rIJnCPQCiNttak_P61qFU"", ""policy_desired_state""), 3,false), ""Low Content"") ), ""Low Content"", IFERROR(vlookup(G15, IMPORTRANGE(""1HbWeGXj0j_9fxRj0rL21m2rIJnCPQCiNttak_P61qFU"", ""po"&amp;"licy_desired_state!$A$3:$C$10000""), 3,false), ""Low Content"") )"),"Role-specific remote policies")</f>
        <v>Role-specific remote policies</v>
      </c>
      <c r="AE15" s="7">
        <v>0.5</v>
      </c>
    </row>
    <row r="16" ht="15.75" customHeight="1">
      <c r="A16" s="5" t="s">
        <v>45</v>
      </c>
      <c r="B16" s="6" t="s">
        <v>46</v>
      </c>
      <c r="C16" s="5" t="s">
        <v>47</v>
      </c>
      <c r="D16" s="5" t="s">
        <v>102</v>
      </c>
      <c r="E16" s="5" t="s">
        <v>103</v>
      </c>
      <c r="F16" s="5" t="s">
        <v>104</v>
      </c>
      <c r="G16" s="5" t="s">
        <v>105</v>
      </c>
      <c r="H16" s="7">
        <f>IFERROR(__xludf.DUMMYFUNCTION("IFERROR(filter(indirect(CONCAT(LEFT(H$1, LEN(H$1)-8),""-rep-texts"")&amp;""!$A$4:$A""),indirect(CONCAT(LEFT(H$1, LEN(H$1)-8),""-rep-texts"")&amp;""!$B$4:$B"") = -1000, indirect(CONCAT(LEFT(H$1, LEN(H$1)-8),""-rep-texts"")&amp;""!$C$4:$C"") = I16), -2)"),-2.0)</f>
        <v>-2</v>
      </c>
      <c r="I16" s="8" t="str">
        <f>IFERROR(__xludf.DUMMYFUNCTION("IFERROR(vlookup( filter(indirect(CONCAT(LEFT(H$1, LEN(H$1)-8),""-rep-texts"")&amp;""!$B$4:$B""),indirect(CONCAT(LEFT(H$1, LEN(H$1)-8),""-rep-texts"")&amp;""!$A$4:$A"") = K16), indirect(CONCAT(LEFT(H$1, LEN(H$1)-8),""-rep-texts"")&amp;""!$A$4:$C""), 3, false), ""Low C"&amp;"ontent"")"),"Low Content")</f>
        <v>Low Content</v>
      </c>
      <c r="J16" s="7">
        <v>0.5</v>
      </c>
      <c r="K16" s="8">
        <f>IFERROR(__xludf.DUMMYFUNCTION("IFERROR(filter(indirect(CONCAT(LEFT(K$1, LEN(K$1)-8),""-rep-texts"")&amp;""!$A$4:$A""),indirect(CONCAT(LEFT(K$1, LEN(K$1)-8),""-rep-texts"")&amp;""!$B$4:$B"") &lt;&gt; -1000, indirect(CONCAT(LEFT(K$1, LEN(K$1)-8),""-rep-texts"")&amp;""!$C$4:$C"") = L16), -2)"),-2.0)</f>
        <v>-2</v>
      </c>
      <c r="L16" s="8" t="str">
        <f>IFERROR(__xludf.DUMMYFUNCTION("IF(ISBLANK(IFERROR(vlookup(D16, IMPORTRANGE(""1HbWeGXj0j_9fxRj0rL21m2rIJnCPQCiNttak_P61qFU"", ""policy_current_state""), 3,false), ""Low Content"") ), ""Low Content"", IFERROR(vlookup(D16, IMPORTRANGE(""1HbWeGXj0j_9fxRj0rL21m2rIJnCPQCiNttak_P61qFU"", ""po"&amp;"licy_current_state!$A$3:$C$10000""), 3,false), ""Low Content"") )"),"Low Content")</f>
        <v>Low Content</v>
      </c>
      <c r="M16" s="7">
        <v>0.5</v>
      </c>
      <c r="N16" s="7">
        <f>IFERROR(__xludf.DUMMYFUNCTION("IFERROR(filter(indirect(CONCAT(LEFT(N$1, LEN(N$1)-8),""-rep-texts"")&amp;""!$A$4:$A""),indirect(CONCAT(LEFT(N$1, LEN(N$1)-8),""-rep-texts"")&amp;""!$B$4:$B"") = -1000, indirect(CONCAT(LEFT(N$1, LEN(N$1)-8),""-rep-texts"")&amp;""!$C$4:$C"") = O16), -2)"),2.0)</f>
        <v>2</v>
      </c>
      <c r="O16" s="8" t="str">
        <f>IFERROR(__xludf.DUMMYFUNCTION("IFERROR(vlookup( filter(indirect(CONCAT(LEFT(N$1, LEN(N$1)-8),""-rep-texts"")&amp;""!$B$4:$B""),indirect(CONCAT(LEFT(N$1, LEN(N$1)-8),""-rep-texts"")&amp;""!$A$4:$A"") = Q16), indirect(CONCAT(LEFT(N$1, LEN(N$1)-8),""-rep-texts"")&amp;""!$A$4:$C""), 3, false), ""Low C"&amp;"ontent"")"),"Positive impact on quality of life")</f>
        <v>Positive impact on quality of life</v>
      </c>
      <c r="P16" s="7">
        <v>0.5</v>
      </c>
      <c r="Q16" s="8">
        <f>IFERROR(__xludf.DUMMYFUNCTION("IFERROR(filter(indirect(CONCAT(LEFT(Q$1, LEN(Q$1)-8),""-rep-texts"")&amp;""!$A$4:$A""),indirect(CONCAT(LEFT(Q$1, LEN(Q$1)-8),""-rep-texts"")&amp;""!$B$4:$B"") &lt;&gt; -1000, indirect(CONCAT(LEFT(Q$1, LEN(Q$1)-8),""-rep-texts"")&amp;""!$C$4:$C"") = R16), -2)"),11.0)</f>
        <v>11</v>
      </c>
      <c r="R16" s="8" t="str">
        <f>IFERROR(__xludf.DUMMYFUNCTION("IF(ISBLANK(IFERROR(vlookup(E16, IMPORTRANGE(""1HbWeGXj0j_9fxRj0rL21m2rIJnCPQCiNttak_P61qFU"", ""impact_quality""), 3,false), ""Low Content"") ), ""Low Content"", IFERROR(vlookup(E16, IMPORTRANGE(""1HbWeGXj0j_9fxRj0rL21m2rIJnCPQCiNttak_P61qFU"", ""impact_q"&amp;"uality!$A$3:$C$10000""), 3,false), ""Low Content"") )"),"Positive impact on work-life balance due to hyrbrid/remote policy")</f>
        <v>Positive impact on work-life balance due to hyrbrid/remote policy</v>
      </c>
      <c r="S16" s="7">
        <v>0.5</v>
      </c>
      <c r="T16" s="7">
        <f>IFERROR(__xludf.DUMMYFUNCTION("IFERROR(filter(indirect(CONCAT(LEFT(T$1, LEN(T$1)-8),""-rep-texts"")&amp;""!$A$4:$A""),indirect(CONCAT(LEFT(T$1, LEN(T$1)-8),""-rep-texts"")&amp;""!$B$4:$B"") = -1000, indirect(CONCAT(LEFT(T$1, LEN(T$1)-8),""-rep-texts"")&amp;""!$C$4:$C"") = U16), -2)"),0.0)</f>
        <v>0</v>
      </c>
      <c r="U16" s="8" t="str">
        <f>IFERROR(__xludf.DUMMYFUNCTION("IFERROR(vlookup( filter(indirect(CONCAT(LEFT(T$1, LEN(T$1)-8),""-rep-texts"")&amp;""!$B$4:$B""),indirect(CONCAT(LEFT(T$1, LEN(T$1)-8),""-rep-texts"")&amp;""!$A$4:$A"") = W16), indirect(CONCAT(LEFT(T$1, LEN(T$1)-8),""-rep-texts"")&amp;""!$A$4:$C""), 3, false), ""Low C"&amp;"ontent"")"),"Negative impact on team's culture and performance")</f>
        <v>Negative impact on team's culture and performance</v>
      </c>
      <c r="V16" s="7">
        <v>0.5</v>
      </c>
      <c r="W16" s="8">
        <f>IFERROR(__xludf.DUMMYFUNCTION("IFERROR(filter(indirect(CONCAT(LEFT(W$1, LEN(W$1)-8),""-rep-texts"")&amp;""!$A$4:$A""),indirect(CONCAT(LEFT(W$1, LEN(W$1)-8),""-rep-texts"")&amp;""!$B$4:$B"") &lt;&gt; -1000, indirect(CONCAT(LEFT(W$1, LEN(W$1)-8),""-rep-texts"")&amp;""!$C$4:$C"") = X16), -2)"),3.0)</f>
        <v>3</v>
      </c>
      <c r="X16" s="8" t="str">
        <f>IFERROR(__xludf.DUMMYFUNCTION("IF(ISBLANK(IFERROR(vlookup(F16, IMPORTRANGE(""1HbWeGXj0j_9fxRj0rL21m2rIJnCPQCiNttak_P61qFU"", ""impact_cul_perf""), 3,false), ""Low Content"") ), ""Low Content"", IFERROR(vlookup(F16, IMPORTRANGE(""1HbWeGXj0j_9fxRj0rL21m2rIJnCPQCiNttak_P61qFU"", ""impact_"&amp;"cul_perf!$A$3:$C$10000""), 3,false), ""Low Content"") )"),"Lower team cohesion")</f>
        <v>Lower team cohesion</v>
      </c>
      <c r="Y16" s="7">
        <v>0.5</v>
      </c>
      <c r="Z16" s="7">
        <f>IFERROR(__xludf.DUMMYFUNCTION("IFERROR(filter(indirect(CONCAT(LEFT(Z$1, LEN(Z$1)-8),""-rep-texts"")&amp;""!$A$4:$A""),indirect(CONCAT(LEFT(Z$1, LEN(Z$1)-8),""-rep-texts"")&amp;""!$B$4:$B"") = -1000, indirect(CONCAT(LEFT(Z$1, LEN(Z$1)-8),""-rep-texts"")&amp;""!$C$4:$C"") = AA16), -2)"),-2.0)</f>
        <v>-2</v>
      </c>
      <c r="AA16" s="8" t="str">
        <f>IFERROR(__xludf.DUMMYFUNCTION("IFERROR(vlookup( filter(indirect(CONCAT(LEFT(Z$1, LEN(Z$1)-8),""-rep-texts"")&amp;""!$B$4:$B""),indirect(CONCAT(LEFT(Z$1, LEN(Z$1)-8),""-rep-texts"")&amp;""!$A$4:$A"") = AC16), indirect(CONCAT(LEFT(Z$1, LEN(Z$1)-8),""-rep-texts"")&amp;""!$A$4:$C""), 3, false), ""Low "&amp;"Content"")"),"Low Content")</f>
        <v>Low Content</v>
      </c>
      <c r="AB16" s="7">
        <v>0.5</v>
      </c>
      <c r="AC16" s="8">
        <f>IFERROR(__xludf.DUMMYFUNCTION("IFERROR(filter(indirect(CONCAT(LEFT(AC$1, LEN(AC$1)-8),""-rep-texts"")&amp;""!$A$4:$A""),indirect(CONCAT(LEFT(AC$1, LEN(AC$1)-8),""-rep-texts"")&amp;""!$B$4:$B"") &lt;&gt; -1000, indirect(CONCAT(LEFT(AC$1, LEN(AC$1)-8),""-rep-texts"")&amp;""!$C$4:$C"") = AD16), -2)"),-2.0)</f>
        <v>-2</v>
      </c>
      <c r="AD16" s="8" t="str">
        <f>IFERROR(__xludf.DUMMYFUNCTION("IF(ISBLANK(IFERROR(vlookup(G16, IMPORTRANGE(""1HbWeGXj0j_9fxRj0rL21m2rIJnCPQCiNttak_P61qFU"", ""policy_desired_state""), 3,false), ""Low Content"") ), ""Low Content"", IFERROR(vlookup(G16, IMPORTRANGE(""1HbWeGXj0j_9fxRj0rL21m2rIJnCPQCiNttak_P61qFU"", ""po"&amp;"licy_desired_state!$A$3:$C$10000""), 3,false), ""Low Content"") )"),"Low Content")</f>
        <v>Low Content</v>
      </c>
      <c r="AE16" s="7">
        <v>0.5</v>
      </c>
    </row>
    <row r="17" ht="15.75" customHeight="1">
      <c r="A17" s="5" t="s">
        <v>45</v>
      </c>
      <c r="B17" s="6" t="s">
        <v>46</v>
      </c>
      <c r="C17" s="5" t="s">
        <v>47</v>
      </c>
      <c r="D17" s="10" t="s">
        <v>106</v>
      </c>
      <c r="E17" s="5" t="s">
        <v>107</v>
      </c>
      <c r="F17" s="10" t="s">
        <v>108</v>
      </c>
      <c r="G17" s="5" t="s">
        <v>109</v>
      </c>
      <c r="H17" s="7">
        <f>IFERROR(__xludf.DUMMYFUNCTION("IFERROR(filter(indirect(CONCAT(LEFT(H$1, LEN(H$1)-8),""-rep-texts"")&amp;""!$A$4:$A""),indirect(CONCAT(LEFT(H$1, LEN(H$1)-8),""-rep-texts"")&amp;""!$B$4:$B"") = -1000, indirect(CONCAT(LEFT(H$1, LEN(H$1)-8),""-rep-texts"")&amp;""!$C$4:$C"") = I17), -2)"),3.0)</f>
        <v>3</v>
      </c>
      <c r="I17" s="8" t="str">
        <f>IFERROR(__xludf.DUMMYFUNCTION("IFERROR(vlookup( filter(indirect(CONCAT(LEFT(H$1, LEN(H$1)-8),""-rep-texts"")&amp;""!$B$4:$B""),indirect(CONCAT(LEFT(H$1, LEN(H$1)-8),""-rep-texts"")&amp;""!$A$4:$A"") = K17), indirect(CONCAT(LEFT(H$1, LEN(H$1)-8),""-rep-texts"")&amp;""!$A$4:$C""), 3, false), ""Low C"&amp;"ontent"")"),"Returned to office")</f>
        <v>Returned to office</v>
      </c>
      <c r="J17" s="7">
        <v>0.5</v>
      </c>
      <c r="K17" s="8">
        <f>IFERROR(__xludf.DUMMYFUNCTION("IFERROR(filter(indirect(CONCAT(LEFT(K$1, LEN(K$1)-8),""-rep-texts"")&amp;""!$A$4:$A""),indirect(CONCAT(LEFT(K$1, LEN(K$1)-8),""-rep-texts"")&amp;""!$B$4:$B"") &lt;&gt; -1000, indirect(CONCAT(LEFT(K$1, LEN(K$1)-8),""-rep-texts"")&amp;""!$C$4:$C"") = L17), -2)"),7.0)</f>
        <v>7</v>
      </c>
      <c r="L17" s="8" t="str">
        <f>IFERROR(__xludf.DUMMYFUNCTION("IF(ISBLANK(IFERROR(vlookup(D17, IMPORTRANGE(""1HbWeGXj0j_9fxRj0rL21m2rIJnCPQCiNttak_P61qFU"", ""policy_current_state""), 3,false), ""Low Content"") ), ""Low Content"", IFERROR(vlookup(D17, IMPORTRANGE(""1HbWeGXj0j_9fxRj0rL21m2rIJnCPQCiNttak_P61qFU"", ""po"&amp;"licy_current_state!$A$3:$C$10000""), 3,false), ""Low Content"") )"),"Returned to office")</f>
        <v>Returned to office</v>
      </c>
      <c r="M17" s="7">
        <v>0.5</v>
      </c>
      <c r="N17" s="7">
        <f>IFERROR(__xludf.DUMMYFUNCTION("IFERROR(filter(indirect(CONCAT(LEFT(N$1, LEN(N$1)-8),""-rep-texts"")&amp;""!$A$4:$A""),indirect(CONCAT(LEFT(N$1, LEN(N$1)-8),""-rep-texts"")&amp;""!$B$4:$B"") = -1000, indirect(CONCAT(LEFT(N$1, LEN(N$1)-8),""-rep-texts"")&amp;""!$C$4:$C"") = O17), -2)"),1.0)</f>
        <v>1</v>
      </c>
      <c r="O17" s="8" t="str">
        <f>IFERROR(__xludf.DUMMYFUNCTION("IFERROR(vlookup( filter(indirect(CONCAT(LEFT(N$1, LEN(N$1)-8),""-rep-texts"")&amp;""!$B$4:$B""),indirect(CONCAT(LEFT(N$1, LEN(N$1)-8),""-rep-texts"")&amp;""!$A$4:$A"") = Q17), indirect(CONCAT(LEFT(N$1, LEN(N$1)-8),""-rep-texts"")&amp;""!$A$4:$C""), 3, false), ""Low C"&amp;"ontent"")"),"No impact or change")</f>
        <v>No impact or change</v>
      </c>
      <c r="P17" s="7">
        <v>0.5</v>
      </c>
      <c r="Q17" s="8">
        <f>IFERROR(__xludf.DUMMYFUNCTION("IFERROR(filter(indirect(CONCAT(LEFT(Q$1, LEN(Q$1)-8),""-rep-texts"")&amp;""!$A$4:$A""),indirect(CONCAT(LEFT(Q$1, LEN(Q$1)-8),""-rep-texts"")&amp;""!$B$4:$B"") &lt;&gt; -1000, indirect(CONCAT(LEFT(Q$1, LEN(Q$1)-8),""-rep-texts"")&amp;""!$C$4:$C"") = R17), -2)"),7.0)</f>
        <v>7</v>
      </c>
      <c r="R17" s="8" t="str">
        <f>IFERROR(__xludf.DUMMYFUNCTION("IF(ISBLANK(IFERROR(vlookup(E17, IMPORTRANGE(""1HbWeGXj0j_9fxRj0rL21m2rIJnCPQCiNttak_P61qFU"", ""impact_quality""), 3,false), ""Low Content"") ), ""Low Content"", IFERROR(vlookup(E17, IMPORTRANGE(""1HbWeGXj0j_9fxRj0rL21m2rIJnCPQCiNttak_P61qFU"", ""impact_q"&amp;"uality!$A$3:$C$10000""), 3,false), ""Low Content"") )"),"No impact or change")</f>
        <v>No impact or change</v>
      </c>
      <c r="S17" s="7">
        <v>0.5</v>
      </c>
      <c r="T17" s="7">
        <f>IFERROR(__xludf.DUMMYFUNCTION("IFERROR(filter(indirect(CONCAT(LEFT(T$1, LEN(T$1)-8),""-rep-texts"")&amp;""!$A$4:$A""),indirect(CONCAT(LEFT(T$1, LEN(T$1)-8),""-rep-texts"")&amp;""!$B$4:$B"") = -1000, indirect(CONCAT(LEFT(T$1, LEN(T$1)-8),""-rep-texts"")&amp;""!$C$4:$C"") = U17), -2)"),2.0)</f>
        <v>2</v>
      </c>
      <c r="U17" s="8" t="str">
        <f>IFERROR(__xludf.DUMMYFUNCTION("IFERROR(vlookup( filter(indirect(CONCAT(LEFT(T$1, LEN(T$1)-8),""-rep-texts"")&amp;""!$B$4:$B""),indirect(CONCAT(LEFT(T$1, LEN(T$1)-8),""-rep-texts"")&amp;""!$A$4:$A"") = W17), indirect(CONCAT(LEFT(T$1, LEN(T$1)-8),""-rep-texts"")&amp;""!$A$4:$C""), 3, false), ""Low C"&amp;"ontent"")"),"Positive impact on team's culture and performance")</f>
        <v>Positive impact on team's culture and performance</v>
      </c>
      <c r="V17" s="7">
        <v>0.5</v>
      </c>
      <c r="W17" s="8">
        <f>IFERROR(__xludf.DUMMYFUNCTION("IFERROR(filter(indirect(CONCAT(LEFT(W$1, LEN(W$1)-8),""-rep-texts"")&amp;""!$A$4:$A""),indirect(CONCAT(LEFT(W$1, LEN(W$1)-8),""-rep-texts"")&amp;""!$B$4:$B"") &lt;&gt; -1000, indirect(CONCAT(LEFT(W$1, LEN(W$1)-8),""-rep-texts"")&amp;""!$C$4:$C"") = X17), -2)"),6.0)</f>
        <v>6</v>
      </c>
      <c r="X17" s="8" t="str">
        <f>IFERROR(__xludf.DUMMYFUNCTION("IF(ISBLANK(IFERROR(vlookup(F17, IMPORTRANGE(""1HbWeGXj0j_9fxRj0rL21m2rIJnCPQCiNttak_P61qFU"", ""impact_cul_perf""), 3,false), ""Low Content"") ), ""Low Content"", IFERROR(vlookup(F17, IMPORTRANGE(""1HbWeGXj0j_9fxRj0rL21m2rIJnCPQCiNttak_P61qFU"", ""impact_"&amp;"cul_perf!$A$3:$C$10000""), 3,false), ""Low Content"") )"),"Maintained or enhanced team culture and performance ")</f>
        <v>Maintained or enhanced team culture and performance </v>
      </c>
      <c r="Y17" s="7">
        <v>0.5</v>
      </c>
      <c r="Z17" s="7">
        <f>IFERROR(__xludf.DUMMYFUNCTION("IFERROR(filter(indirect(CONCAT(LEFT(Z$1, LEN(Z$1)-8),""-rep-texts"")&amp;""!$A$4:$A""),indirect(CONCAT(LEFT(Z$1, LEN(Z$1)-8),""-rep-texts"")&amp;""!$B$4:$B"") = -1000, indirect(CONCAT(LEFT(Z$1, LEN(Z$1)-8),""-rep-texts"")&amp;""!$C$4:$C"") = AA17), -2)"),3.0)</f>
        <v>3</v>
      </c>
      <c r="AA17" s="8" t="str">
        <f>IFERROR(__xludf.DUMMYFUNCTION("IFERROR(vlookup( filter(indirect(CONCAT(LEFT(Z$1, LEN(Z$1)-8),""-rep-texts"")&amp;""!$B$4:$B""),indirect(CONCAT(LEFT(Z$1, LEN(Z$1)-8),""-rep-texts"")&amp;""!$A$4:$A"") = AC17), indirect(CONCAT(LEFT(Z$1, LEN(Z$1)-8),""-rep-texts"")&amp;""!$A$4:$C""), 3, false), ""Low "&amp;"Content"")"),"Preference for hybrid model")</f>
        <v>Preference for hybrid model</v>
      </c>
      <c r="AB17" s="7">
        <v>0.5</v>
      </c>
      <c r="AC17" s="8">
        <f>IFERROR(__xludf.DUMMYFUNCTION("IFERROR(filter(indirect(CONCAT(LEFT(AC$1, LEN(AC$1)-8),""-rep-texts"")&amp;""!$A$4:$A""),indirect(CONCAT(LEFT(AC$1, LEN(AC$1)-8),""-rep-texts"")&amp;""!$B$4:$B"") &lt;&gt; -1000, indirect(CONCAT(LEFT(AC$1, LEN(AC$1)-8),""-rep-texts"")&amp;""!$C$4:$C"") = AD17), -2)"),7.0)</f>
        <v>7</v>
      </c>
      <c r="AD17" s="8" t="str">
        <f>IFERROR(__xludf.DUMMYFUNCTION("IF(ISBLANK(IFERROR(vlookup(G17, IMPORTRANGE(""1HbWeGXj0j_9fxRj0rL21m2rIJnCPQCiNttak_P61qFU"", ""policy_desired_state""), 3,false), ""Low Content"") ), ""Low Content"", IFERROR(vlookup(G17, IMPORTRANGE(""1HbWeGXj0j_9fxRj0rL21m2rIJnCPQCiNttak_P61qFU"", ""po"&amp;"licy_desired_state!$A$3:$C$10000""), 3,false), ""Low Content"") )"),"Generalized hybrid work model")</f>
        <v>Generalized hybrid work model</v>
      </c>
      <c r="AE17" s="7">
        <v>0.5</v>
      </c>
    </row>
    <row r="18" ht="15.75" customHeight="1">
      <c r="A18" s="5" t="s">
        <v>38</v>
      </c>
      <c r="B18" s="6" t="s">
        <v>85</v>
      </c>
      <c r="C18" s="5" t="s">
        <v>71</v>
      </c>
      <c r="D18" s="5" t="s">
        <v>110</v>
      </c>
      <c r="E18" s="5" t="s">
        <v>111</v>
      </c>
      <c r="F18" s="5" t="s">
        <v>112</v>
      </c>
      <c r="G18" s="5" t="s">
        <v>113</v>
      </c>
      <c r="H18" s="7">
        <f>IFERROR(__xludf.DUMMYFUNCTION("IFERROR(filter(indirect(CONCAT(LEFT(H$1, LEN(H$1)-8),""-rep-texts"")&amp;""!$A$4:$A""),indirect(CONCAT(LEFT(H$1, LEN(H$1)-8),""-rep-texts"")&amp;""!$B$4:$B"") = -1000, indirect(CONCAT(LEFT(H$1, LEN(H$1)-8),""-rep-texts"")&amp;""!$C$4:$C"") = I18), -2)"),3.0)</f>
        <v>3</v>
      </c>
      <c r="I18" s="8" t="str">
        <f>IFERROR(__xludf.DUMMYFUNCTION("IFERROR(vlookup( filter(indirect(CONCAT(LEFT(H$1, LEN(H$1)-8),""-rep-texts"")&amp;""!$B$4:$B""),indirect(CONCAT(LEFT(H$1, LEN(H$1)-8),""-rep-texts"")&amp;""!$A$4:$A"") = K18), indirect(CONCAT(LEFT(H$1, LEN(H$1)-8),""-rep-texts"")&amp;""!$A$4:$C""), 3, false), ""Low C"&amp;"ontent"")"),"Returned to office")</f>
        <v>Returned to office</v>
      </c>
      <c r="J18" s="7">
        <v>0.5</v>
      </c>
      <c r="K18" s="8">
        <f>IFERROR(__xludf.DUMMYFUNCTION("IFERROR(filter(indirect(CONCAT(LEFT(K$1, LEN(K$1)-8),""-rep-texts"")&amp;""!$A$4:$A""),indirect(CONCAT(LEFT(K$1, LEN(K$1)-8),""-rep-texts"")&amp;""!$B$4:$B"") &lt;&gt; -1000, indirect(CONCAT(LEFT(K$1, LEN(K$1)-8),""-rep-texts"")&amp;""!$C$4:$C"") = L18), -2)"),7.0)</f>
        <v>7</v>
      </c>
      <c r="L18" s="8" t="str">
        <f>IFERROR(__xludf.DUMMYFUNCTION("IF(ISBLANK(IFERROR(vlookup(D18, IMPORTRANGE(""1HbWeGXj0j_9fxRj0rL21m2rIJnCPQCiNttak_P61qFU"", ""policy_current_state""), 3,false), ""Low Content"") ), ""Low Content"", IFERROR(vlookup(D18, IMPORTRANGE(""1HbWeGXj0j_9fxRj0rL21m2rIJnCPQCiNttak_P61qFU"", ""po"&amp;"licy_current_state!$A$3:$C$10000""), 3,false), ""Low Content"") )"),"Returned to office")</f>
        <v>Returned to office</v>
      </c>
      <c r="M18" s="7">
        <v>0.5</v>
      </c>
      <c r="N18" s="7">
        <f>IFERROR(__xludf.DUMMYFUNCTION("IFERROR(filter(indirect(CONCAT(LEFT(N$1, LEN(N$1)-8),""-rep-texts"")&amp;""!$A$4:$A""),indirect(CONCAT(LEFT(N$1, LEN(N$1)-8),""-rep-texts"")&amp;""!$B$4:$B"") = -1000, indirect(CONCAT(LEFT(N$1, LEN(N$1)-8),""-rep-texts"")&amp;""!$C$4:$C"") = O18), -2)"),0.0)</f>
        <v>0</v>
      </c>
      <c r="O18" s="8" t="str">
        <f>IFERROR(__xludf.DUMMYFUNCTION("IFERROR(vlookup( filter(indirect(CONCAT(LEFT(N$1, LEN(N$1)-8),""-rep-texts"")&amp;""!$B$4:$B""),indirect(CONCAT(LEFT(N$1, LEN(N$1)-8),""-rep-texts"")&amp;""!$A$4:$A"") = Q18), indirect(CONCAT(LEFT(N$1, LEN(N$1)-8),""-rep-texts"")&amp;""!$A$4:$C""), 3, false), ""Low C"&amp;"ontent"")"),"Negative impact on quality of life")</f>
        <v>Negative impact on quality of life</v>
      </c>
      <c r="P18" s="7">
        <v>0.5</v>
      </c>
      <c r="Q18" s="8">
        <f>IFERROR(__xludf.DUMMYFUNCTION("IFERROR(filter(indirect(CONCAT(LEFT(Q$1, LEN(Q$1)-8),""-rep-texts"")&amp;""!$A$4:$A""),indirect(CONCAT(LEFT(Q$1, LEN(Q$1)-8),""-rep-texts"")&amp;""!$B$4:$B"") &lt;&gt; -1000, indirect(CONCAT(LEFT(Q$1, LEN(Q$1)-8),""-rep-texts"")&amp;""!$C$4:$C"") = R18), -2)"),5.0)</f>
        <v>5</v>
      </c>
      <c r="R18" s="8" t="str">
        <f>IFERROR(__xludf.DUMMYFUNCTION("IF(ISBLANK(IFERROR(vlookup(E18, IMPORTRANGE(""1HbWeGXj0j_9fxRj0rL21m2rIJnCPQCiNttak_P61qFU"", ""impact_quality""), 3,false), ""Low Content"") ), ""Low Content"", IFERROR(vlookup(E18, IMPORTRANGE(""1HbWeGXj0j_9fxRj0rL21m2rIJnCPQCiNttak_P61qFU"", ""impact_q"&amp;"uality!$A$3:$C$10000""), 3,false), ""Low Content"") )"),"Negative impact on physical and mental health")</f>
        <v>Negative impact on physical and mental health</v>
      </c>
      <c r="S18" s="7">
        <v>0.5</v>
      </c>
      <c r="T18" s="7">
        <f>IFERROR(__xludf.DUMMYFUNCTION("IFERROR(filter(indirect(CONCAT(LEFT(T$1, LEN(T$1)-8),""-rep-texts"")&amp;""!$A$4:$A""),indirect(CONCAT(LEFT(T$1, LEN(T$1)-8),""-rep-texts"")&amp;""!$B$4:$B"") = -1000, indirect(CONCAT(LEFT(T$1, LEN(T$1)-8),""-rep-texts"")&amp;""!$C$4:$C"") = U18), -2)"),0.0)</f>
        <v>0</v>
      </c>
      <c r="U18" s="8" t="str">
        <f>IFERROR(__xludf.DUMMYFUNCTION("IFERROR(vlookup( filter(indirect(CONCAT(LEFT(T$1, LEN(T$1)-8),""-rep-texts"")&amp;""!$B$4:$B""),indirect(CONCAT(LEFT(T$1, LEN(T$1)-8),""-rep-texts"")&amp;""!$A$4:$A"") = W18), indirect(CONCAT(LEFT(T$1, LEN(T$1)-8),""-rep-texts"")&amp;""!$A$4:$C""), 3, false), ""Low C"&amp;"ontent"")"),"Negative impact on team's culture and performance")</f>
        <v>Negative impact on team's culture and performance</v>
      </c>
      <c r="V18" s="7">
        <v>0.5</v>
      </c>
      <c r="W18" s="8">
        <f>IFERROR(__xludf.DUMMYFUNCTION("IFERROR(filter(indirect(CONCAT(LEFT(W$1, LEN(W$1)-8),""-rep-texts"")&amp;""!$A$4:$A""),indirect(CONCAT(LEFT(W$1, LEN(W$1)-8),""-rep-texts"")&amp;""!$B$4:$B"") &lt;&gt; -1000, indirect(CONCAT(LEFT(W$1, LEN(W$1)-8),""-rep-texts"")&amp;""!$C$4:$C"") = X18), -2)"),3.0)</f>
        <v>3</v>
      </c>
      <c r="X18" s="8" t="str">
        <f>IFERROR(__xludf.DUMMYFUNCTION("IF(ISBLANK(IFERROR(vlookup(F18, IMPORTRANGE(""1HbWeGXj0j_9fxRj0rL21m2rIJnCPQCiNttak_P61qFU"", ""impact_cul_perf""), 3,false), ""Low Content"") ), ""Low Content"", IFERROR(vlookup(F18, IMPORTRANGE(""1HbWeGXj0j_9fxRj0rL21m2rIJnCPQCiNttak_P61qFU"", ""impact_"&amp;"cul_perf!$A$3:$C$10000""), 3,false), ""Low Content"") )"),"Lower team cohesion")</f>
        <v>Lower team cohesion</v>
      </c>
      <c r="Y18" s="7">
        <v>0.5</v>
      </c>
      <c r="Z18" s="7">
        <f>IFERROR(__xludf.DUMMYFUNCTION("IFERROR(filter(indirect(CONCAT(LEFT(Z$1, LEN(Z$1)-8),""-rep-texts"")&amp;""!$A$4:$A""),indirect(CONCAT(LEFT(Z$1, LEN(Z$1)-8),""-rep-texts"")&amp;""!$B$4:$B"") = -1000, indirect(CONCAT(LEFT(Z$1, LEN(Z$1)-8),""-rep-texts"")&amp;""!$C$4:$C"") = AA18), -2)"),1.0)</f>
        <v>1</v>
      </c>
      <c r="AA18" s="8" t="str">
        <f>IFERROR(__xludf.DUMMYFUNCTION("IFERROR(vlookup( filter(indirect(CONCAT(LEFT(Z$1, LEN(Z$1)-8),""-rep-texts"")&amp;""!$B$4:$B""),indirect(CONCAT(LEFT(Z$1, LEN(Z$1)-8),""-rep-texts"")&amp;""!$A$4:$A"") = AC18), indirect(CONCAT(LEFT(Z$1, LEN(Z$1)-8),""-rep-texts"")&amp;""!$A$4:$C""), 3, false), ""Low "&amp;"Content"")"),"Fulltime work from office")</f>
        <v>Fulltime work from office</v>
      </c>
      <c r="AB18" s="7">
        <v>0.5</v>
      </c>
      <c r="AC18" s="8">
        <f>IFERROR(__xludf.DUMMYFUNCTION("IFERROR(filter(indirect(CONCAT(LEFT(AC$1, LEN(AC$1)-8),""-rep-texts"")&amp;""!$A$4:$A""),indirect(CONCAT(LEFT(AC$1, LEN(AC$1)-8),""-rep-texts"")&amp;""!$B$4:$B"") &lt;&gt; -1000, indirect(CONCAT(LEFT(AC$1, LEN(AC$1)-8),""-rep-texts"")&amp;""!$C$4:$C"") = AD18), -2)"),5.0)</f>
        <v>5</v>
      </c>
      <c r="AD18" s="8" t="str">
        <f>IFERROR(__xludf.DUMMYFUNCTION("IF(ISBLANK(IFERROR(vlookup(G18, IMPORTRANGE(""1HbWeGXj0j_9fxRj0rL21m2rIJnCPQCiNttak_P61qFU"", ""policy_desired_state""), 3,false), ""Low Content"") ), ""Low Content"", IFERROR(vlookup(G18, IMPORTRANGE(""1HbWeGXj0j_9fxRj0rL21m2rIJnCPQCiNttak_P61qFU"", ""po"&amp;"licy_desired_state!$A$3:$C$10000""), 3,false), ""Low Content"") )"),"Fulltime work from office")</f>
        <v>Fulltime work from office</v>
      </c>
      <c r="AE18" s="7">
        <v>0.5</v>
      </c>
    </row>
    <row r="19" ht="15.75" customHeight="1">
      <c r="A19" s="5" t="s">
        <v>38</v>
      </c>
      <c r="B19" s="6" t="s">
        <v>52</v>
      </c>
      <c r="C19" s="5" t="s">
        <v>47</v>
      </c>
      <c r="D19" s="5" t="s">
        <v>114</v>
      </c>
      <c r="E19" s="5" t="s">
        <v>115</v>
      </c>
      <c r="F19" s="5" t="s">
        <v>116</v>
      </c>
      <c r="G19" s="5" t="s">
        <v>117</v>
      </c>
      <c r="H19" s="7">
        <f>IFERROR(__xludf.DUMMYFUNCTION("IFERROR(filter(indirect(CONCAT(LEFT(H$1, LEN(H$1)-8),""-rep-texts"")&amp;""!$A$4:$A""),indirect(CONCAT(LEFT(H$1, LEN(H$1)-8),""-rep-texts"")&amp;""!$B$4:$B"") = -1000, indirect(CONCAT(LEFT(H$1, LEN(H$1)-8),""-rep-texts"")&amp;""!$C$4:$C"") = I19), -2)"),2.0)</f>
        <v>2</v>
      </c>
      <c r="I19" s="8" t="str">
        <f>IFERROR(__xludf.DUMMYFUNCTION("IFERROR(vlookup( filter(indirect(CONCAT(LEFT(H$1, LEN(H$1)-8),""-rep-texts"")&amp;""!$B$4:$B""),indirect(CONCAT(LEFT(H$1, LEN(H$1)-8),""-rep-texts"")&amp;""!$A$4:$A"") = K19), indirect(CONCAT(LEFT(H$1, LEN(H$1)-8),""-rep-texts"")&amp;""!$A$4:$C""), 3, false), ""Low C"&amp;"ontent"")"),"No change in policy")</f>
        <v>No change in policy</v>
      </c>
      <c r="J19" s="7">
        <v>0.5</v>
      </c>
      <c r="K19" s="8">
        <f>IFERROR(__xludf.DUMMYFUNCTION("IFERROR(filter(indirect(CONCAT(LEFT(K$1, LEN(K$1)-8),""-rep-texts"")&amp;""!$A$4:$A""),indirect(CONCAT(LEFT(K$1, LEN(K$1)-8),""-rep-texts"")&amp;""!$B$4:$B"") &lt;&gt; -1000, indirect(CONCAT(LEFT(K$1, LEN(K$1)-8),""-rep-texts"")&amp;""!$C$4:$C"") = L19), -2)"),6.0)</f>
        <v>6</v>
      </c>
      <c r="L19" s="8" t="str">
        <f>IFERROR(__xludf.DUMMYFUNCTION("IF(ISBLANK(IFERROR(vlookup(D19, IMPORTRANGE(""1HbWeGXj0j_9fxRj0rL21m2rIJnCPQCiNttak_P61qFU"", ""policy_current_state""), 3,false), ""Low Content"") ), ""Low Content"", IFERROR(vlookup(D19, IMPORTRANGE(""1HbWeGXj0j_9fxRj0rL21m2rIJnCPQCiNttak_P61qFU"", ""po"&amp;"licy_current_state!$A$3:$C$10000""), 3,false), ""Low Content"") )"),"No change in policy")</f>
        <v>No change in policy</v>
      </c>
      <c r="M19" s="7">
        <v>0.5</v>
      </c>
      <c r="N19" s="7">
        <f>IFERROR(__xludf.DUMMYFUNCTION("IFERROR(filter(indirect(CONCAT(LEFT(N$1, LEN(N$1)-8),""-rep-texts"")&amp;""!$A$4:$A""),indirect(CONCAT(LEFT(N$1, LEN(N$1)-8),""-rep-texts"")&amp;""!$B$4:$B"") = -1000, indirect(CONCAT(LEFT(N$1, LEN(N$1)-8),""-rep-texts"")&amp;""!$C$4:$C"") = O19), -2)"),1.0)</f>
        <v>1</v>
      </c>
      <c r="O19" s="8" t="str">
        <f>IFERROR(__xludf.DUMMYFUNCTION("IFERROR(vlookup( filter(indirect(CONCAT(LEFT(N$1, LEN(N$1)-8),""-rep-texts"")&amp;""!$B$4:$B""),indirect(CONCAT(LEFT(N$1, LEN(N$1)-8),""-rep-texts"")&amp;""!$A$4:$A"") = Q19), indirect(CONCAT(LEFT(N$1, LEN(N$1)-8),""-rep-texts"")&amp;""!$A$4:$C""), 3, false), ""Low C"&amp;"ontent"")"),"No impact or change")</f>
        <v>No impact or change</v>
      </c>
      <c r="P19" s="7">
        <v>0.5</v>
      </c>
      <c r="Q19" s="8">
        <f>IFERROR(__xludf.DUMMYFUNCTION("IFERROR(filter(indirect(CONCAT(LEFT(Q$1, LEN(Q$1)-8),""-rep-texts"")&amp;""!$A$4:$A""),indirect(CONCAT(LEFT(Q$1, LEN(Q$1)-8),""-rep-texts"")&amp;""!$B$4:$B"") &lt;&gt; -1000, indirect(CONCAT(LEFT(Q$1, LEN(Q$1)-8),""-rep-texts"")&amp;""!$C$4:$C"") = R19), -2)"),7.0)</f>
        <v>7</v>
      </c>
      <c r="R19" s="8" t="str">
        <f>IFERROR(__xludf.DUMMYFUNCTION("IF(ISBLANK(IFERROR(vlookup(E19, IMPORTRANGE(""1HbWeGXj0j_9fxRj0rL21m2rIJnCPQCiNttak_P61qFU"", ""impact_quality""), 3,false), ""Low Content"") ), ""Low Content"", IFERROR(vlookup(E19, IMPORTRANGE(""1HbWeGXj0j_9fxRj0rL21m2rIJnCPQCiNttak_P61qFU"", ""impact_q"&amp;"uality!$A$3:$C$10000""), 3,false), ""Low Content"") )"),"No impact or change")</f>
        <v>No impact or change</v>
      </c>
      <c r="S19" s="7">
        <v>0.5</v>
      </c>
      <c r="T19" s="7">
        <f>IFERROR(__xludf.DUMMYFUNCTION("IFERROR(filter(indirect(CONCAT(LEFT(T$1, LEN(T$1)-8),""-rep-texts"")&amp;""!$A$4:$A""),indirect(CONCAT(LEFT(T$1, LEN(T$1)-8),""-rep-texts"")&amp;""!$B$4:$B"") = -1000, indirect(CONCAT(LEFT(T$1, LEN(T$1)-8),""-rep-texts"")&amp;""!$C$4:$C"") = U19), -2)"),2.0)</f>
        <v>2</v>
      </c>
      <c r="U19" s="8" t="str">
        <f>IFERROR(__xludf.DUMMYFUNCTION("IFERROR(vlookup( filter(indirect(CONCAT(LEFT(T$1, LEN(T$1)-8),""-rep-texts"")&amp;""!$B$4:$B""),indirect(CONCAT(LEFT(T$1, LEN(T$1)-8),""-rep-texts"")&amp;""!$A$4:$A"") = W19), indirect(CONCAT(LEFT(T$1, LEN(T$1)-8),""-rep-texts"")&amp;""!$A$4:$C""), 3, false), ""Low C"&amp;"ontent"")"),"Positive impact on team's culture and performance")</f>
        <v>Positive impact on team's culture and performance</v>
      </c>
      <c r="V19" s="7">
        <v>0.5</v>
      </c>
      <c r="W19" s="8">
        <f>IFERROR(__xludf.DUMMYFUNCTION("IFERROR(filter(indirect(CONCAT(LEFT(W$1, LEN(W$1)-8),""-rep-texts"")&amp;""!$A$4:$A""),indirect(CONCAT(LEFT(W$1, LEN(W$1)-8),""-rep-texts"")&amp;""!$B$4:$B"") &lt;&gt; -1000, indirect(CONCAT(LEFT(W$1, LEN(W$1)-8),""-rep-texts"")&amp;""!$C$4:$C"") = X19), -2)"),6.0)</f>
        <v>6</v>
      </c>
      <c r="X19" s="8" t="str">
        <f>IFERROR(__xludf.DUMMYFUNCTION("IF(ISBLANK(IFERROR(vlookup(F19, IMPORTRANGE(""1HbWeGXj0j_9fxRj0rL21m2rIJnCPQCiNttak_P61qFU"", ""impact_cul_perf""), 3,false), ""Low Content"") ), ""Low Content"", IFERROR(vlookup(F19, IMPORTRANGE(""1HbWeGXj0j_9fxRj0rL21m2rIJnCPQCiNttak_P61qFU"", ""impact_"&amp;"cul_perf!$A$3:$C$10000""), 3,false), ""Low Content"") )"),"Maintained or enhanced team culture and performance ")</f>
        <v>Maintained or enhanced team culture and performance </v>
      </c>
      <c r="Y19" s="7">
        <v>0.5</v>
      </c>
      <c r="Z19" s="7">
        <f>IFERROR(__xludf.DUMMYFUNCTION("IFERROR(filter(indirect(CONCAT(LEFT(Z$1, LEN(Z$1)-8),""-rep-texts"")&amp;""!$A$4:$A""),indirect(CONCAT(LEFT(Z$1, LEN(Z$1)-8),""-rep-texts"")&amp;""!$B$4:$B"") = -1000, indirect(CONCAT(LEFT(Z$1, LEN(Z$1)-8),""-rep-texts"")&amp;""!$C$4:$C"") = AA19), -2)"),3.0)</f>
        <v>3</v>
      </c>
      <c r="AA19" s="8" t="str">
        <f>IFERROR(__xludf.DUMMYFUNCTION("IFERROR(vlookup( filter(indirect(CONCAT(LEFT(Z$1, LEN(Z$1)-8),""-rep-texts"")&amp;""!$B$4:$B""),indirect(CONCAT(LEFT(Z$1, LEN(Z$1)-8),""-rep-texts"")&amp;""!$A$4:$A"") = AC19), indirect(CONCAT(LEFT(Z$1, LEN(Z$1)-8),""-rep-texts"")&amp;""!$A$4:$C""), 3, false), ""Low "&amp;"Content"")"),"Preference for hybrid model")</f>
        <v>Preference for hybrid model</v>
      </c>
      <c r="AB19" s="7">
        <v>0.5</v>
      </c>
      <c r="AC19" s="8">
        <f>IFERROR(__xludf.DUMMYFUNCTION("IFERROR(filter(indirect(CONCAT(LEFT(AC$1, LEN(AC$1)-8),""-rep-texts"")&amp;""!$A$4:$A""),indirect(CONCAT(LEFT(AC$1, LEN(AC$1)-8),""-rep-texts"")&amp;""!$B$4:$B"") &lt;&gt; -1000, indirect(CONCAT(LEFT(AC$1, LEN(AC$1)-8),""-rep-texts"")&amp;""!$C$4:$C"") = AD19), -2)"),7.0)</f>
        <v>7</v>
      </c>
      <c r="AD19" s="8" t="str">
        <f>IFERROR(__xludf.DUMMYFUNCTION("IF(ISBLANK(IFERROR(vlookup(G19, IMPORTRANGE(""1HbWeGXj0j_9fxRj0rL21m2rIJnCPQCiNttak_P61qFU"", ""policy_desired_state""), 3,false), ""Low Content"") ), ""Low Content"", IFERROR(vlookup(G19, IMPORTRANGE(""1HbWeGXj0j_9fxRj0rL21m2rIJnCPQCiNttak_P61qFU"", ""po"&amp;"licy_desired_state!$A$3:$C$10000""), 3,false), ""Low Content"") )"),"Generalized hybrid work model")</f>
        <v>Generalized hybrid work model</v>
      </c>
      <c r="AE19" s="7">
        <v>0.5</v>
      </c>
    </row>
    <row r="20" ht="15.75" customHeight="1">
      <c r="A20" s="5" t="s">
        <v>45</v>
      </c>
      <c r="B20" s="6" t="s">
        <v>39</v>
      </c>
      <c r="C20" s="5" t="s">
        <v>47</v>
      </c>
      <c r="D20" s="5" t="s">
        <v>38</v>
      </c>
      <c r="E20" s="5" t="s">
        <v>118</v>
      </c>
      <c r="F20" s="5" t="s">
        <v>119</v>
      </c>
      <c r="G20" s="5" t="s">
        <v>120</v>
      </c>
      <c r="H20" s="7">
        <f>IFERROR(__xludf.DUMMYFUNCTION("IFERROR(filter(indirect(CONCAT(LEFT(H$1, LEN(H$1)-8),""-rep-texts"")&amp;""!$A$4:$A""),indirect(CONCAT(LEFT(H$1, LEN(H$1)-8),""-rep-texts"")&amp;""!$B$4:$B"") = -1000, indirect(CONCAT(LEFT(H$1, LEN(H$1)-8),""-rep-texts"")&amp;""!$C$4:$C"") = I20), -2)"),2.0)</f>
        <v>2</v>
      </c>
      <c r="I20" s="8" t="str">
        <f>IFERROR(__xludf.DUMMYFUNCTION("IFERROR(vlookup( filter(indirect(CONCAT(LEFT(H$1, LEN(H$1)-8),""-rep-texts"")&amp;""!$B$4:$B""),indirect(CONCAT(LEFT(H$1, LEN(H$1)-8),""-rep-texts"")&amp;""!$A$4:$A"") = K20), indirect(CONCAT(LEFT(H$1, LEN(H$1)-8),""-rep-texts"")&amp;""!$A$4:$C""), 3, false), ""Low C"&amp;"ontent"")"),"No change in policy")</f>
        <v>No change in policy</v>
      </c>
      <c r="J20" s="7">
        <v>0.5</v>
      </c>
      <c r="K20" s="8">
        <f>IFERROR(__xludf.DUMMYFUNCTION("IFERROR(filter(indirect(CONCAT(LEFT(K$1, LEN(K$1)-8),""-rep-texts"")&amp;""!$A$4:$A""),indirect(CONCAT(LEFT(K$1, LEN(K$1)-8),""-rep-texts"")&amp;""!$B$4:$B"") &lt;&gt; -1000, indirect(CONCAT(LEFT(K$1, LEN(K$1)-8),""-rep-texts"")&amp;""!$C$4:$C"") = L20), -2)"),6.0)</f>
        <v>6</v>
      </c>
      <c r="L20" s="8" t="str">
        <f>IFERROR(__xludf.DUMMYFUNCTION("IF(ISBLANK(IFERROR(vlookup(D20, IMPORTRANGE(""1HbWeGXj0j_9fxRj0rL21m2rIJnCPQCiNttak_P61qFU"", ""policy_current_state""), 3,false), ""Low Content"") ), ""Low Content"", IFERROR(vlookup(D20, IMPORTRANGE(""1HbWeGXj0j_9fxRj0rL21m2rIJnCPQCiNttak_P61qFU"", ""po"&amp;"licy_current_state!$A$3:$C$10000""), 3,false), ""Low Content"") )"),"No change in policy")</f>
        <v>No change in policy</v>
      </c>
      <c r="M20" s="7">
        <v>0.5</v>
      </c>
      <c r="N20" s="7">
        <f>IFERROR(__xludf.DUMMYFUNCTION("IFERROR(filter(indirect(CONCAT(LEFT(N$1, LEN(N$1)-8),""-rep-texts"")&amp;""!$A$4:$A""),indirect(CONCAT(LEFT(N$1, LEN(N$1)-8),""-rep-texts"")&amp;""!$B$4:$B"") = -1000, indirect(CONCAT(LEFT(N$1, LEN(N$1)-8),""-rep-texts"")&amp;""!$C$4:$C"") = O20), -2)"),1.0)</f>
        <v>1</v>
      </c>
      <c r="O20" s="8" t="str">
        <f>IFERROR(__xludf.DUMMYFUNCTION("IFERROR(vlookup( filter(indirect(CONCAT(LEFT(N$1, LEN(N$1)-8),""-rep-texts"")&amp;""!$B$4:$B""),indirect(CONCAT(LEFT(N$1, LEN(N$1)-8),""-rep-texts"")&amp;""!$A$4:$A"") = Q20), indirect(CONCAT(LEFT(N$1, LEN(N$1)-8),""-rep-texts"")&amp;""!$A$4:$C""), 3, false), ""Low C"&amp;"ontent"")"),"No impact or change")</f>
        <v>No impact or change</v>
      </c>
      <c r="P20" s="7">
        <v>0.5</v>
      </c>
      <c r="Q20" s="8">
        <f>IFERROR(__xludf.DUMMYFUNCTION("IFERROR(filter(indirect(CONCAT(LEFT(Q$1, LEN(Q$1)-8),""-rep-texts"")&amp;""!$A$4:$A""),indirect(CONCAT(LEFT(Q$1, LEN(Q$1)-8),""-rep-texts"")&amp;""!$B$4:$B"") &lt;&gt; -1000, indirect(CONCAT(LEFT(Q$1, LEN(Q$1)-8),""-rep-texts"")&amp;""!$C$4:$C"") = R20), -2)"),7.0)</f>
        <v>7</v>
      </c>
      <c r="R20" s="8" t="str">
        <f>IFERROR(__xludf.DUMMYFUNCTION("IF(ISBLANK(IFERROR(vlookup(E20, IMPORTRANGE(""1HbWeGXj0j_9fxRj0rL21m2rIJnCPQCiNttak_P61qFU"", ""impact_quality""), 3,false), ""Low Content"") ), ""Low Content"", IFERROR(vlookup(E20, IMPORTRANGE(""1HbWeGXj0j_9fxRj0rL21m2rIJnCPQCiNttak_P61qFU"", ""impact_q"&amp;"uality!$A$3:$C$10000""), 3,false), ""Low Content"") )"),"No impact or change")</f>
        <v>No impact or change</v>
      </c>
      <c r="S20" s="7">
        <v>0.5</v>
      </c>
      <c r="T20" s="7">
        <f>IFERROR(__xludf.DUMMYFUNCTION("IFERROR(filter(indirect(CONCAT(LEFT(T$1, LEN(T$1)-8),""-rep-texts"")&amp;""!$A$4:$A""),indirect(CONCAT(LEFT(T$1, LEN(T$1)-8),""-rep-texts"")&amp;""!$B$4:$B"") = -1000, indirect(CONCAT(LEFT(T$1, LEN(T$1)-8),""-rep-texts"")&amp;""!$C$4:$C"") = U20), -2)"),2.0)</f>
        <v>2</v>
      </c>
      <c r="U20" s="8" t="str">
        <f>IFERROR(__xludf.DUMMYFUNCTION("IFERROR(vlookup( filter(indirect(CONCAT(LEFT(T$1, LEN(T$1)-8),""-rep-texts"")&amp;""!$B$4:$B""),indirect(CONCAT(LEFT(T$1, LEN(T$1)-8),""-rep-texts"")&amp;""!$A$4:$A"") = W20), indirect(CONCAT(LEFT(T$1, LEN(T$1)-8),""-rep-texts"")&amp;""!$A$4:$C""), 3, false), ""Low C"&amp;"ontent"")"),"Positive impact on team's culture and performance")</f>
        <v>Positive impact on team's culture and performance</v>
      </c>
      <c r="V20" s="7">
        <v>0.5</v>
      </c>
      <c r="W20" s="8">
        <f>IFERROR(__xludf.DUMMYFUNCTION("IFERROR(filter(indirect(CONCAT(LEFT(W$1, LEN(W$1)-8),""-rep-texts"")&amp;""!$A$4:$A""),indirect(CONCAT(LEFT(W$1, LEN(W$1)-8),""-rep-texts"")&amp;""!$B$4:$B"") &lt;&gt; -1000, indirect(CONCAT(LEFT(W$1, LEN(W$1)-8),""-rep-texts"")&amp;""!$C$4:$C"") = X20), -2)"),6.0)</f>
        <v>6</v>
      </c>
      <c r="X20" s="8" t="str">
        <f>IFERROR(__xludf.DUMMYFUNCTION("IF(ISBLANK(IFERROR(vlookup(F20, IMPORTRANGE(""1HbWeGXj0j_9fxRj0rL21m2rIJnCPQCiNttak_P61qFU"", ""impact_cul_perf""), 3,false), ""Low Content"") ), ""Low Content"", IFERROR(vlookup(F20, IMPORTRANGE(""1HbWeGXj0j_9fxRj0rL21m2rIJnCPQCiNttak_P61qFU"", ""impact_"&amp;"cul_perf!$A$3:$C$10000""), 3,false), ""Low Content"") )"),"Maintained or enhanced team culture and performance ")</f>
        <v>Maintained or enhanced team culture and performance </v>
      </c>
      <c r="Y20" s="7">
        <v>0.5</v>
      </c>
      <c r="Z20" s="7">
        <f>IFERROR(__xludf.DUMMYFUNCTION("IFERROR(filter(indirect(CONCAT(LEFT(Z$1, LEN(Z$1)-8),""-rep-texts"")&amp;""!$A$4:$A""),indirect(CONCAT(LEFT(Z$1, LEN(Z$1)-8),""-rep-texts"")&amp;""!$B$4:$B"") = -1000, indirect(CONCAT(LEFT(Z$1, LEN(Z$1)-8),""-rep-texts"")&amp;""!$C$4:$C"") = AA20), -2)"),1.0)</f>
        <v>1</v>
      </c>
      <c r="AA20" s="8" t="str">
        <f>IFERROR(__xludf.DUMMYFUNCTION("IFERROR(vlookup( filter(indirect(CONCAT(LEFT(Z$1, LEN(Z$1)-8),""-rep-texts"")&amp;""!$B$4:$B""),indirect(CONCAT(LEFT(Z$1, LEN(Z$1)-8),""-rep-texts"")&amp;""!$A$4:$A"") = AC20), indirect(CONCAT(LEFT(Z$1, LEN(Z$1)-8),""-rep-texts"")&amp;""!$A$4:$C""), 3, false), ""Low "&amp;"Content"")"),"Fulltime work from office")</f>
        <v>Fulltime work from office</v>
      </c>
      <c r="AB20" s="7">
        <v>0.5</v>
      </c>
      <c r="AC20" s="8">
        <f>IFERROR(__xludf.DUMMYFUNCTION("IFERROR(filter(indirect(CONCAT(LEFT(AC$1, LEN(AC$1)-8),""-rep-texts"")&amp;""!$A$4:$A""),indirect(CONCAT(LEFT(AC$1, LEN(AC$1)-8),""-rep-texts"")&amp;""!$B$4:$B"") &lt;&gt; -1000, indirect(CONCAT(LEFT(AC$1, LEN(AC$1)-8),""-rep-texts"")&amp;""!$C$4:$C"") = AD20), -2)"),5.0)</f>
        <v>5</v>
      </c>
      <c r="AD20" s="8" t="str">
        <f>IFERROR(__xludf.DUMMYFUNCTION("IF(ISBLANK(IFERROR(vlookup(G20, IMPORTRANGE(""1HbWeGXj0j_9fxRj0rL21m2rIJnCPQCiNttak_P61qFU"", ""policy_desired_state""), 3,false), ""Low Content"") ), ""Low Content"", IFERROR(vlookup(G20, IMPORTRANGE(""1HbWeGXj0j_9fxRj0rL21m2rIJnCPQCiNttak_P61qFU"", ""po"&amp;"licy_desired_state!$A$3:$C$10000""), 3,false), ""Low Content"") )"),"Fulltime work from office")</f>
        <v>Fulltime work from office</v>
      </c>
      <c r="AE20" s="7">
        <v>0.5</v>
      </c>
    </row>
    <row r="21" ht="15.75" customHeight="1">
      <c r="A21" s="5" t="s">
        <v>45</v>
      </c>
      <c r="B21" s="6" t="s">
        <v>46</v>
      </c>
      <c r="C21" s="5" t="s">
        <v>47</v>
      </c>
      <c r="D21" s="5" t="s">
        <v>121</v>
      </c>
      <c r="E21" s="5" t="s">
        <v>122</v>
      </c>
      <c r="F21" s="10" t="s">
        <v>123</v>
      </c>
      <c r="G21" s="10" t="s">
        <v>124</v>
      </c>
      <c r="H21" s="7">
        <f>IFERROR(__xludf.DUMMYFUNCTION("IFERROR(filter(indirect(CONCAT(LEFT(H$1, LEN(H$1)-8),""-rep-texts"")&amp;""!$A$4:$A""),indirect(CONCAT(LEFT(H$1, LEN(H$1)-8),""-rep-texts"")&amp;""!$B$4:$B"") = -1000, indirect(CONCAT(LEFT(H$1, LEN(H$1)-8),""-rep-texts"")&amp;""!$C$4:$C"") = I21), -2)"),0.0)</f>
        <v>0</v>
      </c>
      <c r="I21" s="8" t="str">
        <f>IFERROR(__xludf.DUMMYFUNCTION("IFERROR(vlookup( filter(indirect(CONCAT(LEFT(H$1, LEN(H$1)-8),""-rep-texts"")&amp;""!$B$4:$B""),indirect(CONCAT(LEFT(H$1, LEN(H$1)-8),""-rep-texts"")&amp;""!$A$4:$A"") = K21), indirect(CONCAT(LEFT(H$1, LEN(H$1)-8),""-rep-texts"")&amp;""!$A$4:$C""), 3, false), ""Low C"&amp;"ontent"")"),"Adopted hybrid work policy")</f>
        <v>Adopted hybrid work policy</v>
      </c>
      <c r="J21" s="7">
        <v>0.5</v>
      </c>
      <c r="K21" s="8">
        <f>IFERROR(__xludf.DUMMYFUNCTION("IFERROR(filter(indirect(CONCAT(LEFT(K$1, LEN(K$1)-8),""-rep-texts"")&amp;""!$A$4:$A""),indirect(CONCAT(LEFT(K$1, LEN(K$1)-8),""-rep-texts"")&amp;""!$B$4:$B"") &lt;&gt; -1000, indirect(CONCAT(LEFT(K$1, LEN(K$1)-8),""-rep-texts"")&amp;""!$C$4:$C"") = L21), -2)"),4.0)</f>
        <v>4</v>
      </c>
      <c r="L21" s="8" t="str">
        <f>IFERROR(__xludf.DUMMYFUNCTION("IF(ISBLANK(IFERROR(vlookup(D21, IMPORTRANGE(""1HbWeGXj0j_9fxRj0rL21m2rIJnCPQCiNttak_P61qFU"", ""policy_current_state""), 3,false), ""Low Content"") ), ""Low Content"", IFERROR(vlookup(D21, IMPORTRANGE(""1HbWeGXj0j_9fxRj0rL21m2rIJnCPQCiNttak_P61qFU"", ""po"&amp;"licy_current_state!$A$3:$C$10000""), 3,false), ""Low Content"") )"),"Adopted hybrid work policy")</f>
        <v>Adopted hybrid work policy</v>
      </c>
      <c r="M21" s="7">
        <v>0.5</v>
      </c>
      <c r="N21" s="7">
        <f>IFERROR(__xludf.DUMMYFUNCTION("IFERROR(filter(indirect(CONCAT(LEFT(N$1, LEN(N$1)-8),""-rep-texts"")&amp;""!$A$4:$A""),indirect(CONCAT(LEFT(N$1, LEN(N$1)-8),""-rep-texts"")&amp;""!$B$4:$B"") = -1000, indirect(CONCAT(LEFT(N$1, LEN(N$1)-8),""-rep-texts"")&amp;""!$C$4:$C"") = O21), -2)"),2.0)</f>
        <v>2</v>
      </c>
      <c r="O21" s="8" t="str">
        <f>IFERROR(__xludf.DUMMYFUNCTION("IFERROR(vlookup( filter(indirect(CONCAT(LEFT(N$1, LEN(N$1)-8),""-rep-texts"")&amp;""!$B$4:$B""),indirect(CONCAT(LEFT(N$1, LEN(N$1)-8),""-rep-texts"")&amp;""!$A$4:$A"") = Q21), indirect(CONCAT(LEFT(N$1, LEN(N$1)-8),""-rep-texts"")&amp;""!$A$4:$C""), 3, false), ""Low C"&amp;"ontent"")"),"Positive impact on quality of life")</f>
        <v>Positive impact on quality of life</v>
      </c>
      <c r="P21" s="7">
        <v>0.5</v>
      </c>
      <c r="Q21" s="8">
        <f>IFERROR(__xludf.DUMMYFUNCTION("IFERROR(filter(indirect(CONCAT(LEFT(Q$1, LEN(Q$1)-8),""-rep-texts"")&amp;""!$A$4:$A""),indirect(CONCAT(LEFT(Q$1, LEN(Q$1)-8),""-rep-texts"")&amp;""!$B$4:$B"") &lt;&gt; -1000, indirect(CONCAT(LEFT(Q$1, LEN(Q$1)-8),""-rep-texts"")&amp;""!$C$4:$C"") = R21), -2)"),11.0)</f>
        <v>11</v>
      </c>
      <c r="R21" s="8" t="str">
        <f>IFERROR(__xludf.DUMMYFUNCTION("IF(ISBLANK(IFERROR(vlookup(E21, IMPORTRANGE(""1HbWeGXj0j_9fxRj0rL21m2rIJnCPQCiNttak_P61qFU"", ""impact_quality""), 3,false), ""Low Content"") ), ""Low Content"", IFERROR(vlookup(E21, IMPORTRANGE(""1HbWeGXj0j_9fxRj0rL21m2rIJnCPQCiNttak_P61qFU"", ""impact_q"&amp;"uality!$A$3:$C$10000""), 3,false), ""Low Content"") )"),"Positive impact on work-life balance due to hyrbrid/remote policy")</f>
        <v>Positive impact on work-life balance due to hyrbrid/remote policy</v>
      </c>
      <c r="S21" s="7">
        <v>0.5</v>
      </c>
      <c r="T21" s="7">
        <f>IFERROR(__xludf.DUMMYFUNCTION("IFERROR(filter(indirect(CONCAT(LEFT(T$1, LEN(T$1)-8),""-rep-texts"")&amp;""!$A$4:$A""),indirect(CONCAT(LEFT(T$1, LEN(T$1)-8),""-rep-texts"")&amp;""!$B$4:$B"") = -1000, indirect(CONCAT(LEFT(T$1, LEN(T$1)-8),""-rep-texts"")&amp;""!$C$4:$C"") = U21), -2)"),2.0)</f>
        <v>2</v>
      </c>
      <c r="U21" s="8" t="str">
        <f>IFERROR(__xludf.DUMMYFUNCTION("IFERROR(vlookup( filter(indirect(CONCAT(LEFT(T$1, LEN(T$1)-8),""-rep-texts"")&amp;""!$B$4:$B""),indirect(CONCAT(LEFT(T$1, LEN(T$1)-8),""-rep-texts"")&amp;""!$A$4:$A"") = W21), indirect(CONCAT(LEFT(T$1, LEN(T$1)-8),""-rep-texts"")&amp;""!$A$4:$C""), 3, false), ""Low C"&amp;"ontent"")"),"Positive impact on team's culture and performance")</f>
        <v>Positive impact on team's culture and performance</v>
      </c>
      <c r="V21" s="7">
        <v>0.5</v>
      </c>
      <c r="W21" s="8">
        <f>IFERROR(__xludf.DUMMYFUNCTION("IFERROR(filter(indirect(CONCAT(LEFT(W$1, LEN(W$1)-8),""-rep-texts"")&amp;""!$A$4:$A""),indirect(CONCAT(LEFT(W$1, LEN(W$1)-8),""-rep-texts"")&amp;""!$B$4:$B"") &lt;&gt; -1000, indirect(CONCAT(LEFT(W$1, LEN(W$1)-8),""-rep-texts"")&amp;""!$C$4:$C"") = X21), -2)"),6.0)</f>
        <v>6</v>
      </c>
      <c r="X21" s="8" t="str">
        <f>IFERROR(__xludf.DUMMYFUNCTION("IF(ISBLANK(IFERROR(vlookup(F21, IMPORTRANGE(""1HbWeGXj0j_9fxRj0rL21m2rIJnCPQCiNttak_P61qFU"", ""impact_cul_perf""), 3,false), ""Low Content"") ), ""Low Content"", IFERROR(vlookup(F21, IMPORTRANGE(""1HbWeGXj0j_9fxRj0rL21m2rIJnCPQCiNttak_P61qFU"", ""impact_"&amp;"cul_perf!$A$3:$C$10000""), 3,false), ""Low Content"") )"),"Maintained or enhanced team culture and performance ")</f>
        <v>Maintained or enhanced team culture and performance </v>
      </c>
      <c r="Y21" s="7">
        <v>0.5</v>
      </c>
      <c r="Z21" s="7">
        <f>IFERROR(__xludf.DUMMYFUNCTION("IFERROR(filter(indirect(CONCAT(LEFT(Z$1, LEN(Z$1)-8),""-rep-texts"")&amp;""!$A$4:$A""),indirect(CONCAT(LEFT(Z$1, LEN(Z$1)-8),""-rep-texts"")&amp;""!$B$4:$B"") = -1000, indirect(CONCAT(LEFT(Z$1, LEN(Z$1)-8),""-rep-texts"")&amp;""!$C$4:$C"") = AA21), -2)"),3.0)</f>
        <v>3</v>
      </c>
      <c r="AA21" s="8" t="str">
        <f>IFERROR(__xludf.DUMMYFUNCTION("IFERROR(vlookup( filter(indirect(CONCAT(LEFT(Z$1, LEN(Z$1)-8),""-rep-texts"")&amp;""!$B$4:$B""),indirect(CONCAT(LEFT(Z$1, LEN(Z$1)-8),""-rep-texts"")&amp;""!$A$4:$A"") = AC21), indirect(CONCAT(LEFT(Z$1, LEN(Z$1)-8),""-rep-texts"")&amp;""!$A$4:$C""), 3, false), ""Low "&amp;"Content"")"),"Preference for hybrid model")</f>
        <v>Preference for hybrid model</v>
      </c>
      <c r="AB21" s="7">
        <v>0.5</v>
      </c>
      <c r="AC21" s="8">
        <f>IFERROR(__xludf.DUMMYFUNCTION("IFERROR(filter(indirect(CONCAT(LEFT(AC$1, LEN(AC$1)-8),""-rep-texts"")&amp;""!$A$4:$A""),indirect(CONCAT(LEFT(AC$1, LEN(AC$1)-8),""-rep-texts"")&amp;""!$B$4:$B"") &lt;&gt; -1000, indirect(CONCAT(LEFT(AC$1, LEN(AC$1)-8),""-rep-texts"")&amp;""!$C$4:$C"") = AD21), -2)"),7.0)</f>
        <v>7</v>
      </c>
      <c r="AD21" s="8" t="str">
        <f>IFERROR(__xludf.DUMMYFUNCTION("IF(ISBLANK(IFERROR(vlookup(G21, IMPORTRANGE(""1HbWeGXj0j_9fxRj0rL21m2rIJnCPQCiNttak_P61qFU"", ""policy_desired_state""), 3,false), ""Low Content"") ), ""Low Content"", IFERROR(vlookup(G21, IMPORTRANGE(""1HbWeGXj0j_9fxRj0rL21m2rIJnCPQCiNttak_P61qFU"", ""po"&amp;"licy_desired_state!$A$3:$C$10000""), 3,false), ""Low Content"") )"),"Generalized hybrid work model")</f>
        <v>Generalized hybrid work model</v>
      </c>
      <c r="AE21" s="7">
        <v>0.5</v>
      </c>
    </row>
    <row r="22" ht="15.75" customHeight="1">
      <c r="A22" s="5" t="s">
        <v>38</v>
      </c>
      <c r="B22" s="6" t="s">
        <v>52</v>
      </c>
      <c r="C22" s="5" t="s">
        <v>71</v>
      </c>
      <c r="D22" s="5" t="s">
        <v>125</v>
      </c>
      <c r="E22" s="5" t="s">
        <v>126</v>
      </c>
      <c r="F22" s="5" t="s">
        <v>127</v>
      </c>
      <c r="G22" s="5" t="s">
        <v>128</v>
      </c>
      <c r="H22" s="7">
        <f>IFERROR(__xludf.DUMMYFUNCTION("IFERROR(filter(indirect(CONCAT(LEFT(H$1, LEN(H$1)-8),""-rep-texts"")&amp;""!$A$4:$A""),indirect(CONCAT(LEFT(H$1, LEN(H$1)-8),""-rep-texts"")&amp;""!$B$4:$B"") = -1000, indirect(CONCAT(LEFT(H$1, LEN(H$1)-8),""-rep-texts"")&amp;""!$C$4:$C"") = I22), -2)"),2.0)</f>
        <v>2</v>
      </c>
      <c r="I22" s="8" t="str">
        <f>IFERROR(__xludf.DUMMYFUNCTION("IFERROR(vlookup( filter(indirect(CONCAT(LEFT(H$1, LEN(H$1)-8),""-rep-texts"")&amp;""!$B$4:$B""),indirect(CONCAT(LEFT(H$1, LEN(H$1)-8),""-rep-texts"")&amp;""!$A$4:$A"") = K22), indirect(CONCAT(LEFT(H$1, LEN(H$1)-8),""-rep-texts"")&amp;""!$A$4:$C""), 3, false), ""Low C"&amp;"ontent"")"),"No change in policy")</f>
        <v>No change in policy</v>
      </c>
      <c r="J22" s="7">
        <v>0.5</v>
      </c>
      <c r="K22" s="8">
        <f>IFERROR(__xludf.DUMMYFUNCTION("IFERROR(filter(indirect(CONCAT(LEFT(K$1, LEN(K$1)-8),""-rep-texts"")&amp;""!$A$4:$A""),indirect(CONCAT(LEFT(K$1, LEN(K$1)-8),""-rep-texts"")&amp;""!$B$4:$B"") &lt;&gt; -1000, indirect(CONCAT(LEFT(K$1, LEN(K$1)-8),""-rep-texts"")&amp;""!$C$4:$C"") = L22), -2)"),6.0)</f>
        <v>6</v>
      </c>
      <c r="L22" s="8" t="str">
        <f>IFERROR(__xludf.DUMMYFUNCTION("IF(ISBLANK(IFERROR(vlookup(D22, IMPORTRANGE(""1HbWeGXj0j_9fxRj0rL21m2rIJnCPQCiNttak_P61qFU"", ""policy_current_state""), 3,false), ""Low Content"") ), ""Low Content"", IFERROR(vlookup(D22, IMPORTRANGE(""1HbWeGXj0j_9fxRj0rL21m2rIJnCPQCiNttak_P61qFU"", ""po"&amp;"licy_current_state!$A$3:$C$10000""), 3,false), ""Low Content"") )"),"No change in policy")</f>
        <v>No change in policy</v>
      </c>
      <c r="M22" s="7">
        <v>0.5</v>
      </c>
      <c r="N22" s="7">
        <f>IFERROR(__xludf.DUMMYFUNCTION("IFERROR(filter(indirect(CONCAT(LEFT(N$1, LEN(N$1)-8),""-rep-texts"")&amp;""!$A$4:$A""),indirect(CONCAT(LEFT(N$1, LEN(N$1)-8),""-rep-texts"")&amp;""!$B$4:$B"") = -1000, indirect(CONCAT(LEFT(N$1, LEN(N$1)-8),""-rep-texts"")&amp;""!$C$4:$C"") = O22), -2)"),1.0)</f>
        <v>1</v>
      </c>
      <c r="O22" s="8" t="str">
        <f>IFERROR(__xludf.DUMMYFUNCTION("IFERROR(vlookup( filter(indirect(CONCAT(LEFT(N$1, LEN(N$1)-8),""-rep-texts"")&amp;""!$B$4:$B""),indirect(CONCAT(LEFT(N$1, LEN(N$1)-8),""-rep-texts"")&amp;""!$A$4:$A"") = Q22), indirect(CONCAT(LEFT(N$1, LEN(N$1)-8),""-rep-texts"")&amp;""!$A$4:$C""), 3, false), ""Low C"&amp;"ontent"")"),"No impact or change")</f>
        <v>No impact or change</v>
      </c>
      <c r="P22" s="7">
        <v>0.5</v>
      </c>
      <c r="Q22" s="8">
        <f>IFERROR(__xludf.DUMMYFUNCTION("IFERROR(filter(indirect(CONCAT(LEFT(Q$1, LEN(Q$1)-8),""-rep-texts"")&amp;""!$A$4:$A""),indirect(CONCAT(LEFT(Q$1, LEN(Q$1)-8),""-rep-texts"")&amp;""!$B$4:$B"") &lt;&gt; -1000, indirect(CONCAT(LEFT(Q$1, LEN(Q$1)-8),""-rep-texts"")&amp;""!$C$4:$C"") = R22), -2)"),7.0)</f>
        <v>7</v>
      </c>
      <c r="R22" s="8" t="str">
        <f>IFERROR(__xludf.DUMMYFUNCTION("IF(ISBLANK(IFERROR(vlookup(E22, IMPORTRANGE(""1HbWeGXj0j_9fxRj0rL21m2rIJnCPQCiNttak_P61qFU"", ""impact_quality""), 3,false), ""Low Content"") ), ""Low Content"", IFERROR(vlookup(E22, IMPORTRANGE(""1HbWeGXj0j_9fxRj0rL21m2rIJnCPQCiNttak_P61qFU"", ""impact_q"&amp;"uality!$A$3:$C$10000""), 3,false), ""Low Content"") )"),"No impact or change")</f>
        <v>No impact or change</v>
      </c>
      <c r="S22" s="7">
        <v>0.5</v>
      </c>
      <c r="T22" s="7">
        <f>IFERROR(__xludf.DUMMYFUNCTION("IFERROR(filter(indirect(CONCAT(LEFT(T$1, LEN(T$1)-8),""-rep-texts"")&amp;""!$A$4:$A""),indirect(CONCAT(LEFT(T$1, LEN(T$1)-8),""-rep-texts"")&amp;""!$B$4:$B"") = -1000, indirect(CONCAT(LEFT(T$1, LEN(T$1)-8),""-rep-texts"")&amp;""!$C$4:$C"") = U22), -2)"),1.0)</f>
        <v>1</v>
      </c>
      <c r="U22" s="8" t="str">
        <f>IFERROR(__xludf.DUMMYFUNCTION("IFERROR(vlookup( filter(indirect(CONCAT(LEFT(T$1, LEN(T$1)-8),""-rep-texts"")&amp;""!$B$4:$B""),indirect(CONCAT(LEFT(T$1, LEN(T$1)-8),""-rep-texts"")&amp;""!$A$4:$A"") = W22), indirect(CONCAT(LEFT(T$1, LEN(T$1)-8),""-rep-texts"")&amp;""!$A$4:$C""), 3, false), ""Low C"&amp;"ontent"")"),"No impact or still unsure of impact")</f>
        <v>No impact or still unsure of impact</v>
      </c>
      <c r="V22" s="7">
        <v>0.5</v>
      </c>
      <c r="W22" s="8">
        <f>IFERROR(__xludf.DUMMYFUNCTION("IFERROR(filter(indirect(CONCAT(LEFT(W$1, LEN(W$1)-8),""-rep-texts"")&amp;""!$A$4:$A""),indirect(CONCAT(LEFT(W$1, LEN(W$1)-8),""-rep-texts"")&amp;""!$B$4:$B"") &lt;&gt; -1000, indirect(CONCAT(LEFT(W$1, LEN(W$1)-8),""-rep-texts"")&amp;""!$C$4:$C"") = X22), -2)"),5.0)</f>
        <v>5</v>
      </c>
      <c r="X22" s="8" t="str">
        <f>IFERROR(__xludf.DUMMYFUNCTION("IF(ISBLANK(IFERROR(vlookup(F22, IMPORTRANGE(""1HbWeGXj0j_9fxRj0rL21m2rIJnCPQCiNttak_P61qFU"", ""impact_cul_perf""), 3,false), ""Low Content"") ), ""Low Content"", IFERROR(vlookup(F22, IMPORTRANGE(""1HbWeGXj0j_9fxRj0rL21m2rIJnCPQCiNttak_P61qFU"", ""impact_"&amp;"cul_perf!$A$3:$C$10000""), 3,false), ""Low Content"") )"),"No impact or still unsure of impact")</f>
        <v>No impact or still unsure of impact</v>
      </c>
      <c r="Y22" s="7">
        <v>0.5</v>
      </c>
      <c r="Z22" s="7">
        <f>IFERROR(__xludf.DUMMYFUNCTION("IFERROR(filter(indirect(CONCAT(LEFT(Z$1, LEN(Z$1)-8),""-rep-texts"")&amp;""!$A$4:$A""),indirect(CONCAT(LEFT(Z$1, LEN(Z$1)-8),""-rep-texts"")&amp;""!$B$4:$B"") = -1000, indirect(CONCAT(LEFT(Z$1, LEN(Z$1)-8),""-rep-texts"")&amp;""!$C$4:$C"") = AA22), -2)"),3.0)</f>
        <v>3</v>
      </c>
      <c r="AA22" s="8" t="str">
        <f>IFERROR(__xludf.DUMMYFUNCTION("IFERROR(vlookup( filter(indirect(CONCAT(LEFT(Z$1, LEN(Z$1)-8),""-rep-texts"")&amp;""!$B$4:$B""),indirect(CONCAT(LEFT(Z$1, LEN(Z$1)-8),""-rep-texts"")&amp;""!$A$4:$A"") = AC22), indirect(CONCAT(LEFT(Z$1, LEN(Z$1)-8),""-rep-texts"")&amp;""!$A$4:$C""), 3, false), ""Low "&amp;"Content"")"),"Preference for hybrid model")</f>
        <v>Preference for hybrid model</v>
      </c>
      <c r="AB22" s="7">
        <v>0.5</v>
      </c>
      <c r="AC22" s="8">
        <f>IFERROR(__xludf.DUMMYFUNCTION("IFERROR(filter(indirect(CONCAT(LEFT(AC$1, LEN(AC$1)-8),""-rep-texts"")&amp;""!$A$4:$A""),indirect(CONCAT(LEFT(AC$1, LEN(AC$1)-8),""-rep-texts"")&amp;""!$B$4:$B"") &lt;&gt; -1000, indirect(CONCAT(LEFT(AC$1, LEN(AC$1)-8),""-rep-texts"")&amp;""!$C$4:$C"") = AD22), -2)"),7.0)</f>
        <v>7</v>
      </c>
      <c r="AD22" s="8" t="str">
        <f>IFERROR(__xludf.DUMMYFUNCTION("IF(ISBLANK(IFERROR(vlookup(G22, IMPORTRANGE(""1HbWeGXj0j_9fxRj0rL21m2rIJnCPQCiNttak_P61qFU"", ""policy_desired_state""), 3,false), ""Low Content"") ), ""Low Content"", IFERROR(vlookup(G22, IMPORTRANGE(""1HbWeGXj0j_9fxRj0rL21m2rIJnCPQCiNttak_P61qFU"", ""po"&amp;"licy_desired_state!$A$3:$C$10000""), 3,false), ""Low Content"") )"),"Generalized hybrid work model")</f>
        <v>Generalized hybrid work model</v>
      </c>
      <c r="AE22" s="7">
        <v>0.5</v>
      </c>
    </row>
    <row r="23" ht="15.75" customHeight="1">
      <c r="A23" s="5" t="s">
        <v>45</v>
      </c>
      <c r="B23" s="6" t="s">
        <v>52</v>
      </c>
      <c r="C23" s="5" t="s">
        <v>47</v>
      </c>
      <c r="D23" s="5" t="s">
        <v>129</v>
      </c>
      <c r="E23" s="5" t="s">
        <v>130</v>
      </c>
      <c r="F23" s="5" t="s">
        <v>131</v>
      </c>
      <c r="G23" s="5" t="s">
        <v>132</v>
      </c>
      <c r="H23" s="7">
        <f>IFERROR(__xludf.DUMMYFUNCTION("IFERROR(filter(indirect(CONCAT(LEFT(H$1, LEN(H$1)-8),""-rep-texts"")&amp;""!$A$4:$A""),indirect(CONCAT(LEFT(H$1, LEN(H$1)-8),""-rep-texts"")&amp;""!$B$4:$B"") = -1000, indirect(CONCAT(LEFT(H$1, LEN(H$1)-8),""-rep-texts"")&amp;""!$C$4:$C"") = I23), -2)"),1.0)</f>
        <v>1</v>
      </c>
      <c r="I23" s="8" t="str">
        <f>IFERROR(__xludf.DUMMYFUNCTION("IFERROR(vlookup( filter(indirect(CONCAT(LEFT(H$1, LEN(H$1)-8),""-rep-texts"")&amp;""!$B$4:$B""),indirect(CONCAT(LEFT(H$1, LEN(H$1)-8),""-rep-texts"")&amp;""!$A$4:$A"") = K23), indirect(CONCAT(LEFT(H$1, LEN(H$1)-8),""-rep-texts"")&amp;""!$A$4:$C""), 3, false), ""Low C"&amp;"ontent"")"),"Shifted to full remote work")</f>
        <v>Shifted to full remote work</v>
      </c>
      <c r="J23" s="7">
        <v>0.5</v>
      </c>
      <c r="K23" s="8">
        <f>IFERROR(__xludf.DUMMYFUNCTION("IFERROR(filter(indirect(CONCAT(LEFT(K$1, LEN(K$1)-8),""-rep-texts"")&amp;""!$A$4:$A""),indirect(CONCAT(LEFT(K$1, LEN(K$1)-8),""-rep-texts"")&amp;""!$B$4:$B"") &lt;&gt; -1000, indirect(CONCAT(LEFT(K$1, LEN(K$1)-8),""-rep-texts"")&amp;""!$C$4:$C"") = L23), -2)"),5.0)</f>
        <v>5</v>
      </c>
      <c r="L23" s="8" t="str">
        <f>IFERROR(__xludf.DUMMYFUNCTION("IF(ISBLANK(IFERROR(vlookup(D23, IMPORTRANGE(""1HbWeGXj0j_9fxRj0rL21m2rIJnCPQCiNttak_P61qFU"", ""policy_current_state""), 3,false), ""Low Content"") ), ""Low Content"", IFERROR(vlookup(D23, IMPORTRANGE(""1HbWeGXj0j_9fxRj0rL21m2rIJnCPQCiNttak_P61qFU"", ""po"&amp;"licy_current_state!$A$3:$C$10000""), 3,false), ""Low Content"") )"),"Shifted to full remote work")</f>
        <v>Shifted to full remote work</v>
      </c>
      <c r="M23" s="7">
        <v>0.5</v>
      </c>
      <c r="N23" s="7">
        <f>IFERROR(__xludf.DUMMYFUNCTION("IFERROR(filter(indirect(CONCAT(LEFT(N$1, LEN(N$1)-8),""-rep-texts"")&amp;""!$A$4:$A""),indirect(CONCAT(LEFT(N$1, LEN(N$1)-8),""-rep-texts"")&amp;""!$B$4:$B"") = -1000, indirect(CONCAT(LEFT(N$1, LEN(N$1)-8),""-rep-texts"")&amp;""!$C$4:$C"") = O23), -2)"),2.0)</f>
        <v>2</v>
      </c>
      <c r="O23" s="8" t="str">
        <f>IFERROR(__xludf.DUMMYFUNCTION("IFERROR(vlookup( filter(indirect(CONCAT(LEFT(N$1, LEN(N$1)-8),""-rep-texts"")&amp;""!$B$4:$B""),indirect(CONCAT(LEFT(N$1, LEN(N$1)-8),""-rep-texts"")&amp;""!$A$4:$A"") = Q23), indirect(CONCAT(LEFT(N$1, LEN(N$1)-8),""-rep-texts"")&amp;""!$A$4:$C""), 3, false), ""Low C"&amp;"ontent"")"),"Positive impact on quality of life")</f>
        <v>Positive impact on quality of life</v>
      </c>
      <c r="P23" s="7">
        <v>0.5</v>
      </c>
      <c r="Q23" s="8">
        <f>IFERROR(__xludf.DUMMYFUNCTION("IFERROR(filter(indirect(CONCAT(LEFT(Q$1, LEN(Q$1)-8),""-rep-texts"")&amp;""!$A$4:$A""),indirect(CONCAT(LEFT(Q$1, LEN(Q$1)-8),""-rep-texts"")&amp;""!$B$4:$B"") &lt;&gt; -1000, indirect(CONCAT(LEFT(Q$1, LEN(Q$1)-8),""-rep-texts"")&amp;""!$C$4:$C"") = R23), -2)"),12.0)</f>
        <v>12</v>
      </c>
      <c r="R23" s="8" t="str">
        <f>IFERROR(__xludf.DUMMYFUNCTION("IF(ISBLANK(IFERROR(vlookup(E23, IMPORTRANGE(""1HbWeGXj0j_9fxRj0rL21m2rIJnCPQCiNttak_P61qFU"", ""impact_quality""), 3,false), ""Low Content"") ), ""Low Content"", IFERROR(vlookup(E23, IMPORTRANGE(""1HbWeGXj0j_9fxRj0rL21m2rIJnCPQCiNttak_P61qFU"", ""impact_q"&amp;"uality!$A$3:$C$10000""), 3,false), ""Low Content"") )"),"Reduced commute time due to hybrid/remote schedule")</f>
        <v>Reduced commute time due to hybrid/remote schedule</v>
      </c>
      <c r="S23" s="7">
        <v>0.5</v>
      </c>
      <c r="T23" s="7">
        <f>IFERROR(__xludf.DUMMYFUNCTION("IFERROR(filter(indirect(CONCAT(LEFT(T$1, LEN(T$1)-8),""-rep-texts"")&amp;""!$A$4:$A""),indirect(CONCAT(LEFT(T$1, LEN(T$1)-8),""-rep-texts"")&amp;""!$B$4:$B"") = -1000, indirect(CONCAT(LEFT(T$1, LEN(T$1)-8),""-rep-texts"")&amp;""!$C$4:$C"") = U23), -2)"),2.0)</f>
        <v>2</v>
      </c>
      <c r="U23" s="8" t="str">
        <f>IFERROR(__xludf.DUMMYFUNCTION("IFERROR(vlookup( filter(indirect(CONCAT(LEFT(T$1, LEN(T$1)-8),""-rep-texts"")&amp;""!$B$4:$B""),indirect(CONCAT(LEFT(T$1, LEN(T$1)-8),""-rep-texts"")&amp;""!$A$4:$A"") = W23), indirect(CONCAT(LEFT(T$1, LEN(T$1)-8),""-rep-texts"")&amp;""!$A$4:$C""), 3, false), ""Low C"&amp;"ontent"")"),"Positive impact on team's culture and performance")</f>
        <v>Positive impact on team's culture and performance</v>
      </c>
      <c r="V23" s="7">
        <v>0.5</v>
      </c>
      <c r="W23" s="8">
        <f>IFERROR(__xludf.DUMMYFUNCTION("IFERROR(filter(indirect(CONCAT(LEFT(W$1, LEN(W$1)-8),""-rep-texts"")&amp;""!$A$4:$A""),indirect(CONCAT(LEFT(W$1, LEN(W$1)-8),""-rep-texts"")&amp;""!$B$4:$B"") &lt;&gt; -1000, indirect(CONCAT(LEFT(W$1, LEN(W$1)-8),""-rep-texts"")&amp;""!$C$4:$C"") = X23), -2)"),6.0)</f>
        <v>6</v>
      </c>
      <c r="X23" s="8" t="str">
        <f>IFERROR(__xludf.DUMMYFUNCTION("IF(ISBLANK(IFERROR(vlookup(F23, IMPORTRANGE(""1HbWeGXj0j_9fxRj0rL21m2rIJnCPQCiNttak_P61qFU"", ""impact_cul_perf""), 3,false), ""Low Content"") ), ""Low Content"", IFERROR(vlookup(F23, IMPORTRANGE(""1HbWeGXj0j_9fxRj0rL21m2rIJnCPQCiNttak_P61qFU"", ""impact_"&amp;"cul_perf!$A$3:$C$10000""), 3,false), ""Low Content"") )"),"Maintained or enhanced team culture and performance ")</f>
        <v>Maintained or enhanced team culture and performance </v>
      </c>
      <c r="Y23" s="7">
        <v>0.5</v>
      </c>
      <c r="Z23" s="7">
        <f>IFERROR(__xludf.DUMMYFUNCTION("IFERROR(filter(indirect(CONCAT(LEFT(Z$1, LEN(Z$1)-8),""-rep-texts"")&amp;""!$A$4:$A""),indirect(CONCAT(LEFT(Z$1, LEN(Z$1)-8),""-rep-texts"")&amp;""!$B$4:$B"") = -1000, indirect(CONCAT(LEFT(Z$1, LEN(Z$1)-8),""-rep-texts"")&amp;""!$C$4:$C"") = AA23), -2)"),0.0)</f>
        <v>0</v>
      </c>
      <c r="AA23" s="8" t="str">
        <f>IFERROR(__xludf.DUMMYFUNCTION("IFERROR(vlookup( filter(indirect(CONCAT(LEFT(Z$1, LEN(Z$1)-8),""-rep-texts"")&amp;""!$B$4:$B""),indirect(CONCAT(LEFT(Z$1, LEN(Z$1)-8),""-rep-texts"")&amp;""!$A$4:$A"") = AC23), indirect(CONCAT(LEFT(Z$1, LEN(Z$1)-8),""-rep-texts"")&amp;""!$A$4:$C""), 3, false), ""Low "&amp;"Content"")"),"Fulltime work from home")</f>
        <v>Fulltime work from home</v>
      </c>
      <c r="AB23" s="7">
        <v>0.5</v>
      </c>
      <c r="AC23" s="8">
        <f>IFERROR(__xludf.DUMMYFUNCTION("IFERROR(filter(indirect(CONCAT(LEFT(AC$1, LEN(AC$1)-8),""-rep-texts"")&amp;""!$A$4:$A""),indirect(CONCAT(LEFT(AC$1, LEN(AC$1)-8),""-rep-texts"")&amp;""!$B$4:$B"") &lt;&gt; -1000, indirect(CONCAT(LEFT(AC$1, LEN(AC$1)-8),""-rep-texts"")&amp;""!$C$4:$C"") = AD23), -2)"),4.0)</f>
        <v>4</v>
      </c>
      <c r="AD23" s="8" t="str">
        <f>IFERROR(__xludf.DUMMYFUNCTION("IF(ISBLANK(IFERROR(vlookup(G23, IMPORTRANGE(""1HbWeGXj0j_9fxRj0rL21m2rIJnCPQCiNttak_P61qFU"", ""policy_desired_state""), 3,false), ""Low Content"") ), ""Low Content"", IFERROR(vlookup(G23, IMPORTRANGE(""1HbWeGXj0j_9fxRj0rL21m2rIJnCPQCiNttak_P61qFU"", ""po"&amp;"licy_desired_state!$A$3:$C$10000""), 3,false), ""Low Content"") )"),"Fulltime work from home")</f>
        <v>Fulltime work from home</v>
      </c>
      <c r="AE23" s="7">
        <v>0.5</v>
      </c>
    </row>
    <row r="24" ht="15.75" customHeight="1">
      <c r="A24" s="5" t="s">
        <v>45</v>
      </c>
      <c r="B24" s="9" t="s">
        <v>39</v>
      </c>
      <c r="C24" s="5" t="s">
        <v>71</v>
      </c>
      <c r="D24" s="5" t="s">
        <v>133</v>
      </c>
      <c r="E24" s="5" t="s">
        <v>134</v>
      </c>
      <c r="F24" s="5" t="s">
        <v>135</v>
      </c>
      <c r="G24" s="5" t="s">
        <v>136</v>
      </c>
      <c r="H24" s="7">
        <f>IFERROR(__xludf.DUMMYFUNCTION("IFERROR(filter(indirect(CONCAT(LEFT(H$1, LEN(H$1)-8),""-rep-texts"")&amp;""!$A$4:$A""),indirect(CONCAT(LEFT(H$1, LEN(H$1)-8),""-rep-texts"")&amp;""!$B$4:$B"") = -1000, indirect(CONCAT(LEFT(H$1, LEN(H$1)-8),""-rep-texts"")&amp;""!$C$4:$C"") = I24), -2)"),3.0)</f>
        <v>3</v>
      </c>
      <c r="I24" s="8" t="str">
        <f>IFERROR(__xludf.DUMMYFUNCTION("IFERROR(vlookup( filter(indirect(CONCAT(LEFT(H$1, LEN(H$1)-8),""-rep-texts"")&amp;""!$B$4:$B""),indirect(CONCAT(LEFT(H$1, LEN(H$1)-8),""-rep-texts"")&amp;""!$A$4:$A"") = K24), indirect(CONCAT(LEFT(H$1, LEN(H$1)-8),""-rep-texts"")&amp;""!$A$4:$C""), 3, false), ""Low C"&amp;"ontent"")"),"Returned to office")</f>
        <v>Returned to office</v>
      </c>
      <c r="J24" s="7">
        <v>0.5</v>
      </c>
      <c r="K24" s="8">
        <f>IFERROR(__xludf.DUMMYFUNCTION("IFERROR(filter(indirect(CONCAT(LEFT(K$1, LEN(K$1)-8),""-rep-texts"")&amp;""!$A$4:$A""),indirect(CONCAT(LEFT(K$1, LEN(K$1)-8),""-rep-texts"")&amp;""!$B$4:$B"") &lt;&gt; -1000, indirect(CONCAT(LEFT(K$1, LEN(K$1)-8),""-rep-texts"")&amp;""!$C$4:$C"") = L24), -2)"),7.0)</f>
        <v>7</v>
      </c>
      <c r="L24" s="8" t="str">
        <f>IFERROR(__xludf.DUMMYFUNCTION("IF(ISBLANK(IFERROR(vlookup(D24, IMPORTRANGE(""1HbWeGXj0j_9fxRj0rL21m2rIJnCPQCiNttak_P61qFU"", ""policy_current_state""), 3,false), ""Low Content"") ), ""Low Content"", IFERROR(vlookup(D24, IMPORTRANGE(""1HbWeGXj0j_9fxRj0rL21m2rIJnCPQCiNttak_P61qFU"", ""po"&amp;"licy_current_state!$A$3:$C$10000""), 3,false), ""Low Content"") )"),"Returned to office")</f>
        <v>Returned to office</v>
      </c>
      <c r="M24" s="7">
        <v>0.5</v>
      </c>
      <c r="N24" s="7">
        <f>IFERROR(__xludf.DUMMYFUNCTION("IFERROR(filter(indirect(CONCAT(LEFT(N$1, LEN(N$1)-8),""-rep-texts"")&amp;""!$A$4:$A""),indirect(CONCAT(LEFT(N$1, LEN(N$1)-8),""-rep-texts"")&amp;""!$B$4:$B"") = -1000, indirect(CONCAT(LEFT(N$1, LEN(N$1)-8),""-rep-texts"")&amp;""!$C$4:$C"") = O24), -2)"),2.0)</f>
        <v>2</v>
      </c>
      <c r="O24" s="8" t="str">
        <f>IFERROR(__xludf.DUMMYFUNCTION("IFERROR(vlookup( filter(indirect(CONCAT(LEFT(N$1, LEN(N$1)-8),""-rep-texts"")&amp;""!$B$4:$B""),indirect(CONCAT(LEFT(N$1, LEN(N$1)-8),""-rep-texts"")&amp;""!$A$4:$A"") = Q24), indirect(CONCAT(LEFT(N$1, LEN(N$1)-8),""-rep-texts"")&amp;""!$A$4:$C""), 3, false), ""Low C"&amp;"ontent"")"),"Positive impact on quality of life")</f>
        <v>Positive impact on quality of life</v>
      </c>
      <c r="P24" s="7">
        <v>0.5</v>
      </c>
      <c r="Q24" s="8">
        <f>IFERROR(__xludf.DUMMYFUNCTION("IFERROR(filter(indirect(CONCAT(LEFT(Q$1, LEN(Q$1)-8),""-rep-texts"")&amp;""!$A$4:$A""),indirect(CONCAT(LEFT(Q$1, LEN(Q$1)-8),""-rep-texts"")&amp;""!$B$4:$B"") &lt;&gt; -1000, indirect(CONCAT(LEFT(Q$1, LEN(Q$1)-8),""-rep-texts"")&amp;""!$C$4:$C"") = R24), -2)"),11.0)</f>
        <v>11</v>
      </c>
      <c r="R24" s="8" t="str">
        <f>IFERROR(__xludf.DUMMYFUNCTION("IF(ISBLANK(IFERROR(vlookup(E24, IMPORTRANGE(""1HbWeGXj0j_9fxRj0rL21m2rIJnCPQCiNttak_P61qFU"", ""impact_quality""), 3,false), ""Low Content"") ), ""Low Content"", IFERROR(vlookup(E24, IMPORTRANGE(""1HbWeGXj0j_9fxRj0rL21m2rIJnCPQCiNttak_P61qFU"", ""impact_q"&amp;"uality!$A$3:$C$10000""), 3,false), ""Low Content"") )"),"Positive impact on work-life balance due to hyrbrid/remote policy")</f>
        <v>Positive impact on work-life balance due to hyrbrid/remote policy</v>
      </c>
      <c r="S24" s="7">
        <v>0.5</v>
      </c>
      <c r="T24" s="7">
        <f>IFERROR(__xludf.DUMMYFUNCTION("IFERROR(filter(indirect(CONCAT(LEFT(T$1, LEN(T$1)-8),""-rep-texts"")&amp;""!$A$4:$A""),indirect(CONCAT(LEFT(T$1, LEN(T$1)-8),""-rep-texts"")&amp;""!$B$4:$B"") = -1000, indirect(CONCAT(LEFT(T$1, LEN(T$1)-8),""-rep-texts"")&amp;""!$C$4:$C"") = U24), -2)"),1.0)</f>
        <v>1</v>
      </c>
      <c r="U24" s="8" t="str">
        <f>IFERROR(__xludf.DUMMYFUNCTION("IFERROR(vlookup( filter(indirect(CONCAT(LEFT(T$1, LEN(T$1)-8),""-rep-texts"")&amp;""!$B$4:$B""),indirect(CONCAT(LEFT(T$1, LEN(T$1)-8),""-rep-texts"")&amp;""!$A$4:$A"") = W24), indirect(CONCAT(LEFT(T$1, LEN(T$1)-8),""-rep-texts"")&amp;""!$A$4:$C""), 3, false), ""Low C"&amp;"ontent"")"),"No impact or still unsure of impact")</f>
        <v>No impact or still unsure of impact</v>
      </c>
      <c r="V24" s="7">
        <v>0.5</v>
      </c>
      <c r="W24" s="8">
        <f>IFERROR(__xludf.DUMMYFUNCTION("IFERROR(filter(indirect(CONCAT(LEFT(W$1, LEN(W$1)-8),""-rep-texts"")&amp;""!$A$4:$A""),indirect(CONCAT(LEFT(W$1, LEN(W$1)-8),""-rep-texts"")&amp;""!$B$4:$B"") &lt;&gt; -1000, indirect(CONCAT(LEFT(W$1, LEN(W$1)-8),""-rep-texts"")&amp;""!$C$4:$C"") = X24), -2)"),5.0)</f>
        <v>5</v>
      </c>
      <c r="X24" s="8" t="str">
        <f>IFERROR(__xludf.DUMMYFUNCTION("IF(ISBLANK(IFERROR(vlookup(F24, IMPORTRANGE(""1HbWeGXj0j_9fxRj0rL21m2rIJnCPQCiNttak_P61qFU"", ""impact_cul_perf""), 3,false), ""Low Content"") ), ""Low Content"", IFERROR(vlookup(F24, IMPORTRANGE(""1HbWeGXj0j_9fxRj0rL21m2rIJnCPQCiNttak_P61qFU"", ""impact_"&amp;"cul_perf!$A$3:$C$10000""), 3,false), ""Low Content"") )"),"No impact or still unsure of impact")</f>
        <v>No impact or still unsure of impact</v>
      </c>
      <c r="Y24" s="7">
        <v>0.5</v>
      </c>
      <c r="Z24" s="7">
        <f>IFERROR(__xludf.DUMMYFUNCTION("IFERROR(filter(indirect(CONCAT(LEFT(Z$1, LEN(Z$1)-8),""-rep-texts"")&amp;""!$A$4:$A""),indirect(CONCAT(LEFT(Z$1, LEN(Z$1)-8),""-rep-texts"")&amp;""!$B$4:$B"") = -1000, indirect(CONCAT(LEFT(Z$1, LEN(Z$1)-8),""-rep-texts"")&amp;""!$C$4:$C"") = AA24), -2)"),0.0)</f>
        <v>0</v>
      </c>
      <c r="AA24" s="8" t="str">
        <f>IFERROR(__xludf.DUMMYFUNCTION("IFERROR(vlookup( filter(indirect(CONCAT(LEFT(Z$1, LEN(Z$1)-8),""-rep-texts"")&amp;""!$B$4:$B""),indirect(CONCAT(LEFT(Z$1, LEN(Z$1)-8),""-rep-texts"")&amp;""!$A$4:$A"") = AC24), indirect(CONCAT(LEFT(Z$1, LEN(Z$1)-8),""-rep-texts"")&amp;""!$A$4:$C""), 3, false), ""Low "&amp;"Content"")"),"Fulltime work from home")</f>
        <v>Fulltime work from home</v>
      </c>
      <c r="AB24" s="7">
        <v>0.5</v>
      </c>
      <c r="AC24" s="8">
        <f>IFERROR(__xludf.DUMMYFUNCTION("IFERROR(filter(indirect(CONCAT(LEFT(AC$1, LEN(AC$1)-8),""-rep-texts"")&amp;""!$A$4:$A""),indirect(CONCAT(LEFT(AC$1, LEN(AC$1)-8),""-rep-texts"")&amp;""!$B$4:$B"") &lt;&gt; -1000, indirect(CONCAT(LEFT(AC$1, LEN(AC$1)-8),""-rep-texts"")&amp;""!$C$4:$C"") = AD24), -2)"),4.0)</f>
        <v>4</v>
      </c>
      <c r="AD24" s="8" t="str">
        <f>IFERROR(__xludf.DUMMYFUNCTION("IF(ISBLANK(IFERROR(vlookup(G24, IMPORTRANGE(""1HbWeGXj0j_9fxRj0rL21m2rIJnCPQCiNttak_P61qFU"", ""policy_desired_state""), 3,false), ""Low Content"") ), ""Low Content"", IFERROR(vlookup(G24, IMPORTRANGE(""1HbWeGXj0j_9fxRj0rL21m2rIJnCPQCiNttak_P61qFU"", ""po"&amp;"licy_desired_state!$A$3:$C$10000""), 3,false), ""Low Content"") )"),"Fulltime work from home")</f>
        <v>Fulltime work from home</v>
      </c>
      <c r="AE24" s="7">
        <v>0.5</v>
      </c>
    </row>
    <row r="25" ht="15.75" customHeight="1">
      <c r="A25" s="5" t="s">
        <v>45</v>
      </c>
      <c r="B25" s="6" t="s">
        <v>39</v>
      </c>
      <c r="C25" s="5" t="s">
        <v>47</v>
      </c>
      <c r="D25" s="5" t="s">
        <v>137</v>
      </c>
      <c r="E25" s="5" t="s">
        <v>138</v>
      </c>
      <c r="F25" s="10" t="s">
        <v>139</v>
      </c>
      <c r="G25" s="5" t="s">
        <v>140</v>
      </c>
      <c r="H25" s="7">
        <f>IFERROR(__xludf.DUMMYFUNCTION("IFERROR(filter(indirect(CONCAT(LEFT(H$1, LEN(H$1)-8),""-rep-texts"")&amp;""!$A$4:$A""),indirect(CONCAT(LEFT(H$1, LEN(H$1)-8),""-rep-texts"")&amp;""!$B$4:$B"") = -1000, indirect(CONCAT(LEFT(H$1, LEN(H$1)-8),""-rep-texts"")&amp;""!$C$4:$C"") = I25), -2)"),0.0)</f>
        <v>0</v>
      </c>
      <c r="I25" s="8" t="str">
        <f>IFERROR(__xludf.DUMMYFUNCTION("IFERROR(vlookup( filter(indirect(CONCAT(LEFT(H$1, LEN(H$1)-8),""-rep-texts"")&amp;""!$B$4:$B""),indirect(CONCAT(LEFT(H$1, LEN(H$1)-8),""-rep-texts"")&amp;""!$A$4:$A"") = K25), indirect(CONCAT(LEFT(H$1, LEN(H$1)-8),""-rep-texts"")&amp;""!$A$4:$C""), 3, false), ""Low C"&amp;"ontent"")"),"Adopted hybrid work policy")</f>
        <v>Adopted hybrid work policy</v>
      </c>
      <c r="J25" s="7">
        <v>0.5</v>
      </c>
      <c r="K25" s="8">
        <f>IFERROR(__xludf.DUMMYFUNCTION("IFERROR(filter(indirect(CONCAT(LEFT(K$1, LEN(K$1)-8),""-rep-texts"")&amp;""!$A$4:$A""),indirect(CONCAT(LEFT(K$1, LEN(K$1)-8),""-rep-texts"")&amp;""!$B$4:$B"") &lt;&gt; -1000, indirect(CONCAT(LEFT(K$1, LEN(K$1)-8),""-rep-texts"")&amp;""!$C$4:$C"") = L25), -2)"),4.0)</f>
        <v>4</v>
      </c>
      <c r="L25" s="8" t="str">
        <f>IFERROR(__xludf.DUMMYFUNCTION("IF(ISBLANK(IFERROR(vlookup(D25, IMPORTRANGE(""1HbWeGXj0j_9fxRj0rL21m2rIJnCPQCiNttak_P61qFU"", ""policy_current_state""), 3,false), ""Low Content"") ), ""Low Content"", IFERROR(vlookup(D25, IMPORTRANGE(""1HbWeGXj0j_9fxRj0rL21m2rIJnCPQCiNttak_P61qFU"", ""po"&amp;"licy_current_state!$A$3:$C$10000""), 3,false), ""Low Content"") )"),"Adopted hybrid work policy")</f>
        <v>Adopted hybrid work policy</v>
      </c>
      <c r="M25" s="7">
        <v>0.5</v>
      </c>
      <c r="N25" s="7">
        <f>IFERROR(__xludf.DUMMYFUNCTION("IFERROR(filter(indirect(CONCAT(LEFT(N$1, LEN(N$1)-8),""-rep-texts"")&amp;""!$A$4:$A""),indirect(CONCAT(LEFT(N$1, LEN(N$1)-8),""-rep-texts"")&amp;""!$B$4:$B"") = -1000, indirect(CONCAT(LEFT(N$1, LEN(N$1)-8),""-rep-texts"")&amp;""!$C$4:$C"") = O25), -2)"),2.0)</f>
        <v>2</v>
      </c>
      <c r="O25" s="8" t="str">
        <f>IFERROR(__xludf.DUMMYFUNCTION("IFERROR(vlookup( filter(indirect(CONCAT(LEFT(N$1, LEN(N$1)-8),""-rep-texts"")&amp;""!$B$4:$B""),indirect(CONCAT(LEFT(N$1, LEN(N$1)-8),""-rep-texts"")&amp;""!$A$4:$A"") = Q25), indirect(CONCAT(LEFT(N$1, LEN(N$1)-8),""-rep-texts"")&amp;""!$A$4:$C""), 3, false), ""Low C"&amp;"ontent"")"),"Positive impact on quality of life")</f>
        <v>Positive impact on quality of life</v>
      </c>
      <c r="P25" s="7">
        <v>0.5</v>
      </c>
      <c r="Q25" s="8">
        <f>IFERROR(__xludf.DUMMYFUNCTION("IFERROR(filter(indirect(CONCAT(LEFT(Q$1, LEN(Q$1)-8),""-rep-texts"")&amp;""!$A$4:$A""),indirect(CONCAT(LEFT(Q$1, LEN(Q$1)-8),""-rep-texts"")&amp;""!$B$4:$B"") &lt;&gt; -1000, indirect(CONCAT(LEFT(Q$1, LEN(Q$1)-8),""-rep-texts"")&amp;""!$C$4:$C"") = R25), -2)"),10.0)</f>
        <v>10</v>
      </c>
      <c r="R25" s="8" t="str">
        <f>IFERROR(__xludf.DUMMYFUNCTION("IF(ISBLANK(IFERROR(vlookup(E25, IMPORTRANGE(""1HbWeGXj0j_9fxRj0rL21m2rIJnCPQCiNttak_P61qFU"", ""impact_quality""), 3,false), ""Low Content"") ), ""Low Content"", IFERROR(vlookup(E25, IMPORTRANGE(""1HbWeGXj0j_9fxRj0rL21m2rIJnCPQCiNttak_P61qFU"", ""impact_q"&amp;"uality!$A$3:$C$10000""), 3,false), ""Low Content"") )"),"Positive impact on physical and mental health")</f>
        <v>Positive impact on physical and mental health</v>
      </c>
      <c r="S25" s="7">
        <v>0.5</v>
      </c>
      <c r="T25" s="7">
        <f>IFERROR(__xludf.DUMMYFUNCTION("IFERROR(filter(indirect(CONCAT(LEFT(T$1, LEN(T$1)-8),""-rep-texts"")&amp;""!$A$4:$A""),indirect(CONCAT(LEFT(T$1, LEN(T$1)-8),""-rep-texts"")&amp;""!$B$4:$B"") = -1000, indirect(CONCAT(LEFT(T$1, LEN(T$1)-8),""-rep-texts"")&amp;""!$C$4:$C"") = U25), -2)"),2.0)</f>
        <v>2</v>
      </c>
      <c r="U25" s="8" t="str">
        <f>IFERROR(__xludf.DUMMYFUNCTION("IFERROR(vlookup( filter(indirect(CONCAT(LEFT(T$1, LEN(T$1)-8),""-rep-texts"")&amp;""!$B$4:$B""),indirect(CONCAT(LEFT(T$1, LEN(T$1)-8),""-rep-texts"")&amp;""!$A$4:$A"") = W25), indirect(CONCAT(LEFT(T$1, LEN(T$1)-8),""-rep-texts"")&amp;""!$A$4:$C""), 3, false), ""Low C"&amp;"ontent"")"),"Positive impact on team's culture and performance")</f>
        <v>Positive impact on team's culture and performance</v>
      </c>
      <c r="V25" s="7">
        <v>0.5</v>
      </c>
      <c r="W25" s="8">
        <f>IFERROR(__xludf.DUMMYFUNCTION("IFERROR(filter(indirect(CONCAT(LEFT(W$1, LEN(W$1)-8),""-rep-texts"")&amp;""!$A$4:$A""),indirect(CONCAT(LEFT(W$1, LEN(W$1)-8),""-rep-texts"")&amp;""!$B$4:$B"") &lt;&gt; -1000, indirect(CONCAT(LEFT(W$1, LEN(W$1)-8),""-rep-texts"")&amp;""!$C$4:$C"") = X25), -2)"),6.0)</f>
        <v>6</v>
      </c>
      <c r="X25" s="8" t="str">
        <f>IFERROR(__xludf.DUMMYFUNCTION("IF(ISBLANK(IFERROR(vlookup(F25, IMPORTRANGE(""1HbWeGXj0j_9fxRj0rL21m2rIJnCPQCiNttak_P61qFU"", ""impact_cul_perf""), 3,false), ""Low Content"") ), ""Low Content"", IFERROR(vlookup(F25, IMPORTRANGE(""1HbWeGXj0j_9fxRj0rL21m2rIJnCPQCiNttak_P61qFU"", ""impact_"&amp;"cul_perf!$A$3:$C$10000""), 3,false), ""Low Content"") )"),"Maintained or enhanced team culture and performance ")</f>
        <v>Maintained or enhanced team culture and performance </v>
      </c>
      <c r="Y25" s="7">
        <v>0.5</v>
      </c>
      <c r="Z25" s="7">
        <f>IFERROR(__xludf.DUMMYFUNCTION("IFERROR(filter(indirect(CONCAT(LEFT(Z$1, LEN(Z$1)-8),""-rep-texts"")&amp;""!$A$4:$A""),indirect(CONCAT(LEFT(Z$1, LEN(Z$1)-8),""-rep-texts"")&amp;""!$B$4:$B"") = -1000, indirect(CONCAT(LEFT(Z$1, LEN(Z$1)-8),""-rep-texts"")&amp;""!$C$4:$C"") = AA25), -2)"),0.0)</f>
        <v>0</v>
      </c>
      <c r="AA25" s="8" t="str">
        <f>IFERROR(__xludf.DUMMYFUNCTION("IFERROR(vlookup( filter(indirect(CONCAT(LEFT(Z$1, LEN(Z$1)-8),""-rep-texts"")&amp;""!$B$4:$B""),indirect(CONCAT(LEFT(Z$1, LEN(Z$1)-8),""-rep-texts"")&amp;""!$A$4:$A"") = AC25), indirect(CONCAT(LEFT(Z$1, LEN(Z$1)-8),""-rep-texts"")&amp;""!$A$4:$C""), 3, false), ""Low "&amp;"Content"")"),"Fulltime work from home")</f>
        <v>Fulltime work from home</v>
      </c>
      <c r="AB25" s="7">
        <v>0.5</v>
      </c>
      <c r="AC25" s="8">
        <f>IFERROR(__xludf.DUMMYFUNCTION("IFERROR(filter(indirect(CONCAT(LEFT(AC$1, LEN(AC$1)-8),""-rep-texts"")&amp;""!$A$4:$A""),indirect(CONCAT(LEFT(AC$1, LEN(AC$1)-8),""-rep-texts"")&amp;""!$B$4:$B"") &lt;&gt; -1000, indirect(CONCAT(LEFT(AC$1, LEN(AC$1)-8),""-rep-texts"")&amp;""!$C$4:$C"") = AD25), -2)"),4.0)</f>
        <v>4</v>
      </c>
      <c r="AD25" s="8" t="str">
        <f>IFERROR(__xludf.DUMMYFUNCTION("IF(ISBLANK(IFERROR(vlookup(G25, IMPORTRANGE(""1HbWeGXj0j_9fxRj0rL21m2rIJnCPQCiNttak_P61qFU"", ""policy_desired_state""), 3,false), ""Low Content"") ), ""Low Content"", IFERROR(vlookup(G25, IMPORTRANGE(""1HbWeGXj0j_9fxRj0rL21m2rIJnCPQCiNttak_P61qFU"", ""po"&amp;"licy_desired_state!$A$3:$C$10000""), 3,false), ""Low Content"") )"),"Fulltime work from home")</f>
        <v>Fulltime work from home</v>
      </c>
      <c r="AE25" s="7">
        <v>0.5</v>
      </c>
    </row>
    <row r="26" ht="15.75" customHeight="1">
      <c r="A26" s="5" t="s">
        <v>45</v>
      </c>
      <c r="B26" s="9" t="s">
        <v>52</v>
      </c>
      <c r="C26" s="5" t="s">
        <v>71</v>
      </c>
      <c r="D26" s="5" t="s">
        <v>141</v>
      </c>
      <c r="E26" s="5" t="s">
        <v>142</v>
      </c>
      <c r="F26" s="5" t="s">
        <v>143</v>
      </c>
      <c r="G26" s="5" t="s">
        <v>144</v>
      </c>
      <c r="H26" s="7">
        <f>IFERROR(__xludf.DUMMYFUNCTION("IFERROR(filter(indirect(CONCAT(LEFT(H$1, LEN(H$1)-8),""-rep-texts"")&amp;""!$A$4:$A""),indirect(CONCAT(LEFT(H$1, LEN(H$1)-8),""-rep-texts"")&amp;""!$B$4:$B"") = -1000, indirect(CONCAT(LEFT(H$1, LEN(H$1)-8),""-rep-texts"")&amp;""!$C$4:$C"") = I26), -2)"),3.0)</f>
        <v>3</v>
      </c>
      <c r="I26" s="8" t="str">
        <f>IFERROR(__xludf.DUMMYFUNCTION("IFERROR(vlookup( filter(indirect(CONCAT(LEFT(H$1, LEN(H$1)-8),""-rep-texts"")&amp;""!$B$4:$B""),indirect(CONCAT(LEFT(H$1, LEN(H$1)-8),""-rep-texts"")&amp;""!$A$4:$A"") = K26), indirect(CONCAT(LEFT(H$1, LEN(H$1)-8),""-rep-texts"")&amp;""!$A$4:$C""), 3, false), ""Low C"&amp;"ontent"")"),"Returned to office")</f>
        <v>Returned to office</v>
      </c>
      <c r="J26" s="7">
        <v>0.5</v>
      </c>
      <c r="K26" s="8">
        <f>IFERROR(__xludf.DUMMYFUNCTION("IFERROR(filter(indirect(CONCAT(LEFT(K$1, LEN(K$1)-8),""-rep-texts"")&amp;""!$A$4:$A""),indirect(CONCAT(LEFT(K$1, LEN(K$1)-8),""-rep-texts"")&amp;""!$B$4:$B"") &lt;&gt; -1000, indirect(CONCAT(LEFT(K$1, LEN(K$1)-8),""-rep-texts"")&amp;""!$C$4:$C"") = L26), -2)"),7.0)</f>
        <v>7</v>
      </c>
      <c r="L26" s="8" t="str">
        <f>IFERROR(__xludf.DUMMYFUNCTION("IF(ISBLANK(IFERROR(vlookup(D26, IMPORTRANGE(""1HbWeGXj0j_9fxRj0rL21m2rIJnCPQCiNttak_P61qFU"", ""policy_current_state""), 3,false), ""Low Content"") ), ""Low Content"", IFERROR(vlookup(D26, IMPORTRANGE(""1HbWeGXj0j_9fxRj0rL21m2rIJnCPQCiNttak_P61qFU"", ""po"&amp;"licy_current_state!$A$3:$C$10000""), 3,false), ""Low Content"") )"),"Returned to office")</f>
        <v>Returned to office</v>
      </c>
      <c r="M26" s="7">
        <v>0.5</v>
      </c>
      <c r="N26" s="7">
        <f>IFERROR(__xludf.DUMMYFUNCTION("IFERROR(filter(indirect(CONCAT(LEFT(N$1, LEN(N$1)-8),""-rep-texts"")&amp;""!$A$4:$A""),indirect(CONCAT(LEFT(N$1, LEN(N$1)-8),""-rep-texts"")&amp;""!$B$4:$B"") = -1000, indirect(CONCAT(LEFT(N$1, LEN(N$1)-8),""-rep-texts"")&amp;""!$C$4:$C"") = O26), -2)"),1.0)</f>
        <v>1</v>
      </c>
      <c r="O26" s="8" t="str">
        <f>IFERROR(__xludf.DUMMYFUNCTION("IFERROR(vlookup( filter(indirect(CONCAT(LEFT(N$1, LEN(N$1)-8),""-rep-texts"")&amp;""!$B$4:$B""),indirect(CONCAT(LEFT(N$1, LEN(N$1)-8),""-rep-texts"")&amp;""!$A$4:$A"") = Q26), indirect(CONCAT(LEFT(N$1, LEN(N$1)-8),""-rep-texts"")&amp;""!$A$4:$C""), 3, false), ""Low C"&amp;"ontent"")"),"No impact or change")</f>
        <v>No impact or change</v>
      </c>
      <c r="P26" s="7">
        <v>0.5</v>
      </c>
      <c r="Q26" s="8">
        <f>IFERROR(__xludf.DUMMYFUNCTION("IFERROR(filter(indirect(CONCAT(LEFT(Q$1, LEN(Q$1)-8),""-rep-texts"")&amp;""!$A$4:$A""),indirect(CONCAT(LEFT(Q$1, LEN(Q$1)-8),""-rep-texts"")&amp;""!$B$4:$B"") &lt;&gt; -1000, indirect(CONCAT(LEFT(Q$1, LEN(Q$1)-8),""-rep-texts"")&amp;""!$C$4:$C"") = R26), -2)"),7.0)</f>
        <v>7</v>
      </c>
      <c r="R26" s="8" t="str">
        <f>IFERROR(__xludf.DUMMYFUNCTION("IF(ISBLANK(IFERROR(vlookup(E26, IMPORTRANGE(""1HbWeGXj0j_9fxRj0rL21m2rIJnCPQCiNttak_P61qFU"", ""impact_quality""), 3,false), ""Low Content"") ), ""Low Content"", IFERROR(vlookup(E26, IMPORTRANGE(""1HbWeGXj0j_9fxRj0rL21m2rIJnCPQCiNttak_P61qFU"", ""impact_q"&amp;"uality!$A$3:$C$10000""), 3,false), ""Low Content"") )"),"No impact or change")</f>
        <v>No impact or change</v>
      </c>
      <c r="S26" s="7">
        <v>0.5</v>
      </c>
      <c r="T26" s="7">
        <f>IFERROR(__xludf.DUMMYFUNCTION("IFERROR(filter(indirect(CONCAT(LEFT(T$1, LEN(T$1)-8),""-rep-texts"")&amp;""!$A$4:$A""),indirect(CONCAT(LEFT(T$1, LEN(T$1)-8),""-rep-texts"")&amp;""!$B$4:$B"") = -1000, indirect(CONCAT(LEFT(T$1, LEN(T$1)-8),""-rep-texts"")&amp;""!$C$4:$C"") = U26), -2)"),-2.0)</f>
        <v>-2</v>
      </c>
      <c r="U26" s="8" t="str">
        <f>IFERROR(__xludf.DUMMYFUNCTION("IFERROR(vlookup( filter(indirect(CONCAT(LEFT(T$1, LEN(T$1)-8),""-rep-texts"")&amp;""!$B$4:$B""),indirect(CONCAT(LEFT(T$1, LEN(T$1)-8),""-rep-texts"")&amp;""!$A$4:$A"") = W26), indirect(CONCAT(LEFT(T$1, LEN(T$1)-8),""-rep-texts"")&amp;""!$A$4:$C""), 3, false), ""Low C"&amp;"ontent"")"),"Low Content")</f>
        <v>Low Content</v>
      </c>
      <c r="V26" s="7">
        <v>0.5</v>
      </c>
      <c r="W26" s="8">
        <f>IFERROR(__xludf.DUMMYFUNCTION("IFERROR(filter(indirect(CONCAT(LEFT(W$1, LEN(W$1)-8),""-rep-texts"")&amp;""!$A$4:$A""),indirect(CONCAT(LEFT(W$1, LEN(W$1)-8),""-rep-texts"")&amp;""!$B$4:$B"") &lt;&gt; -1000, indirect(CONCAT(LEFT(W$1, LEN(W$1)-8),""-rep-texts"")&amp;""!$C$4:$C"") = X26), -2)"),-2.0)</f>
        <v>-2</v>
      </c>
      <c r="X26" s="8" t="str">
        <f>IFERROR(__xludf.DUMMYFUNCTION("IF(ISBLANK(IFERROR(vlookup(F26, IMPORTRANGE(""1HbWeGXj0j_9fxRj0rL21m2rIJnCPQCiNttak_P61qFU"", ""impact_cul_perf""), 3,false), ""Low Content"") ), ""Low Content"", IFERROR(vlookup(F26, IMPORTRANGE(""1HbWeGXj0j_9fxRj0rL21m2rIJnCPQCiNttak_P61qFU"", ""impact_"&amp;"cul_perf!$A$3:$C$10000""), 3,false), ""Low Content"") )"),"Low Content")</f>
        <v>Low Content</v>
      </c>
      <c r="Y26" s="7">
        <v>0.5</v>
      </c>
      <c r="Z26" s="7">
        <f>IFERROR(__xludf.DUMMYFUNCTION("IFERROR(filter(indirect(CONCAT(LEFT(Z$1, LEN(Z$1)-8),""-rep-texts"")&amp;""!$A$4:$A""),indirect(CONCAT(LEFT(Z$1, LEN(Z$1)-8),""-rep-texts"")&amp;""!$B$4:$B"") = -1000, indirect(CONCAT(LEFT(Z$1, LEN(Z$1)-8),""-rep-texts"")&amp;""!$C$4:$C"") = AA26), -2)"),1.0)</f>
        <v>1</v>
      </c>
      <c r="AA26" s="8" t="str">
        <f>IFERROR(__xludf.DUMMYFUNCTION("IFERROR(vlookup( filter(indirect(CONCAT(LEFT(Z$1, LEN(Z$1)-8),""-rep-texts"")&amp;""!$B$4:$B""),indirect(CONCAT(LEFT(Z$1, LEN(Z$1)-8),""-rep-texts"")&amp;""!$A$4:$A"") = AC26), indirect(CONCAT(LEFT(Z$1, LEN(Z$1)-8),""-rep-texts"")&amp;""!$A$4:$C""), 3, false), ""Low "&amp;"Content"")"),"Fulltime work from office")</f>
        <v>Fulltime work from office</v>
      </c>
      <c r="AB26" s="7">
        <v>0.5</v>
      </c>
      <c r="AC26" s="8">
        <f>IFERROR(__xludf.DUMMYFUNCTION("IFERROR(filter(indirect(CONCAT(LEFT(AC$1, LEN(AC$1)-8),""-rep-texts"")&amp;""!$A$4:$A""),indirect(CONCAT(LEFT(AC$1, LEN(AC$1)-8),""-rep-texts"")&amp;""!$B$4:$B"") &lt;&gt; -1000, indirect(CONCAT(LEFT(AC$1, LEN(AC$1)-8),""-rep-texts"")&amp;""!$C$4:$C"") = AD26), -2)"),5.0)</f>
        <v>5</v>
      </c>
      <c r="AD26" s="8" t="str">
        <f>IFERROR(__xludf.DUMMYFUNCTION("IF(ISBLANK(IFERROR(vlookup(G26, IMPORTRANGE(""1HbWeGXj0j_9fxRj0rL21m2rIJnCPQCiNttak_P61qFU"", ""policy_desired_state""), 3,false), ""Low Content"") ), ""Low Content"", IFERROR(vlookup(G26, IMPORTRANGE(""1HbWeGXj0j_9fxRj0rL21m2rIJnCPQCiNttak_P61qFU"", ""po"&amp;"licy_desired_state!$A$3:$C$10000""), 3,false), ""Low Content"") )"),"Fulltime work from office")</f>
        <v>Fulltime work from office</v>
      </c>
      <c r="AE26" s="7">
        <v>0.5</v>
      </c>
    </row>
    <row r="27" ht="15.75" customHeight="1">
      <c r="A27" s="5" t="s">
        <v>45</v>
      </c>
      <c r="B27" s="6" t="s">
        <v>145</v>
      </c>
      <c r="C27" s="5" t="s">
        <v>47</v>
      </c>
      <c r="D27" s="5" t="s">
        <v>146</v>
      </c>
      <c r="E27" s="5" t="s">
        <v>147</v>
      </c>
      <c r="F27" s="5" t="s">
        <v>148</v>
      </c>
      <c r="G27" s="5" t="s">
        <v>149</v>
      </c>
      <c r="H27" s="7">
        <f>IFERROR(__xludf.DUMMYFUNCTION("IFERROR(filter(indirect(CONCAT(LEFT(H$1, LEN(H$1)-8),""-rep-texts"")&amp;""!$A$4:$A""),indirect(CONCAT(LEFT(H$1, LEN(H$1)-8),""-rep-texts"")&amp;""!$B$4:$B"") = -1000, indirect(CONCAT(LEFT(H$1, LEN(H$1)-8),""-rep-texts"")&amp;""!$C$4:$C"") = I27), -2)"),0.0)</f>
        <v>0</v>
      </c>
      <c r="I27" s="8" t="str">
        <f>IFERROR(__xludf.DUMMYFUNCTION("IFERROR(vlookup( filter(indirect(CONCAT(LEFT(H$1, LEN(H$1)-8),""-rep-texts"")&amp;""!$B$4:$B""),indirect(CONCAT(LEFT(H$1, LEN(H$1)-8),""-rep-texts"")&amp;""!$A$4:$A"") = K27), indirect(CONCAT(LEFT(H$1, LEN(H$1)-8),""-rep-texts"")&amp;""!$A$4:$C""), 3, false), ""Low C"&amp;"ontent"")"),"Adopted hybrid work policy")</f>
        <v>Adopted hybrid work policy</v>
      </c>
      <c r="J27" s="7">
        <v>0.5</v>
      </c>
      <c r="K27" s="8">
        <f>IFERROR(__xludf.DUMMYFUNCTION("IFERROR(filter(indirect(CONCAT(LEFT(K$1, LEN(K$1)-8),""-rep-texts"")&amp;""!$A$4:$A""),indirect(CONCAT(LEFT(K$1, LEN(K$1)-8),""-rep-texts"")&amp;""!$B$4:$B"") &lt;&gt; -1000, indirect(CONCAT(LEFT(K$1, LEN(K$1)-8),""-rep-texts"")&amp;""!$C$4:$C"") = L27), -2)"),4.0)</f>
        <v>4</v>
      </c>
      <c r="L27" s="8" t="str">
        <f>IFERROR(__xludf.DUMMYFUNCTION("IF(ISBLANK(IFERROR(vlookup(D27, IMPORTRANGE(""1HbWeGXj0j_9fxRj0rL21m2rIJnCPQCiNttak_P61qFU"", ""policy_current_state""), 3,false), ""Low Content"") ), ""Low Content"", IFERROR(vlookup(D27, IMPORTRANGE(""1HbWeGXj0j_9fxRj0rL21m2rIJnCPQCiNttak_P61qFU"", ""po"&amp;"licy_current_state!$A$3:$C$10000""), 3,false), ""Low Content"") )"),"Adopted hybrid work policy")</f>
        <v>Adopted hybrid work policy</v>
      </c>
      <c r="M27" s="7">
        <v>0.5</v>
      </c>
      <c r="N27" s="7">
        <f>IFERROR(__xludf.DUMMYFUNCTION("IFERROR(filter(indirect(CONCAT(LEFT(N$1, LEN(N$1)-8),""-rep-texts"")&amp;""!$A$4:$A""),indirect(CONCAT(LEFT(N$1, LEN(N$1)-8),""-rep-texts"")&amp;""!$B$4:$B"") = -1000, indirect(CONCAT(LEFT(N$1, LEN(N$1)-8),""-rep-texts"")&amp;""!$C$4:$C"") = O27), -2)"),0.0)</f>
        <v>0</v>
      </c>
      <c r="O27" s="8" t="str">
        <f>IFERROR(__xludf.DUMMYFUNCTION("IFERROR(vlookup( filter(indirect(CONCAT(LEFT(N$1, LEN(N$1)-8),""-rep-texts"")&amp;""!$B$4:$B""),indirect(CONCAT(LEFT(N$1, LEN(N$1)-8),""-rep-texts"")&amp;""!$A$4:$A"") = Q27), indirect(CONCAT(LEFT(N$1, LEN(N$1)-8),""-rep-texts"")&amp;""!$A$4:$C""), 3, false), ""Low C"&amp;"ontent"")"),"Negative impact on quality of life")</f>
        <v>Negative impact on quality of life</v>
      </c>
      <c r="P27" s="7">
        <v>0.5</v>
      </c>
      <c r="Q27" s="8">
        <f>IFERROR(__xludf.DUMMYFUNCTION("IFERROR(filter(indirect(CONCAT(LEFT(Q$1, LEN(Q$1)-8),""-rep-texts"")&amp;""!$A$4:$A""),indirect(CONCAT(LEFT(Q$1, LEN(Q$1)-8),""-rep-texts"")&amp;""!$B$4:$B"") &lt;&gt; -1000, indirect(CONCAT(LEFT(Q$1, LEN(Q$1)-8),""-rep-texts"")&amp;""!$C$4:$C"") = R27), -2)"),3.0)</f>
        <v>3</v>
      </c>
      <c r="R27" s="8" t="str">
        <f>IFERROR(__xludf.DUMMYFUNCTION("IF(ISBLANK(IFERROR(vlookup(E27, IMPORTRANGE(""1HbWeGXj0j_9fxRj0rL21m2rIJnCPQCiNttak_P61qFU"", ""impact_quality""), 3,false), ""Low Content"") ), ""Low Content"", IFERROR(vlookup(E27, IMPORTRANGE(""1HbWeGXj0j_9fxRj0rL21m2rIJnCPQCiNttak_P61qFU"", ""impact_q"&amp;"uality!$A$3:$C$10000""), 3,false), ""Low Content"") )"),"Increased commute time - RTO negatively affecting work/life quality")</f>
        <v>Increased commute time - RTO negatively affecting work/life quality</v>
      </c>
      <c r="S27" s="7">
        <v>0.5</v>
      </c>
      <c r="T27" s="7">
        <f>IFERROR(__xludf.DUMMYFUNCTION("IFERROR(filter(indirect(CONCAT(LEFT(T$1, LEN(T$1)-8),""-rep-texts"")&amp;""!$A$4:$A""),indirect(CONCAT(LEFT(T$1, LEN(T$1)-8),""-rep-texts"")&amp;""!$B$4:$B"") = -1000, indirect(CONCAT(LEFT(T$1, LEN(T$1)-8),""-rep-texts"")&amp;""!$C$4:$C"") = U27), -2)"),0.0)</f>
        <v>0</v>
      </c>
      <c r="U27" s="8" t="str">
        <f>IFERROR(__xludf.DUMMYFUNCTION("IFERROR(vlookup( filter(indirect(CONCAT(LEFT(T$1, LEN(T$1)-8),""-rep-texts"")&amp;""!$B$4:$B""),indirect(CONCAT(LEFT(T$1, LEN(T$1)-8),""-rep-texts"")&amp;""!$A$4:$A"") = W27), indirect(CONCAT(LEFT(T$1, LEN(T$1)-8),""-rep-texts"")&amp;""!$A$4:$C""), 3, false), ""Low C"&amp;"ontent"")"),"Negative impact on team's culture and performance")</f>
        <v>Negative impact on team's culture and performance</v>
      </c>
      <c r="V27" s="7">
        <v>0.5</v>
      </c>
      <c r="W27" s="8">
        <f>IFERROR(__xludf.DUMMYFUNCTION("IFERROR(filter(indirect(CONCAT(LEFT(W$1, LEN(W$1)-8),""-rep-texts"")&amp;""!$A$4:$A""),indirect(CONCAT(LEFT(W$1, LEN(W$1)-8),""-rep-texts"")&amp;""!$B$4:$B"") &lt;&gt; -1000, indirect(CONCAT(LEFT(W$1, LEN(W$1)-8),""-rep-texts"")&amp;""!$C$4:$C"") = X27), -2)"),4.0)</f>
        <v>4</v>
      </c>
      <c r="X27" s="8" t="str">
        <f>IFERROR(__xludf.DUMMYFUNCTION("IF(ISBLANK(IFERROR(vlookup(F27, IMPORTRANGE(""1HbWeGXj0j_9fxRj0rL21m2rIJnCPQCiNttak_P61qFU"", ""impact_cul_perf""), 3,false), ""Low Content"") ), ""Low Content"", IFERROR(vlookup(F27, IMPORTRANGE(""1HbWeGXj0j_9fxRj0rL21m2rIJnCPQCiNttak_P61qFU"", ""impact_"&amp;"cul_perf!$A$3:$C$10000""), 3,false), ""Low Content"") )"),"Negative impact on performance")</f>
        <v>Negative impact on performance</v>
      </c>
      <c r="Y27" s="7">
        <v>0.5</v>
      </c>
      <c r="Z27" s="7">
        <f>IFERROR(__xludf.DUMMYFUNCTION("IFERROR(filter(indirect(CONCAT(LEFT(Z$1, LEN(Z$1)-8),""-rep-texts"")&amp;""!$A$4:$A""),indirect(CONCAT(LEFT(Z$1, LEN(Z$1)-8),""-rep-texts"")&amp;""!$B$4:$B"") = -1000, indirect(CONCAT(LEFT(Z$1, LEN(Z$1)-8),""-rep-texts"")&amp;""!$C$4:$C"") = AA27), -2)"),3.0)</f>
        <v>3</v>
      </c>
      <c r="AA27" s="8" t="str">
        <f>IFERROR(__xludf.DUMMYFUNCTION("IFERROR(vlookup( filter(indirect(CONCAT(LEFT(Z$1, LEN(Z$1)-8),""-rep-texts"")&amp;""!$B$4:$B""),indirect(CONCAT(LEFT(Z$1, LEN(Z$1)-8),""-rep-texts"")&amp;""!$A$4:$A"") = AC27), indirect(CONCAT(LEFT(Z$1, LEN(Z$1)-8),""-rep-texts"")&amp;""!$A$4:$C""), 3, false), ""Low "&amp;"Content"")"),"Preference for hybrid model")</f>
        <v>Preference for hybrid model</v>
      </c>
      <c r="AB27" s="7">
        <v>0.5</v>
      </c>
      <c r="AC27" s="8">
        <f>IFERROR(__xludf.DUMMYFUNCTION("IFERROR(filter(indirect(CONCAT(LEFT(AC$1, LEN(AC$1)-8),""-rep-texts"")&amp;""!$A$4:$A""),indirect(CONCAT(LEFT(AC$1, LEN(AC$1)-8),""-rep-texts"")&amp;""!$B$4:$B"") &lt;&gt; -1000, indirect(CONCAT(LEFT(AC$1, LEN(AC$1)-8),""-rep-texts"")&amp;""!$C$4:$C"") = AD27), -2)"),7.0)</f>
        <v>7</v>
      </c>
      <c r="AD27" s="8" t="str">
        <f>IFERROR(__xludf.DUMMYFUNCTION("IF(ISBLANK(IFERROR(vlookup(G27, IMPORTRANGE(""1HbWeGXj0j_9fxRj0rL21m2rIJnCPQCiNttak_P61qFU"", ""policy_desired_state""), 3,false), ""Low Content"") ), ""Low Content"", IFERROR(vlookup(G27, IMPORTRANGE(""1HbWeGXj0j_9fxRj0rL21m2rIJnCPQCiNttak_P61qFU"", ""po"&amp;"licy_desired_state!$A$3:$C$10000""), 3,false), ""Low Content"") )"),"Generalized hybrid work model")</f>
        <v>Generalized hybrid work model</v>
      </c>
      <c r="AE27" s="7">
        <v>0.5</v>
      </c>
    </row>
    <row r="28" ht="15.75" customHeight="1">
      <c r="A28" s="5" t="s">
        <v>45</v>
      </c>
      <c r="B28" s="6" t="s">
        <v>85</v>
      </c>
      <c r="C28" s="5" t="s">
        <v>53</v>
      </c>
      <c r="D28" s="5" t="s">
        <v>150</v>
      </c>
      <c r="E28" s="5" t="s">
        <v>151</v>
      </c>
      <c r="F28" s="5" t="s">
        <v>152</v>
      </c>
      <c r="G28" s="5" t="s">
        <v>153</v>
      </c>
      <c r="H28" s="7">
        <f>IFERROR(__xludf.DUMMYFUNCTION("IFERROR(filter(indirect(CONCAT(LEFT(H$1, LEN(H$1)-8),""-rep-texts"")&amp;""!$A$4:$A""),indirect(CONCAT(LEFT(H$1, LEN(H$1)-8),""-rep-texts"")&amp;""!$B$4:$B"") = -1000, indirect(CONCAT(LEFT(H$1, LEN(H$1)-8),""-rep-texts"")&amp;""!$C$4:$C"") = I28), -2)"),0.0)</f>
        <v>0</v>
      </c>
      <c r="I28" s="8" t="str">
        <f>IFERROR(__xludf.DUMMYFUNCTION("IFERROR(vlookup( filter(indirect(CONCAT(LEFT(H$1, LEN(H$1)-8),""-rep-texts"")&amp;""!$B$4:$B""),indirect(CONCAT(LEFT(H$1, LEN(H$1)-8),""-rep-texts"")&amp;""!$A$4:$A"") = K28), indirect(CONCAT(LEFT(H$1, LEN(H$1)-8),""-rep-texts"")&amp;""!$A$4:$C""), 3, false), ""Low C"&amp;"ontent"")"),"Adopted hybrid work policy")</f>
        <v>Adopted hybrid work policy</v>
      </c>
      <c r="J28" s="7">
        <v>0.5</v>
      </c>
      <c r="K28" s="8">
        <f>IFERROR(__xludf.DUMMYFUNCTION("IFERROR(filter(indirect(CONCAT(LEFT(K$1, LEN(K$1)-8),""-rep-texts"")&amp;""!$A$4:$A""),indirect(CONCAT(LEFT(K$1, LEN(K$1)-8),""-rep-texts"")&amp;""!$B$4:$B"") &lt;&gt; -1000, indirect(CONCAT(LEFT(K$1, LEN(K$1)-8),""-rep-texts"")&amp;""!$C$4:$C"") = L28), -2)"),4.0)</f>
        <v>4</v>
      </c>
      <c r="L28" s="8" t="str">
        <f>IFERROR(__xludf.DUMMYFUNCTION("IF(ISBLANK(IFERROR(vlookup(D28, IMPORTRANGE(""1HbWeGXj0j_9fxRj0rL21m2rIJnCPQCiNttak_P61qFU"", ""policy_current_state""), 3,false), ""Low Content"") ), ""Low Content"", IFERROR(vlookup(D28, IMPORTRANGE(""1HbWeGXj0j_9fxRj0rL21m2rIJnCPQCiNttak_P61qFU"", ""po"&amp;"licy_current_state!$A$3:$C$10000""), 3,false), ""Low Content"") )"),"Adopted hybrid work policy")</f>
        <v>Adopted hybrid work policy</v>
      </c>
      <c r="M28" s="7">
        <v>0.5</v>
      </c>
      <c r="N28" s="7">
        <f>IFERROR(__xludf.DUMMYFUNCTION("IFERROR(filter(indirect(CONCAT(LEFT(N$1, LEN(N$1)-8),""-rep-texts"")&amp;""!$A$4:$A""),indirect(CONCAT(LEFT(N$1, LEN(N$1)-8),""-rep-texts"")&amp;""!$B$4:$B"") = -1000, indirect(CONCAT(LEFT(N$1, LEN(N$1)-8),""-rep-texts"")&amp;""!$C$4:$C"") = O28), -2)"),-2.0)</f>
        <v>-2</v>
      </c>
      <c r="O28" s="8" t="str">
        <f>IFERROR(__xludf.DUMMYFUNCTION("IFERROR(vlookup( filter(indirect(CONCAT(LEFT(N$1, LEN(N$1)-8),""-rep-texts"")&amp;""!$B$4:$B""),indirect(CONCAT(LEFT(N$1, LEN(N$1)-8),""-rep-texts"")&amp;""!$A$4:$A"") = Q28), indirect(CONCAT(LEFT(N$1, LEN(N$1)-8),""-rep-texts"")&amp;""!$A$4:$C""), 3, false), ""Low C"&amp;"ontent"")"),"Low Content")</f>
        <v>Low Content</v>
      </c>
      <c r="P28" s="7">
        <v>0.5</v>
      </c>
      <c r="Q28" s="8">
        <f>IFERROR(__xludf.DUMMYFUNCTION("IFERROR(filter(indirect(CONCAT(LEFT(Q$1, LEN(Q$1)-8),""-rep-texts"")&amp;""!$A$4:$A""),indirect(CONCAT(LEFT(Q$1, LEN(Q$1)-8),""-rep-texts"")&amp;""!$B$4:$B"") &lt;&gt; -1000, indirect(CONCAT(LEFT(Q$1, LEN(Q$1)-8),""-rep-texts"")&amp;""!$C$4:$C"") = R28), -2)"),-2.0)</f>
        <v>-2</v>
      </c>
      <c r="R28" s="8" t="str">
        <f>IFERROR(__xludf.DUMMYFUNCTION("IF(ISBLANK(IFERROR(vlookup(E28, IMPORTRANGE(""1HbWeGXj0j_9fxRj0rL21m2rIJnCPQCiNttak_P61qFU"", ""impact_quality""), 3,false), ""Low Content"") ), ""Low Content"", IFERROR(vlookup(E28, IMPORTRANGE(""1HbWeGXj0j_9fxRj0rL21m2rIJnCPQCiNttak_P61qFU"", ""impact_q"&amp;"uality!$A$3:$C$10000""), 3,false), ""Low Content"") )"),"Low Content")</f>
        <v>Low Content</v>
      </c>
      <c r="S28" s="7">
        <v>0.5</v>
      </c>
      <c r="T28" s="7">
        <f>IFERROR(__xludf.DUMMYFUNCTION("IFERROR(filter(indirect(CONCAT(LEFT(T$1, LEN(T$1)-8),""-rep-texts"")&amp;""!$A$4:$A""),indirect(CONCAT(LEFT(T$1, LEN(T$1)-8),""-rep-texts"")&amp;""!$B$4:$B"") = -1000, indirect(CONCAT(LEFT(T$1, LEN(T$1)-8),""-rep-texts"")&amp;""!$C$4:$C"") = U28), -2)"),-2.0)</f>
        <v>-2</v>
      </c>
      <c r="U28" s="8" t="str">
        <f>IFERROR(__xludf.DUMMYFUNCTION("IFERROR(vlookup( filter(indirect(CONCAT(LEFT(T$1, LEN(T$1)-8),""-rep-texts"")&amp;""!$B$4:$B""),indirect(CONCAT(LEFT(T$1, LEN(T$1)-8),""-rep-texts"")&amp;""!$A$4:$A"") = W28), indirect(CONCAT(LEFT(T$1, LEN(T$1)-8),""-rep-texts"")&amp;""!$A$4:$C""), 3, false), ""Low C"&amp;"ontent"")"),"Low Content")</f>
        <v>Low Content</v>
      </c>
      <c r="V28" s="7">
        <v>0.5</v>
      </c>
      <c r="W28" s="8">
        <f>IFERROR(__xludf.DUMMYFUNCTION("IFERROR(filter(indirect(CONCAT(LEFT(W$1, LEN(W$1)-8),""-rep-texts"")&amp;""!$A$4:$A""),indirect(CONCAT(LEFT(W$1, LEN(W$1)-8),""-rep-texts"")&amp;""!$B$4:$B"") &lt;&gt; -1000, indirect(CONCAT(LEFT(W$1, LEN(W$1)-8),""-rep-texts"")&amp;""!$C$4:$C"") = X28), -2)"),-2.0)</f>
        <v>-2</v>
      </c>
      <c r="X28" s="8" t="str">
        <f>IFERROR(__xludf.DUMMYFUNCTION("IF(ISBLANK(IFERROR(vlookup(F28, IMPORTRANGE(""1HbWeGXj0j_9fxRj0rL21m2rIJnCPQCiNttak_P61qFU"", ""impact_cul_perf""), 3,false), ""Low Content"") ), ""Low Content"", IFERROR(vlookup(F28, IMPORTRANGE(""1HbWeGXj0j_9fxRj0rL21m2rIJnCPQCiNttak_P61qFU"", ""impact_"&amp;"cul_perf!$A$3:$C$10000""), 3,false), ""Low Content"") )"),"Low Content")</f>
        <v>Low Content</v>
      </c>
      <c r="Y28" s="7">
        <v>0.5</v>
      </c>
      <c r="Z28" s="7">
        <f>IFERROR(__xludf.DUMMYFUNCTION("IFERROR(filter(indirect(CONCAT(LEFT(Z$1, LEN(Z$1)-8),""-rep-texts"")&amp;""!$A$4:$A""),indirect(CONCAT(LEFT(Z$1, LEN(Z$1)-8),""-rep-texts"")&amp;""!$B$4:$B"") = -1000, indirect(CONCAT(LEFT(Z$1, LEN(Z$1)-8),""-rep-texts"")&amp;""!$C$4:$C"") = AA28), -2)"),3.0)</f>
        <v>3</v>
      </c>
      <c r="AA28" s="8" t="str">
        <f>IFERROR(__xludf.DUMMYFUNCTION("IFERROR(vlookup( filter(indirect(CONCAT(LEFT(Z$1, LEN(Z$1)-8),""-rep-texts"")&amp;""!$B$4:$B""),indirect(CONCAT(LEFT(Z$1, LEN(Z$1)-8),""-rep-texts"")&amp;""!$A$4:$A"") = AC28), indirect(CONCAT(LEFT(Z$1, LEN(Z$1)-8),""-rep-texts"")&amp;""!$A$4:$C""), 3, false), ""Low "&amp;"Content"")"),"Preference for hybrid model")</f>
        <v>Preference for hybrid model</v>
      </c>
      <c r="AB28" s="7">
        <v>0.5</v>
      </c>
      <c r="AC28" s="8">
        <f>IFERROR(__xludf.DUMMYFUNCTION("IFERROR(filter(indirect(CONCAT(LEFT(AC$1, LEN(AC$1)-8),""-rep-texts"")&amp;""!$A$4:$A""),indirect(CONCAT(LEFT(AC$1, LEN(AC$1)-8),""-rep-texts"")&amp;""!$B$4:$B"") &lt;&gt; -1000, indirect(CONCAT(LEFT(AC$1, LEN(AC$1)-8),""-rep-texts"")&amp;""!$C$4:$C"") = AD28), -2)"),7.0)</f>
        <v>7</v>
      </c>
      <c r="AD28" s="8" t="str">
        <f>IFERROR(__xludf.DUMMYFUNCTION("IF(ISBLANK(IFERROR(vlookup(G28, IMPORTRANGE(""1HbWeGXj0j_9fxRj0rL21m2rIJnCPQCiNttak_P61qFU"", ""policy_desired_state""), 3,false), ""Low Content"") ), ""Low Content"", IFERROR(vlookup(G28, IMPORTRANGE(""1HbWeGXj0j_9fxRj0rL21m2rIJnCPQCiNttak_P61qFU"", ""po"&amp;"licy_desired_state!$A$3:$C$10000""), 3,false), ""Low Content"") )"),"Generalized hybrid work model")</f>
        <v>Generalized hybrid work model</v>
      </c>
      <c r="AE28" s="7">
        <v>0.5</v>
      </c>
    </row>
    <row r="29" ht="15.75" customHeight="1">
      <c r="A29" s="5" t="s">
        <v>45</v>
      </c>
      <c r="B29" s="6" t="s">
        <v>58</v>
      </c>
      <c r="C29" s="5" t="s">
        <v>47</v>
      </c>
      <c r="D29" s="5" t="s">
        <v>154</v>
      </c>
      <c r="E29" s="5" t="s">
        <v>155</v>
      </c>
      <c r="F29" s="5" t="s">
        <v>156</v>
      </c>
      <c r="G29" s="5" t="s">
        <v>157</v>
      </c>
      <c r="H29" s="7">
        <f>IFERROR(__xludf.DUMMYFUNCTION("IFERROR(filter(indirect(CONCAT(LEFT(H$1, LEN(H$1)-8),""-rep-texts"")&amp;""!$A$4:$A""),indirect(CONCAT(LEFT(H$1, LEN(H$1)-8),""-rep-texts"")&amp;""!$B$4:$B"") = -1000, indirect(CONCAT(LEFT(H$1, LEN(H$1)-8),""-rep-texts"")&amp;""!$C$4:$C"") = I29), -2)"),0.0)</f>
        <v>0</v>
      </c>
      <c r="I29" s="8" t="str">
        <f>IFERROR(__xludf.DUMMYFUNCTION("IFERROR(vlookup( filter(indirect(CONCAT(LEFT(H$1, LEN(H$1)-8),""-rep-texts"")&amp;""!$B$4:$B""),indirect(CONCAT(LEFT(H$1, LEN(H$1)-8),""-rep-texts"")&amp;""!$A$4:$A"") = K29), indirect(CONCAT(LEFT(H$1, LEN(H$1)-8),""-rep-texts"")&amp;""!$A$4:$C""), 3, false), ""Low C"&amp;"ontent"")"),"Adopted hybrid work policy")</f>
        <v>Adopted hybrid work policy</v>
      </c>
      <c r="J29" s="7">
        <v>0.5</v>
      </c>
      <c r="K29" s="8">
        <f>IFERROR(__xludf.DUMMYFUNCTION("IFERROR(filter(indirect(CONCAT(LEFT(K$1, LEN(K$1)-8),""-rep-texts"")&amp;""!$A$4:$A""),indirect(CONCAT(LEFT(K$1, LEN(K$1)-8),""-rep-texts"")&amp;""!$B$4:$B"") &lt;&gt; -1000, indirect(CONCAT(LEFT(K$1, LEN(K$1)-8),""-rep-texts"")&amp;""!$C$4:$C"") = L29), -2)"),4.0)</f>
        <v>4</v>
      </c>
      <c r="L29" s="8" t="str">
        <f>IFERROR(__xludf.DUMMYFUNCTION("IF(ISBLANK(IFERROR(vlookup(D29, IMPORTRANGE(""1HbWeGXj0j_9fxRj0rL21m2rIJnCPQCiNttak_P61qFU"", ""policy_current_state""), 3,false), ""Low Content"") ), ""Low Content"", IFERROR(vlookup(D29, IMPORTRANGE(""1HbWeGXj0j_9fxRj0rL21m2rIJnCPQCiNttak_P61qFU"", ""po"&amp;"licy_current_state!$A$3:$C$10000""), 3,false), ""Low Content"") )"),"Adopted hybrid work policy")</f>
        <v>Adopted hybrid work policy</v>
      </c>
      <c r="M29" s="7">
        <v>0.5</v>
      </c>
      <c r="N29" s="7">
        <f>IFERROR(__xludf.DUMMYFUNCTION("IFERROR(filter(indirect(CONCAT(LEFT(N$1, LEN(N$1)-8),""-rep-texts"")&amp;""!$A$4:$A""),indirect(CONCAT(LEFT(N$1, LEN(N$1)-8),""-rep-texts"")&amp;""!$B$4:$B"") = -1000, indirect(CONCAT(LEFT(N$1, LEN(N$1)-8),""-rep-texts"")&amp;""!$C$4:$C"") = O29), -2)"),2.0)</f>
        <v>2</v>
      </c>
      <c r="O29" s="8" t="str">
        <f>IFERROR(__xludf.DUMMYFUNCTION("IFERROR(vlookup( filter(indirect(CONCAT(LEFT(N$1, LEN(N$1)-8),""-rep-texts"")&amp;""!$B$4:$B""),indirect(CONCAT(LEFT(N$1, LEN(N$1)-8),""-rep-texts"")&amp;""!$A$4:$A"") = Q29), indirect(CONCAT(LEFT(N$1, LEN(N$1)-8),""-rep-texts"")&amp;""!$A$4:$C""), 3, false), ""Low C"&amp;"ontent"")"),"Positive impact on quality of life")</f>
        <v>Positive impact on quality of life</v>
      </c>
      <c r="P29" s="7">
        <v>0.5</v>
      </c>
      <c r="Q29" s="8">
        <f>IFERROR(__xludf.DUMMYFUNCTION("IFERROR(filter(indirect(CONCAT(LEFT(Q$1, LEN(Q$1)-8),""-rep-texts"")&amp;""!$A$4:$A""),indirect(CONCAT(LEFT(Q$1, LEN(Q$1)-8),""-rep-texts"")&amp;""!$B$4:$B"") &lt;&gt; -1000, indirect(CONCAT(LEFT(Q$1, LEN(Q$1)-8),""-rep-texts"")&amp;""!$C$4:$C"") = R29), -2)"),11.0)</f>
        <v>11</v>
      </c>
      <c r="R29" s="8" t="str">
        <f>IFERROR(__xludf.DUMMYFUNCTION("IF(ISBLANK(IFERROR(vlookup(E29, IMPORTRANGE(""1HbWeGXj0j_9fxRj0rL21m2rIJnCPQCiNttak_P61qFU"", ""impact_quality""), 3,false), ""Low Content"") ), ""Low Content"", IFERROR(vlookup(E29, IMPORTRANGE(""1HbWeGXj0j_9fxRj0rL21m2rIJnCPQCiNttak_P61qFU"", ""impact_q"&amp;"uality!$A$3:$C$10000""), 3,false), ""Low Content"") )"),"Positive impact on work-life balance due to hyrbrid/remote policy")</f>
        <v>Positive impact on work-life balance due to hyrbrid/remote policy</v>
      </c>
      <c r="S29" s="7">
        <v>0.5</v>
      </c>
      <c r="T29" s="7">
        <f>IFERROR(__xludf.DUMMYFUNCTION("IFERROR(filter(indirect(CONCAT(LEFT(T$1, LEN(T$1)-8),""-rep-texts"")&amp;""!$A$4:$A""),indirect(CONCAT(LEFT(T$1, LEN(T$1)-8),""-rep-texts"")&amp;""!$B$4:$B"") = -1000, indirect(CONCAT(LEFT(T$1, LEN(T$1)-8),""-rep-texts"")&amp;""!$C$4:$C"") = U29), -2)"),2.0)</f>
        <v>2</v>
      </c>
      <c r="U29" s="8" t="str">
        <f>IFERROR(__xludf.DUMMYFUNCTION("IFERROR(vlookup( filter(indirect(CONCAT(LEFT(T$1, LEN(T$1)-8),""-rep-texts"")&amp;""!$B$4:$B""),indirect(CONCAT(LEFT(T$1, LEN(T$1)-8),""-rep-texts"")&amp;""!$A$4:$A"") = W29), indirect(CONCAT(LEFT(T$1, LEN(T$1)-8),""-rep-texts"")&amp;""!$A$4:$C""), 3, false), ""Low C"&amp;"ontent"")"),"Positive impact on team's culture and performance")</f>
        <v>Positive impact on team's culture and performance</v>
      </c>
      <c r="V29" s="7">
        <v>0.5</v>
      </c>
      <c r="W29" s="8">
        <f>IFERROR(__xludf.DUMMYFUNCTION("IFERROR(filter(indirect(CONCAT(LEFT(W$1, LEN(W$1)-8),""-rep-texts"")&amp;""!$A$4:$A""),indirect(CONCAT(LEFT(W$1, LEN(W$1)-8),""-rep-texts"")&amp;""!$B$4:$B"") &lt;&gt; -1000, indirect(CONCAT(LEFT(W$1, LEN(W$1)-8),""-rep-texts"")&amp;""!$C$4:$C"") = X29), -2)"),6.0)</f>
        <v>6</v>
      </c>
      <c r="X29" s="8" t="str">
        <f>IFERROR(__xludf.DUMMYFUNCTION("IF(ISBLANK(IFERROR(vlookup(F29, IMPORTRANGE(""1HbWeGXj0j_9fxRj0rL21m2rIJnCPQCiNttak_P61qFU"", ""impact_cul_perf""), 3,false), ""Low Content"") ), ""Low Content"", IFERROR(vlookup(F29, IMPORTRANGE(""1HbWeGXj0j_9fxRj0rL21m2rIJnCPQCiNttak_P61qFU"", ""impact_"&amp;"cul_perf!$A$3:$C$10000""), 3,false), ""Low Content"") )"),"Maintained or enhanced team culture and performance ")</f>
        <v>Maintained or enhanced team culture and performance </v>
      </c>
      <c r="Y29" s="7">
        <v>0.5</v>
      </c>
      <c r="Z29" s="7">
        <f>IFERROR(__xludf.DUMMYFUNCTION("IFERROR(filter(indirect(CONCAT(LEFT(Z$1, LEN(Z$1)-8),""-rep-texts"")&amp;""!$A$4:$A""),indirect(CONCAT(LEFT(Z$1, LEN(Z$1)-8),""-rep-texts"")&amp;""!$B$4:$B"") = -1000, indirect(CONCAT(LEFT(Z$1, LEN(Z$1)-8),""-rep-texts"")&amp;""!$C$4:$C"") = AA29), -2)"),3.0)</f>
        <v>3</v>
      </c>
      <c r="AA29" s="8" t="str">
        <f>IFERROR(__xludf.DUMMYFUNCTION("IFERROR(vlookup( filter(indirect(CONCAT(LEFT(Z$1, LEN(Z$1)-8),""-rep-texts"")&amp;""!$B$4:$B""),indirect(CONCAT(LEFT(Z$1, LEN(Z$1)-8),""-rep-texts"")&amp;""!$A$4:$A"") = AC29), indirect(CONCAT(LEFT(Z$1, LEN(Z$1)-8),""-rep-texts"")&amp;""!$A$4:$C""), 3, false), ""Low "&amp;"Content"")"),"Preference for hybrid model")</f>
        <v>Preference for hybrid model</v>
      </c>
      <c r="AB29" s="7">
        <v>0.5</v>
      </c>
      <c r="AC29" s="8">
        <f>IFERROR(__xludf.DUMMYFUNCTION("IFERROR(filter(indirect(CONCAT(LEFT(AC$1, LEN(AC$1)-8),""-rep-texts"")&amp;""!$A$4:$A""),indirect(CONCAT(LEFT(AC$1, LEN(AC$1)-8),""-rep-texts"")&amp;""!$B$4:$B"") &lt;&gt; -1000, indirect(CONCAT(LEFT(AC$1, LEN(AC$1)-8),""-rep-texts"")&amp;""!$C$4:$C"") = AD29), -2)"),7.0)</f>
        <v>7</v>
      </c>
      <c r="AD29" s="8" t="str">
        <f>IFERROR(__xludf.DUMMYFUNCTION("IF(ISBLANK(IFERROR(vlookup(G29, IMPORTRANGE(""1HbWeGXj0j_9fxRj0rL21m2rIJnCPQCiNttak_P61qFU"", ""policy_desired_state""), 3,false), ""Low Content"") ), ""Low Content"", IFERROR(vlookup(G29, IMPORTRANGE(""1HbWeGXj0j_9fxRj0rL21m2rIJnCPQCiNttak_P61qFU"", ""po"&amp;"licy_desired_state!$A$3:$C$10000""), 3,false), ""Low Content"") )"),"Generalized hybrid work model")</f>
        <v>Generalized hybrid work model</v>
      </c>
      <c r="AE29" s="7">
        <v>0.5</v>
      </c>
    </row>
    <row r="30" ht="15.75" customHeight="1">
      <c r="A30" s="5" t="s">
        <v>38</v>
      </c>
      <c r="B30" s="6" t="s">
        <v>52</v>
      </c>
      <c r="C30" s="5" t="s">
        <v>47</v>
      </c>
      <c r="D30" s="5" t="s">
        <v>158</v>
      </c>
      <c r="E30" s="5" t="s">
        <v>159</v>
      </c>
      <c r="F30" s="5" t="s">
        <v>160</v>
      </c>
      <c r="G30" s="5" t="s">
        <v>161</v>
      </c>
      <c r="H30" s="7">
        <f>IFERROR(__xludf.DUMMYFUNCTION("IFERROR(filter(indirect(CONCAT(LEFT(H$1, LEN(H$1)-8),""-rep-texts"")&amp;""!$A$4:$A""),indirect(CONCAT(LEFT(H$1, LEN(H$1)-8),""-rep-texts"")&amp;""!$B$4:$B"") = -1000, indirect(CONCAT(LEFT(H$1, LEN(H$1)-8),""-rep-texts"")&amp;""!$C$4:$C"") = I30), -2)"),0.0)</f>
        <v>0</v>
      </c>
      <c r="I30" s="8" t="str">
        <f>IFERROR(__xludf.DUMMYFUNCTION("IFERROR(vlookup( filter(indirect(CONCAT(LEFT(H$1, LEN(H$1)-8),""-rep-texts"")&amp;""!$B$4:$B""),indirect(CONCAT(LEFT(H$1, LEN(H$1)-8),""-rep-texts"")&amp;""!$A$4:$A"") = K30), indirect(CONCAT(LEFT(H$1, LEN(H$1)-8),""-rep-texts"")&amp;""!$A$4:$C""), 3, false), ""Low C"&amp;"ontent"")"),"Adopted hybrid work policy")</f>
        <v>Adopted hybrid work policy</v>
      </c>
      <c r="J30" s="7">
        <v>0.5</v>
      </c>
      <c r="K30" s="8">
        <f>IFERROR(__xludf.DUMMYFUNCTION("IFERROR(filter(indirect(CONCAT(LEFT(K$1, LEN(K$1)-8),""-rep-texts"")&amp;""!$A$4:$A""),indirect(CONCAT(LEFT(K$1, LEN(K$1)-8),""-rep-texts"")&amp;""!$B$4:$B"") &lt;&gt; -1000, indirect(CONCAT(LEFT(K$1, LEN(K$1)-8),""-rep-texts"")&amp;""!$C$4:$C"") = L30), -2)"),4.0)</f>
        <v>4</v>
      </c>
      <c r="L30" s="8" t="str">
        <f>IFERROR(__xludf.DUMMYFUNCTION("IF(ISBLANK(IFERROR(vlookup(D30, IMPORTRANGE(""1HbWeGXj0j_9fxRj0rL21m2rIJnCPQCiNttak_P61qFU"", ""policy_current_state""), 3,false), ""Low Content"") ), ""Low Content"", IFERROR(vlookup(D30, IMPORTRANGE(""1HbWeGXj0j_9fxRj0rL21m2rIJnCPQCiNttak_P61qFU"", ""po"&amp;"licy_current_state!$A$3:$C$10000""), 3,false), ""Low Content"") )"),"Adopted hybrid work policy")</f>
        <v>Adopted hybrid work policy</v>
      </c>
      <c r="M30" s="7">
        <v>0.5</v>
      </c>
      <c r="N30" s="7">
        <f>IFERROR(__xludf.DUMMYFUNCTION("IFERROR(filter(indirect(CONCAT(LEFT(N$1, LEN(N$1)-8),""-rep-texts"")&amp;""!$A$4:$A""),indirect(CONCAT(LEFT(N$1, LEN(N$1)-8),""-rep-texts"")&amp;""!$B$4:$B"") = -1000, indirect(CONCAT(LEFT(N$1, LEN(N$1)-8),""-rep-texts"")&amp;""!$C$4:$C"") = O30), -2)"),0.0)</f>
        <v>0</v>
      </c>
      <c r="O30" s="8" t="str">
        <f>IFERROR(__xludf.DUMMYFUNCTION("IFERROR(vlookup( filter(indirect(CONCAT(LEFT(N$1, LEN(N$1)-8),""-rep-texts"")&amp;""!$B$4:$B""),indirect(CONCAT(LEFT(N$1, LEN(N$1)-8),""-rep-texts"")&amp;""!$A$4:$A"") = Q30), indirect(CONCAT(LEFT(N$1, LEN(N$1)-8),""-rep-texts"")&amp;""!$A$4:$C""), 3, false), ""Low C"&amp;"ontent"")"),"Negative impact on quality of life")</f>
        <v>Negative impact on quality of life</v>
      </c>
      <c r="P30" s="7">
        <v>0.5</v>
      </c>
      <c r="Q30" s="8">
        <f>IFERROR(__xludf.DUMMYFUNCTION("IFERROR(filter(indirect(CONCAT(LEFT(Q$1, LEN(Q$1)-8),""-rep-texts"")&amp;""!$A$4:$A""),indirect(CONCAT(LEFT(Q$1, LEN(Q$1)-8),""-rep-texts"")&amp;""!$B$4:$B"") &lt;&gt; -1000, indirect(CONCAT(LEFT(Q$1, LEN(Q$1)-8),""-rep-texts"")&amp;""!$C$4:$C"") = R30), -2)"),3.0)</f>
        <v>3</v>
      </c>
      <c r="R30" s="8" t="str">
        <f>IFERROR(__xludf.DUMMYFUNCTION("IF(ISBLANK(IFERROR(vlookup(E30, IMPORTRANGE(""1HbWeGXj0j_9fxRj0rL21m2rIJnCPQCiNttak_P61qFU"", ""impact_quality""), 3,false), ""Low Content"") ), ""Low Content"", IFERROR(vlookup(E30, IMPORTRANGE(""1HbWeGXj0j_9fxRj0rL21m2rIJnCPQCiNttak_P61qFU"", ""impact_q"&amp;"uality!$A$3:$C$10000""), 3,false), ""Low Content"") )"),"Increased commute time - RTO negatively affecting work/life quality")</f>
        <v>Increased commute time - RTO negatively affecting work/life quality</v>
      </c>
      <c r="S30" s="7">
        <v>0.5</v>
      </c>
      <c r="T30" s="7">
        <f>IFERROR(__xludf.DUMMYFUNCTION("IFERROR(filter(indirect(CONCAT(LEFT(T$1, LEN(T$1)-8),""-rep-texts"")&amp;""!$A$4:$A""),indirect(CONCAT(LEFT(T$1, LEN(T$1)-8),""-rep-texts"")&amp;""!$B$4:$B"") = -1000, indirect(CONCAT(LEFT(T$1, LEN(T$1)-8),""-rep-texts"")&amp;""!$C$4:$C"") = U30), -2)"),-2.0)</f>
        <v>-2</v>
      </c>
      <c r="U30" s="8" t="str">
        <f>IFERROR(__xludf.DUMMYFUNCTION("IFERROR(vlookup( filter(indirect(CONCAT(LEFT(T$1, LEN(T$1)-8),""-rep-texts"")&amp;""!$B$4:$B""),indirect(CONCAT(LEFT(T$1, LEN(T$1)-8),""-rep-texts"")&amp;""!$A$4:$A"") = W30), indirect(CONCAT(LEFT(T$1, LEN(T$1)-8),""-rep-texts"")&amp;""!$A$4:$C""), 3, false), ""Low C"&amp;"ontent"")"),"Low Content")</f>
        <v>Low Content</v>
      </c>
      <c r="V30" s="7">
        <v>0.5</v>
      </c>
      <c r="W30" s="8">
        <f>IFERROR(__xludf.DUMMYFUNCTION("IFERROR(filter(indirect(CONCAT(LEFT(W$1, LEN(W$1)-8),""-rep-texts"")&amp;""!$A$4:$A""),indirect(CONCAT(LEFT(W$1, LEN(W$1)-8),""-rep-texts"")&amp;""!$B$4:$B"") &lt;&gt; -1000, indirect(CONCAT(LEFT(W$1, LEN(W$1)-8),""-rep-texts"")&amp;""!$C$4:$C"") = X30), -2)"),-2.0)</f>
        <v>-2</v>
      </c>
      <c r="X30" s="8" t="str">
        <f>IFERROR(__xludf.DUMMYFUNCTION("IF(ISBLANK(IFERROR(vlookup(F30, IMPORTRANGE(""1HbWeGXj0j_9fxRj0rL21m2rIJnCPQCiNttak_P61qFU"", ""impact_cul_perf""), 3,false), ""Low Content"") ), ""Low Content"", IFERROR(vlookup(F30, IMPORTRANGE(""1HbWeGXj0j_9fxRj0rL21m2rIJnCPQCiNttak_P61qFU"", ""impact_"&amp;"cul_perf!$A$3:$C$10000""), 3,false), ""Low Content"") )"),"Low Content")</f>
        <v>Low Content</v>
      </c>
      <c r="Y30" s="7">
        <v>0.5</v>
      </c>
      <c r="Z30" s="7">
        <f>IFERROR(__xludf.DUMMYFUNCTION("IFERROR(filter(indirect(CONCAT(LEFT(Z$1, LEN(Z$1)-8),""-rep-texts"")&amp;""!$A$4:$A""),indirect(CONCAT(LEFT(Z$1, LEN(Z$1)-8),""-rep-texts"")&amp;""!$B$4:$B"") = -1000, indirect(CONCAT(LEFT(Z$1, LEN(Z$1)-8),""-rep-texts"")&amp;""!$C$4:$C"") = AA30), -2)"),3.0)</f>
        <v>3</v>
      </c>
      <c r="AA30" s="8" t="str">
        <f>IFERROR(__xludf.DUMMYFUNCTION("IFERROR(vlookup( filter(indirect(CONCAT(LEFT(Z$1, LEN(Z$1)-8),""-rep-texts"")&amp;""!$B$4:$B""),indirect(CONCAT(LEFT(Z$1, LEN(Z$1)-8),""-rep-texts"")&amp;""!$A$4:$A"") = AC30), indirect(CONCAT(LEFT(Z$1, LEN(Z$1)-8),""-rep-texts"")&amp;""!$A$4:$C""), 3, false), ""Low "&amp;"Content"")"),"Preference for hybrid model")</f>
        <v>Preference for hybrid model</v>
      </c>
      <c r="AB30" s="7">
        <v>0.5</v>
      </c>
      <c r="AC30" s="8">
        <f>IFERROR(__xludf.DUMMYFUNCTION("IFERROR(filter(indirect(CONCAT(LEFT(AC$1, LEN(AC$1)-8),""-rep-texts"")&amp;""!$A$4:$A""),indirect(CONCAT(LEFT(AC$1, LEN(AC$1)-8),""-rep-texts"")&amp;""!$B$4:$B"") &lt;&gt; -1000, indirect(CONCAT(LEFT(AC$1, LEN(AC$1)-8),""-rep-texts"")&amp;""!$C$4:$C"") = AD30), -2)"),7.0)</f>
        <v>7</v>
      </c>
      <c r="AD30" s="8" t="str">
        <f>IFERROR(__xludf.DUMMYFUNCTION("IF(ISBLANK(IFERROR(vlookup(G30, IMPORTRANGE(""1HbWeGXj0j_9fxRj0rL21m2rIJnCPQCiNttak_P61qFU"", ""policy_desired_state""), 3,false), ""Low Content"") ), ""Low Content"", IFERROR(vlookup(G30, IMPORTRANGE(""1HbWeGXj0j_9fxRj0rL21m2rIJnCPQCiNttak_P61qFU"", ""po"&amp;"licy_desired_state!$A$3:$C$10000""), 3,false), ""Low Content"") )"),"Generalized hybrid work model")</f>
        <v>Generalized hybrid work model</v>
      </c>
      <c r="AE30" s="7">
        <v>0.5</v>
      </c>
    </row>
    <row r="31" ht="15.75" customHeight="1">
      <c r="A31" s="5" t="s">
        <v>45</v>
      </c>
      <c r="B31" s="9" t="s">
        <v>52</v>
      </c>
      <c r="C31" s="5" t="s">
        <v>47</v>
      </c>
      <c r="D31" s="5" t="s">
        <v>162</v>
      </c>
      <c r="E31" s="5" t="s">
        <v>163</v>
      </c>
      <c r="F31" s="5" t="s">
        <v>164</v>
      </c>
      <c r="G31" s="5" t="s">
        <v>165</v>
      </c>
      <c r="H31" s="7">
        <f>IFERROR(__xludf.DUMMYFUNCTION("IFERROR(filter(indirect(CONCAT(LEFT(H$1, LEN(H$1)-8),""-rep-texts"")&amp;""!$A$4:$A""),indirect(CONCAT(LEFT(H$1, LEN(H$1)-8),""-rep-texts"")&amp;""!$B$4:$B"") = -1000, indirect(CONCAT(LEFT(H$1, LEN(H$1)-8),""-rep-texts"")&amp;""!$C$4:$C"") = I31), -2)"),2.0)</f>
        <v>2</v>
      </c>
      <c r="I31" s="8" t="str">
        <f>IFERROR(__xludf.DUMMYFUNCTION("IFERROR(vlookup( filter(indirect(CONCAT(LEFT(H$1, LEN(H$1)-8),""-rep-texts"")&amp;""!$B$4:$B""),indirect(CONCAT(LEFT(H$1, LEN(H$1)-8),""-rep-texts"")&amp;""!$A$4:$A"") = K31), indirect(CONCAT(LEFT(H$1, LEN(H$1)-8),""-rep-texts"")&amp;""!$A$4:$C""), 3, false), ""Low C"&amp;"ontent"")"),"No change in policy")</f>
        <v>No change in policy</v>
      </c>
      <c r="J31" s="7">
        <v>0.5</v>
      </c>
      <c r="K31" s="8">
        <f>IFERROR(__xludf.DUMMYFUNCTION("IFERROR(filter(indirect(CONCAT(LEFT(K$1, LEN(K$1)-8),""-rep-texts"")&amp;""!$A$4:$A""),indirect(CONCAT(LEFT(K$1, LEN(K$1)-8),""-rep-texts"")&amp;""!$B$4:$B"") &lt;&gt; -1000, indirect(CONCAT(LEFT(K$1, LEN(K$1)-8),""-rep-texts"")&amp;""!$C$4:$C"") = L31), -2)"),6.0)</f>
        <v>6</v>
      </c>
      <c r="L31" s="8" t="str">
        <f>IFERROR(__xludf.DUMMYFUNCTION("IF(ISBLANK(IFERROR(vlookup(D31, IMPORTRANGE(""1HbWeGXj0j_9fxRj0rL21m2rIJnCPQCiNttak_P61qFU"", ""policy_current_state""), 3,false), ""Low Content"") ), ""Low Content"", IFERROR(vlookup(D31, IMPORTRANGE(""1HbWeGXj0j_9fxRj0rL21m2rIJnCPQCiNttak_P61qFU"", ""po"&amp;"licy_current_state!$A$3:$C$10000""), 3,false), ""Low Content"") )"),"No change in policy")</f>
        <v>No change in policy</v>
      </c>
      <c r="M31" s="7">
        <v>0.5</v>
      </c>
      <c r="N31" s="7">
        <f>IFERROR(__xludf.DUMMYFUNCTION("IFERROR(filter(indirect(CONCAT(LEFT(N$1, LEN(N$1)-8),""-rep-texts"")&amp;""!$A$4:$A""),indirect(CONCAT(LEFT(N$1, LEN(N$1)-8),""-rep-texts"")&amp;""!$B$4:$B"") = -1000, indirect(CONCAT(LEFT(N$1, LEN(N$1)-8),""-rep-texts"")&amp;""!$C$4:$C"") = O31), -2)"),2.0)</f>
        <v>2</v>
      </c>
      <c r="O31" s="8" t="str">
        <f>IFERROR(__xludf.DUMMYFUNCTION("IFERROR(vlookup( filter(indirect(CONCAT(LEFT(N$1, LEN(N$1)-8),""-rep-texts"")&amp;""!$B$4:$B""),indirect(CONCAT(LEFT(N$1, LEN(N$1)-8),""-rep-texts"")&amp;""!$A$4:$A"") = Q31), indirect(CONCAT(LEFT(N$1, LEN(N$1)-8),""-rep-texts"")&amp;""!$A$4:$C""), 3, false), ""Low C"&amp;"ontent"")"),"Positive impact on quality of life")</f>
        <v>Positive impact on quality of life</v>
      </c>
      <c r="P31" s="7">
        <v>0.5</v>
      </c>
      <c r="Q31" s="8">
        <f>IFERROR(__xludf.DUMMYFUNCTION("IFERROR(filter(indirect(CONCAT(LEFT(Q$1, LEN(Q$1)-8),""-rep-texts"")&amp;""!$A$4:$A""),indirect(CONCAT(LEFT(Q$1, LEN(Q$1)-8),""-rep-texts"")&amp;""!$B$4:$B"") &lt;&gt; -1000, indirect(CONCAT(LEFT(Q$1, LEN(Q$1)-8),""-rep-texts"")&amp;""!$C$4:$C"") = R31), -2)"),11.0)</f>
        <v>11</v>
      </c>
      <c r="R31" s="8" t="str">
        <f>IFERROR(__xludf.DUMMYFUNCTION("IF(ISBLANK(IFERROR(vlookup(E31, IMPORTRANGE(""1HbWeGXj0j_9fxRj0rL21m2rIJnCPQCiNttak_P61qFU"", ""impact_quality""), 3,false), ""Low Content"") ), ""Low Content"", IFERROR(vlookup(E31, IMPORTRANGE(""1HbWeGXj0j_9fxRj0rL21m2rIJnCPQCiNttak_P61qFU"", ""impact_q"&amp;"uality!$A$3:$C$10000""), 3,false), ""Low Content"") )"),"Positive impact on work-life balance due to hyrbrid/remote policy")</f>
        <v>Positive impact on work-life balance due to hyrbrid/remote policy</v>
      </c>
      <c r="S31" s="7">
        <v>0.5</v>
      </c>
      <c r="T31" s="7">
        <f>IFERROR(__xludf.DUMMYFUNCTION("IFERROR(filter(indirect(CONCAT(LEFT(T$1, LEN(T$1)-8),""-rep-texts"")&amp;""!$A$4:$A""),indirect(CONCAT(LEFT(T$1, LEN(T$1)-8),""-rep-texts"")&amp;""!$B$4:$B"") = -1000, indirect(CONCAT(LEFT(T$1, LEN(T$1)-8),""-rep-texts"")&amp;""!$C$4:$C"") = U31), -2)"),2.0)</f>
        <v>2</v>
      </c>
      <c r="U31" s="8" t="str">
        <f>IFERROR(__xludf.DUMMYFUNCTION("IFERROR(vlookup( filter(indirect(CONCAT(LEFT(T$1, LEN(T$1)-8),""-rep-texts"")&amp;""!$B$4:$B""),indirect(CONCAT(LEFT(T$1, LEN(T$1)-8),""-rep-texts"")&amp;""!$A$4:$A"") = W31), indirect(CONCAT(LEFT(T$1, LEN(T$1)-8),""-rep-texts"")&amp;""!$A$4:$C""), 3, false), ""Low C"&amp;"ontent"")"),"Positive impact on team's culture and performance")</f>
        <v>Positive impact on team's culture and performance</v>
      </c>
      <c r="V31" s="7">
        <v>0.5</v>
      </c>
      <c r="W31" s="8">
        <f>IFERROR(__xludf.DUMMYFUNCTION("IFERROR(filter(indirect(CONCAT(LEFT(W$1, LEN(W$1)-8),""-rep-texts"")&amp;""!$A$4:$A""),indirect(CONCAT(LEFT(W$1, LEN(W$1)-8),""-rep-texts"")&amp;""!$B$4:$B"") &lt;&gt; -1000, indirect(CONCAT(LEFT(W$1, LEN(W$1)-8),""-rep-texts"")&amp;""!$C$4:$C"") = X31), -2)"),6.0)</f>
        <v>6</v>
      </c>
      <c r="X31" s="8" t="str">
        <f>IFERROR(__xludf.DUMMYFUNCTION("IF(ISBLANK(IFERROR(vlookup(F31, IMPORTRANGE(""1HbWeGXj0j_9fxRj0rL21m2rIJnCPQCiNttak_P61qFU"", ""impact_cul_perf""), 3,false), ""Low Content"") ), ""Low Content"", IFERROR(vlookup(F31, IMPORTRANGE(""1HbWeGXj0j_9fxRj0rL21m2rIJnCPQCiNttak_P61qFU"", ""impact_"&amp;"cul_perf!$A$3:$C$10000""), 3,false), ""Low Content"") )"),"Maintained or enhanced team culture and performance ")</f>
        <v>Maintained or enhanced team culture and performance </v>
      </c>
      <c r="Y31" s="7">
        <v>0.5</v>
      </c>
      <c r="Z31" s="7">
        <f>IFERROR(__xludf.DUMMYFUNCTION("IFERROR(filter(indirect(CONCAT(LEFT(Z$1, LEN(Z$1)-8),""-rep-texts"")&amp;""!$A$4:$A""),indirect(CONCAT(LEFT(Z$1, LEN(Z$1)-8),""-rep-texts"")&amp;""!$B$4:$B"") = -1000, indirect(CONCAT(LEFT(Z$1, LEN(Z$1)-8),""-rep-texts"")&amp;""!$C$4:$C"") = AA31), -2)"),3.0)</f>
        <v>3</v>
      </c>
      <c r="AA31" s="8" t="str">
        <f>IFERROR(__xludf.DUMMYFUNCTION("IFERROR(vlookup( filter(indirect(CONCAT(LEFT(Z$1, LEN(Z$1)-8),""-rep-texts"")&amp;""!$B$4:$B""),indirect(CONCAT(LEFT(Z$1, LEN(Z$1)-8),""-rep-texts"")&amp;""!$A$4:$A"") = AC31), indirect(CONCAT(LEFT(Z$1, LEN(Z$1)-8),""-rep-texts"")&amp;""!$A$4:$C""), 3, false), ""Low "&amp;"Content"")"),"Preference for hybrid model")</f>
        <v>Preference for hybrid model</v>
      </c>
      <c r="AB31" s="7">
        <v>0.5</v>
      </c>
      <c r="AC31" s="8">
        <f>IFERROR(__xludf.DUMMYFUNCTION("IFERROR(filter(indirect(CONCAT(LEFT(AC$1, LEN(AC$1)-8),""-rep-texts"")&amp;""!$A$4:$A""),indirect(CONCAT(LEFT(AC$1, LEN(AC$1)-8),""-rep-texts"")&amp;""!$B$4:$B"") &lt;&gt; -1000, indirect(CONCAT(LEFT(AC$1, LEN(AC$1)-8),""-rep-texts"")&amp;""!$C$4:$C"") = AD31), -2)"),7.0)</f>
        <v>7</v>
      </c>
      <c r="AD31" s="8" t="str">
        <f>IFERROR(__xludf.DUMMYFUNCTION("IF(ISBLANK(IFERROR(vlookup(G31, IMPORTRANGE(""1HbWeGXj0j_9fxRj0rL21m2rIJnCPQCiNttak_P61qFU"", ""policy_desired_state""), 3,false), ""Low Content"") ), ""Low Content"", IFERROR(vlookup(G31, IMPORTRANGE(""1HbWeGXj0j_9fxRj0rL21m2rIJnCPQCiNttak_P61qFU"", ""po"&amp;"licy_desired_state!$A$3:$C$10000""), 3,false), ""Low Content"") )"),"Generalized hybrid work model")</f>
        <v>Generalized hybrid work model</v>
      </c>
      <c r="AE31" s="7">
        <v>0.5</v>
      </c>
    </row>
    <row r="32" ht="15.75" customHeight="1">
      <c r="A32" s="5" t="s">
        <v>45</v>
      </c>
      <c r="B32" s="6" t="s">
        <v>46</v>
      </c>
      <c r="C32" s="5" t="s">
        <v>47</v>
      </c>
      <c r="D32" s="5" t="s">
        <v>166</v>
      </c>
      <c r="E32" s="5" t="s">
        <v>167</v>
      </c>
      <c r="F32" s="5" t="s">
        <v>45</v>
      </c>
      <c r="G32" s="5" t="s">
        <v>168</v>
      </c>
      <c r="H32" s="7">
        <f>IFERROR(__xludf.DUMMYFUNCTION("IFERROR(filter(indirect(CONCAT(LEFT(H$1, LEN(H$1)-8),""-rep-texts"")&amp;""!$A$4:$A""),indirect(CONCAT(LEFT(H$1, LEN(H$1)-8),""-rep-texts"")&amp;""!$B$4:$B"") = -1000, indirect(CONCAT(LEFT(H$1, LEN(H$1)-8),""-rep-texts"")&amp;""!$C$4:$C"") = I32), -2)"),1.0)</f>
        <v>1</v>
      </c>
      <c r="I32" s="8" t="str">
        <f>IFERROR(__xludf.DUMMYFUNCTION("IFERROR(vlookup( filter(indirect(CONCAT(LEFT(H$1, LEN(H$1)-8),""-rep-texts"")&amp;""!$B$4:$B""),indirect(CONCAT(LEFT(H$1, LEN(H$1)-8),""-rep-texts"")&amp;""!$A$4:$A"") = K32), indirect(CONCAT(LEFT(H$1, LEN(H$1)-8),""-rep-texts"")&amp;""!$A$4:$C""), 3, false), ""Low C"&amp;"ontent"")"),"Shifted to full remote work")</f>
        <v>Shifted to full remote work</v>
      </c>
      <c r="J32" s="7">
        <v>0.5</v>
      </c>
      <c r="K32" s="8">
        <f>IFERROR(__xludf.DUMMYFUNCTION("IFERROR(filter(indirect(CONCAT(LEFT(K$1, LEN(K$1)-8),""-rep-texts"")&amp;""!$A$4:$A""),indirect(CONCAT(LEFT(K$1, LEN(K$1)-8),""-rep-texts"")&amp;""!$B$4:$B"") &lt;&gt; -1000, indirect(CONCAT(LEFT(K$1, LEN(K$1)-8),""-rep-texts"")&amp;""!$C$4:$C"") = L32), -2)"),5.0)</f>
        <v>5</v>
      </c>
      <c r="L32" s="8" t="str">
        <f>IFERROR(__xludf.DUMMYFUNCTION("IF(ISBLANK(IFERROR(vlookup(D32, IMPORTRANGE(""1HbWeGXj0j_9fxRj0rL21m2rIJnCPQCiNttak_P61qFU"", ""policy_current_state""), 3,false), ""Low Content"") ), ""Low Content"", IFERROR(vlookup(D32, IMPORTRANGE(""1HbWeGXj0j_9fxRj0rL21m2rIJnCPQCiNttak_P61qFU"", ""po"&amp;"licy_current_state!$A$3:$C$10000""), 3,false), ""Low Content"") )"),"Shifted to full remote work")</f>
        <v>Shifted to full remote work</v>
      </c>
      <c r="M32" s="7">
        <v>0.5</v>
      </c>
      <c r="N32" s="7">
        <f>IFERROR(__xludf.DUMMYFUNCTION("IFERROR(filter(indirect(CONCAT(LEFT(N$1, LEN(N$1)-8),""-rep-texts"")&amp;""!$A$4:$A""),indirect(CONCAT(LEFT(N$1, LEN(N$1)-8),""-rep-texts"")&amp;""!$B$4:$B"") = -1000, indirect(CONCAT(LEFT(N$1, LEN(N$1)-8),""-rep-texts"")&amp;""!$C$4:$C"") = O32), -2)"),2.0)</f>
        <v>2</v>
      </c>
      <c r="O32" s="8" t="str">
        <f>IFERROR(__xludf.DUMMYFUNCTION("IFERROR(vlookup( filter(indirect(CONCAT(LEFT(N$1, LEN(N$1)-8),""-rep-texts"")&amp;""!$B$4:$B""),indirect(CONCAT(LEFT(N$1, LEN(N$1)-8),""-rep-texts"")&amp;""!$A$4:$A"") = Q32), indirect(CONCAT(LEFT(N$1, LEN(N$1)-8),""-rep-texts"")&amp;""!$A$4:$C""), 3, false), ""Low C"&amp;"ontent"")"),"Positive impact on quality of life")</f>
        <v>Positive impact on quality of life</v>
      </c>
      <c r="P32" s="7">
        <v>0.5</v>
      </c>
      <c r="Q32" s="8">
        <f>IFERROR(__xludf.DUMMYFUNCTION("IFERROR(filter(indirect(CONCAT(LEFT(Q$1, LEN(Q$1)-8),""-rep-texts"")&amp;""!$A$4:$A""),indirect(CONCAT(LEFT(Q$1, LEN(Q$1)-8),""-rep-texts"")&amp;""!$B$4:$B"") &lt;&gt; -1000, indirect(CONCAT(LEFT(Q$1, LEN(Q$1)-8),""-rep-texts"")&amp;""!$C$4:$C"") = R32), -2)"),10.0)</f>
        <v>10</v>
      </c>
      <c r="R32" s="8" t="str">
        <f>IFERROR(__xludf.DUMMYFUNCTION("IF(ISBLANK(IFERROR(vlookup(E32, IMPORTRANGE(""1HbWeGXj0j_9fxRj0rL21m2rIJnCPQCiNttak_P61qFU"", ""impact_quality""), 3,false), ""Low Content"") ), ""Low Content"", IFERROR(vlookup(E32, IMPORTRANGE(""1HbWeGXj0j_9fxRj0rL21m2rIJnCPQCiNttak_P61qFU"", ""impact_q"&amp;"uality!$A$3:$C$10000""), 3,false), ""Low Content"") )"),"Positive impact on physical and mental health")</f>
        <v>Positive impact on physical and mental health</v>
      </c>
      <c r="S32" s="7">
        <v>0.5</v>
      </c>
      <c r="T32" s="7">
        <f>IFERROR(__xludf.DUMMYFUNCTION("IFERROR(filter(indirect(CONCAT(LEFT(T$1, LEN(T$1)-8),""-rep-texts"")&amp;""!$A$4:$A""),indirect(CONCAT(LEFT(T$1, LEN(T$1)-8),""-rep-texts"")&amp;""!$B$4:$B"") = -1000, indirect(CONCAT(LEFT(T$1, LEN(T$1)-8),""-rep-texts"")&amp;""!$C$4:$C"") = U32), -2)"),-2.0)</f>
        <v>-2</v>
      </c>
      <c r="U32" s="8" t="str">
        <f>IFERROR(__xludf.DUMMYFUNCTION("IFERROR(vlookup( filter(indirect(CONCAT(LEFT(T$1, LEN(T$1)-8),""-rep-texts"")&amp;""!$B$4:$B""),indirect(CONCAT(LEFT(T$1, LEN(T$1)-8),""-rep-texts"")&amp;""!$A$4:$A"") = W32), indirect(CONCAT(LEFT(T$1, LEN(T$1)-8),""-rep-texts"")&amp;""!$A$4:$C""), 3, false), ""Low C"&amp;"ontent"")"),"Low Content")</f>
        <v>Low Content</v>
      </c>
      <c r="V32" s="7">
        <v>0.5</v>
      </c>
      <c r="W32" s="8">
        <f>IFERROR(__xludf.DUMMYFUNCTION("IFERROR(filter(indirect(CONCAT(LEFT(W$1, LEN(W$1)-8),""-rep-texts"")&amp;""!$A$4:$A""),indirect(CONCAT(LEFT(W$1, LEN(W$1)-8),""-rep-texts"")&amp;""!$B$4:$B"") &lt;&gt; -1000, indirect(CONCAT(LEFT(W$1, LEN(W$1)-8),""-rep-texts"")&amp;""!$C$4:$C"") = X32), -2)"),-2.0)</f>
        <v>-2</v>
      </c>
      <c r="X32" s="8" t="str">
        <f>IFERROR(__xludf.DUMMYFUNCTION("IF(ISBLANK(IFERROR(vlookup(F32, IMPORTRANGE(""1HbWeGXj0j_9fxRj0rL21m2rIJnCPQCiNttak_P61qFU"", ""impact_cul_perf""), 3,false), ""Low Content"") ), ""Low Content"", IFERROR(vlookup(F32, IMPORTRANGE(""1HbWeGXj0j_9fxRj0rL21m2rIJnCPQCiNttak_P61qFU"", ""impact_"&amp;"cul_perf!$A$3:$C$10000""), 3,false), ""Low Content"") )"),"Low Content")</f>
        <v>Low Content</v>
      </c>
      <c r="Y32" s="7">
        <v>0.5</v>
      </c>
      <c r="Z32" s="7">
        <f>IFERROR(__xludf.DUMMYFUNCTION("IFERROR(filter(indirect(CONCAT(LEFT(Z$1, LEN(Z$1)-8),""-rep-texts"")&amp;""!$A$4:$A""),indirect(CONCAT(LEFT(Z$1, LEN(Z$1)-8),""-rep-texts"")&amp;""!$B$4:$B"") = -1000, indirect(CONCAT(LEFT(Z$1, LEN(Z$1)-8),""-rep-texts"")&amp;""!$C$4:$C"") = AA32), -2)"),3.0)</f>
        <v>3</v>
      </c>
      <c r="AA32" s="8" t="str">
        <f>IFERROR(__xludf.DUMMYFUNCTION("IFERROR(vlookup( filter(indirect(CONCAT(LEFT(Z$1, LEN(Z$1)-8),""-rep-texts"")&amp;""!$B$4:$B""),indirect(CONCAT(LEFT(Z$1, LEN(Z$1)-8),""-rep-texts"")&amp;""!$A$4:$A"") = AC32), indirect(CONCAT(LEFT(Z$1, LEN(Z$1)-8),""-rep-texts"")&amp;""!$A$4:$C""), 3, false), ""Low "&amp;"Content"")"),"Preference for hybrid model")</f>
        <v>Preference for hybrid model</v>
      </c>
      <c r="AB32" s="7">
        <v>0.5</v>
      </c>
      <c r="AC32" s="8">
        <f>IFERROR(__xludf.DUMMYFUNCTION("IFERROR(filter(indirect(CONCAT(LEFT(AC$1, LEN(AC$1)-8),""-rep-texts"")&amp;""!$A$4:$A""),indirect(CONCAT(LEFT(AC$1, LEN(AC$1)-8),""-rep-texts"")&amp;""!$B$4:$B"") &lt;&gt; -1000, indirect(CONCAT(LEFT(AC$1, LEN(AC$1)-8),""-rep-texts"")&amp;""!$C$4:$C"") = AD32), -2)"),7.0)</f>
        <v>7</v>
      </c>
      <c r="AD32" s="8" t="str">
        <f>IFERROR(__xludf.DUMMYFUNCTION("IF(ISBLANK(IFERROR(vlookup(G32, IMPORTRANGE(""1HbWeGXj0j_9fxRj0rL21m2rIJnCPQCiNttak_P61qFU"", ""policy_desired_state""), 3,false), ""Low Content"") ), ""Low Content"", IFERROR(vlookup(G32, IMPORTRANGE(""1HbWeGXj0j_9fxRj0rL21m2rIJnCPQCiNttak_P61qFU"", ""po"&amp;"licy_desired_state!$A$3:$C$10000""), 3,false), ""Low Content"") )"),"Generalized hybrid work model")</f>
        <v>Generalized hybrid work model</v>
      </c>
      <c r="AE32" s="7">
        <v>0.5</v>
      </c>
    </row>
    <row r="33" ht="15.75" customHeight="1">
      <c r="A33" s="5" t="s">
        <v>45</v>
      </c>
      <c r="B33" s="6" t="s">
        <v>52</v>
      </c>
      <c r="C33" s="5" t="s">
        <v>47</v>
      </c>
      <c r="D33" s="5" t="s">
        <v>169</v>
      </c>
      <c r="E33" s="5" t="s">
        <v>170</v>
      </c>
      <c r="F33" s="5" t="s">
        <v>171</v>
      </c>
      <c r="G33" s="5" t="s">
        <v>172</v>
      </c>
      <c r="H33" s="7">
        <f>IFERROR(__xludf.DUMMYFUNCTION("IFERROR(filter(indirect(CONCAT(LEFT(H$1, LEN(H$1)-8),""-rep-texts"")&amp;""!$A$4:$A""),indirect(CONCAT(LEFT(H$1, LEN(H$1)-8),""-rep-texts"")&amp;""!$B$4:$B"") = -1000, indirect(CONCAT(LEFT(H$1, LEN(H$1)-8),""-rep-texts"")&amp;""!$C$4:$C"") = I33), -2)"),0.0)</f>
        <v>0</v>
      </c>
      <c r="I33" s="8" t="str">
        <f>IFERROR(__xludf.DUMMYFUNCTION("IFERROR(vlookup( filter(indirect(CONCAT(LEFT(H$1, LEN(H$1)-8),""-rep-texts"")&amp;""!$B$4:$B""),indirect(CONCAT(LEFT(H$1, LEN(H$1)-8),""-rep-texts"")&amp;""!$A$4:$A"") = K33), indirect(CONCAT(LEFT(H$1, LEN(H$1)-8),""-rep-texts"")&amp;""!$A$4:$C""), 3, false), ""Low C"&amp;"ontent"")"),"Adopted hybrid work policy")</f>
        <v>Adopted hybrid work policy</v>
      </c>
      <c r="J33" s="7">
        <v>0.5</v>
      </c>
      <c r="K33" s="8">
        <f>IFERROR(__xludf.DUMMYFUNCTION("IFERROR(filter(indirect(CONCAT(LEFT(K$1, LEN(K$1)-8),""-rep-texts"")&amp;""!$A$4:$A""),indirect(CONCAT(LEFT(K$1, LEN(K$1)-8),""-rep-texts"")&amp;""!$B$4:$B"") &lt;&gt; -1000, indirect(CONCAT(LEFT(K$1, LEN(K$1)-8),""-rep-texts"")&amp;""!$C$4:$C"") = L33), -2)"),4.0)</f>
        <v>4</v>
      </c>
      <c r="L33" s="8" t="str">
        <f>IFERROR(__xludf.DUMMYFUNCTION("IF(ISBLANK(IFERROR(vlookup(D33, IMPORTRANGE(""1HbWeGXj0j_9fxRj0rL21m2rIJnCPQCiNttak_P61qFU"", ""policy_current_state""), 3,false), ""Low Content"") ), ""Low Content"", IFERROR(vlookup(D33, IMPORTRANGE(""1HbWeGXj0j_9fxRj0rL21m2rIJnCPQCiNttak_P61qFU"", ""po"&amp;"licy_current_state!$A$3:$C$10000""), 3,false), ""Low Content"") )"),"Adopted hybrid work policy")</f>
        <v>Adopted hybrid work policy</v>
      </c>
      <c r="M33" s="7">
        <v>0.5</v>
      </c>
      <c r="N33" s="7">
        <f>IFERROR(__xludf.DUMMYFUNCTION("IFERROR(filter(indirect(CONCAT(LEFT(N$1, LEN(N$1)-8),""-rep-texts"")&amp;""!$A$4:$A""),indirect(CONCAT(LEFT(N$1, LEN(N$1)-8),""-rep-texts"")&amp;""!$B$4:$B"") = -1000, indirect(CONCAT(LEFT(N$1, LEN(N$1)-8),""-rep-texts"")&amp;""!$C$4:$C"") = O33), -2)"),2.0)</f>
        <v>2</v>
      </c>
      <c r="O33" s="8" t="str">
        <f>IFERROR(__xludf.DUMMYFUNCTION("IFERROR(vlookup( filter(indirect(CONCAT(LEFT(N$1, LEN(N$1)-8),""-rep-texts"")&amp;""!$B$4:$B""),indirect(CONCAT(LEFT(N$1, LEN(N$1)-8),""-rep-texts"")&amp;""!$A$4:$A"") = Q33), indirect(CONCAT(LEFT(N$1, LEN(N$1)-8),""-rep-texts"")&amp;""!$A$4:$C""), 3, false), ""Low C"&amp;"ontent"")"),"Positive impact on quality of life")</f>
        <v>Positive impact on quality of life</v>
      </c>
      <c r="P33" s="7">
        <v>0.5</v>
      </c>
      <c r="Q33" s="8">
        <f>IFERROR(__xludf.DUMMYFUNCTION("IFERROR(filter(indirect(CONCAT(LEFT(Q$1, LEN(Q$1)-8),""-rep-texts"")&amp;""!$A$4:$A""),indirect(CONCAT(LEFT(Q$1, LEN(Q$1)-8),""-rep-texts"")&amp;""!$B$4:$B"") &lt;&gt; -1000, indirect(CONCAT(LEFT(Q$1, LEN(Q$1)-8),""-rep-texts"")&amp;""!$C$4:$C"") = R33), -2)"),11.0)</f>
        <v>11</v>
      </c>
      <c r="R33" s="8" t="str">
        <f>IFERROR(__xludf.DUMMYFUNCTION("IF(ISBLANK(IFERROR(vlookup(E33, IMPORTRANGE(""1HbWeGXj0j_9fxRj0rL21m2rIJnCPQCiNttak_P61qFU"", ""impact_quality""), 3,false), ""Low Content"") ), ""Low Content"", IFERROR(vlookup(E33, IMPORTRANGE(""1HbWeGXj0j_9fxRj0rL21m2rIJnCPQCiNttak_P61qFU"", ""impact_q"&amp;"uality!$A$3:$C$10000""), 3,false), ""Low Content"") )"),"Positive impact on work-life balance due to hyrbrid/remote policy")</f>
        <v>Positive impact on work-life balance due to hyrbrid/remote policy</v>
      </c>
      <c r="S33" s="7">
        <v>0.5</v>
      </c>
      <c r="T33" s="7">
        <f>IFERROR(__xludf.DUMMYFUNCTION("IFERROR(filter(indirect(CONCAT(LEFT(T$1, LEN(T$1)-8),""-rep-texts"")&amp;""!$A$4:$A""),indirect(CONCAT(LEFT(T$1, LEN(T$1)-8),""-rep-texts"")&amp;""!$B$4:$B"") = -1000, indirect(CONCAT(LEFT(T$1, LEN(T$1)-8),""-rep-texts"")&amp;""!$C$4:$C"") = U33), -2)"),2.0)</f>
        <v>2</v>
      </c>
      <c r="U33" s="8" t="str">
        <f>IFERROR(__xludf.DUMMYFUNCTION("IFERROR(vlookup( filter(indirect(CONCAT(LEFT(T$1, LEN(T$1)-8),""-rep-texts"")&amp;""!$B$4:$B""),indirect(CONCAT(LEFT(T$1, LEN(T$1)-8),""-rep-texts"")&amp;""!$A$4:$A"") = W33), indirect(CONCAT(LEFT(T$1, LEN(T$1)-8),""-rep-texts"")&amp;""!$A$4:$C""), 3, false), ""Low C"&amp;"ontent"")"),"Positive impact on team's culture and performance")</f>
        <v>Positive impact on team's culture and performance</v>
      </c>
      <c r="V33" s="7">
        <v>0.5</v>
      </c>
      <c r="W33" s="8">
        <f>IFERROR(__xludf.DUMMYFUNCTION("IFERROR(filter(indirect(CONCAT(LEFT(W$1, LEN(W$1)-8),""-rep-texts"")&amp;""!$A$4:$A""),indirect(CONCAT(LEFT(W$1, LEN(W$1)-8),""-rep-texts"")&amp;""!$B$4:$B"") &lt;&gt; -1000, indirect(CONCAT(LEFT(W$1, LEN(W$1)-8),""-rep-texts"")&amp;""!$C$4:$C"") = X33), -2)"),7.0)</f>
        <v>7</v>
      </c>
      <c r="X33" s="8" t="str">
        <f>IFERROR(__xludf.DUMMYFUNCTION("IF(ISBLANK(IFERROR(vlookup(F33, IMPORTRANGE(""1HbWeGXj0j_9fxRj0rL21m2rIJnCPQCiNttak_P61qFU"", ""impact_cul_perf""), 3,false), ""Low Content"") ), ""Low Content"", IFERROR(vlookup(F33, IMPORTRANGE(""1HbWeGXj0j_9fxRj0rL21m2rIJnCPQCiNttak_P61qFU"", ""impact_"&amp;"cul_perf!$A$3:$C$10000""), 3,false), ""Low Content"") )"),"Positive impact on work-life balance")</f>
        <v>Positive impact on work-life balance</v>
      </c>
      <c r="Y33" s="7">
        <v>0.5</v>
      </c>
      <c r="Z33" s="7">
        <f>IFERROR(__xludf.DUMMYFUNCTION("IFERROR(filter(indirect(CONCAT(LEFT(Z$1, LEN(Z$1)-8),""-rep-texts"")&amp;""!$A$4:$A""),indirect(CONCAT(LEFT(Z$1, LEN(Z$1)-8),""-rep-texts"")&amp;""!$B$4:$B"") = -1000, indirect(CONCAT(LEFT(Z$1, LEN(Z$1)-8),""-rep-texts"")&amp;""!$C$4:$C"") = AA33), -2)"),3.0)</f>
        <v>3</v>
      </c>
      <c r="AA33" s="8" t="str">
        <f>IFERROR(__xludf.DUMMYFUNCTION("IFERROR(vlookup( filter(indirect(CONCAT(LEFT(Z$1, LEN(Z$1)-8),""-rep-texts"")&amp;""!$B$4:$B""),indirect(CONCAT(LEFT(Z$1, LEN(Z$1)-8),""-rep-texts"")&amp;""!$A$4:$A"") = AC33), indirect(CONCAT(LEFT(Z$1, LEN(Z$1)-8),""-rep-texts"")&amp;""!$A$4:$C""), 3, false), ""Low "&amp;"Content"")"),"Preference for hybrid model")</f>
        <v>Preference for hybrid model</v>
      </c>
      <c r="AB33" s="7">
        <v>0.5</v>
      </c>
      <c r="AC33" s="8">
        <f>IFERROR(__xludf.DUMMYFUNCTION("IFERROR(filter(indirect(CONCAT(LEFT(AC$1, LEN(AC$1)-8),""-rep-texts"")&amp;""!$A$4:$A""),indirect(CONCAT(LEFT(AC$1, LEN(AC$1)-8),""-rep-texts"")&amp;""!$B$4:$B"") &lt;&gt; -1000, indirect(CONCAT(LEFT(AC$1, LEN(AC$1)-8),""-rep-texts"")&amp;""!$C$4:$C"") = AD33), -2)"),7.0)</f>
        <v>7</v>
      </c>
      <c r="AD33" s="8" t="str">
        <f>IFERROR(__xludf.DUMMYFUNCTION("IF(ISBLANK(IFERROR(vlookup(G33, IMPORTRANGE(""1HbWeGXj0j_9fxRj0rL21m2rIJnCPQCiNttak_P61qFU"", ""policy_desired_state""), 3,false), ""Low Content"") ), ""Low Content"", IFERROR(vlookup(G33, IMPORTRANGE(""1HbWeGXj0j_9fxRj0rL21m2rIJnCPQCiNttak_P61qFU"", ""po"&amp;"licy_desired_state!$A$3:$C$10000""), 3,false), ""Low Content"") )"),"Generalized hybrid work model")</f>
        <v>Generalized hybrid work model</v>
      </c>
      <c r="AE33" s="7">
        <v>0.5</v>
      </c>
    </row>
    <row r="34" ht="15.75" customHeight="1">
      <c r="A34" s="5" t="s">
        <v>45</v>
      </c>
      <c r="B34" s="6" t="s">
        <v>173</v>
      </c>
      <c r="C34" s="5" t="s">
        <v>40</v>
      </c>
      <c r="D34" s="5" t="s">
        <v>174</v>
      </c>
      <c r="E34" s="5" t="s">
        <v>175</v>
      </c>
      <c r="F34" s="5" t="s">
        <v>176</v>
      </c>
      <c r="G34" s="5" t="s">
        <v>177</v>
      </c>
      <c r="H34" s="7">
        <f>IFERROR(__xludf.DUMMYFUNCTION("IFERROR(filter(indirect(CONCAT(LEFT(H$1, LEN(H$1)-8),""-rep-texts"")&amp;""!$A$4:$A""),indirect(CONCAT(LEFT(H$1, LEN(H$1)-8),""-rep-texts"")&amp;""!$B$4:$B"") = -1000, indirect(CONCAT(LEFT(H$1, LEN(H$1)-8),""-rep-texts"")&amp;""!$C$4:$C"") = I34), -2)"),3.0)</f>
        <v>3</v>
      </c>
      <c r="I34" s="8" t="str">
        <f>IFERROR(__xludf.DUMMYFUNCTION("IFERROR(vlookup( filter(indirect(CONCAT(LEFT(H$1, LEN(H$1)-8),""-rep-texts"")&amp;""!$B$4:$B""),indirect(CONCAT(LEFT(H$1, LEN(H$1)-8),""-rep-texts"")&amp;""!$A$4:$A"") = K34), indirect(CONCAT(LEFT(H$1, LEN(H$1)-8),""-rep-texts"")&amp;""!$A$4:$C""), 3, false), ""Low C"&amp;"ontent"")"),"Returned to office")</f>
        <v>Returned to office</v>
      </c>
      <c r="J34" s="7">
        <v>0.5</v>
      </c>
      <c r="K34" s="8">
        <f>IFERROR(__xludf.DUMMYFUNCTION("IFERROR(filter(indirect(CONCAT(LEFT(K$1, LEN(K$1)-8),""-rep-texts"")&amp;""!$A$4:$A""),indirect(CONCAT(LEFT(K$1, LEN(K$1)-8),""-rep-texts"")&amp;""!$B$4:$B"") &lt;&gt; -1000, indirect(CONCAT(LEFT(K$1, LEN(K$1)-8),""-rep-texts"")&amp;""!$C$4:$C"") = L34), -2)"),7.0)</f>
        <v>7</v>
      </c>
      <c r="L34" s="8" t="str">
        <f>IFERROR(__xludf.DUMMYFUNCTION("IF(ISBLANK(IFERROR(vlookup(D34, IMPORTRANGE(""1HbWeGXj0j_9fxRj0rL21m2rIJnCPQCiNttak_P61qFU"", ""policy_current_state""), 3,false), ""Low Content"") ), ""Low Content"", IFERROR(vlookup(D34, IMPORTRANGE(""1HbWeGXj0j_9fxRj0rL21m2rIJnCPQCiNttak_P61qFU"", ""po"&amp;"licy_current_state!$A$3:$C$10000""), 3,false), ""Low Content"") )"),"Returned to office")</f>
        <v>Returned to office</v>
      </c>
      <c r="M34" s="7">
        <v>0.5</v>
      </c>
      <c r="N34" s="7">
        <f>IFERROR(__xludf.DUMMYFUNCTION("IFERROR(filter(indirect(CONCAT(LEFT(N$1, LEN(N$1)-8),""-rep-texts"")&amp;""!$A$4:$A""),indirect(CONCAT(LEFT(N$1, LEN(N$1)-8),""-rep-texts"")&amp;""!$B$4:$B"") = -1000, indirect(CONCAT(LEFT(N$1, LEN(N$1)-8),""-rep-texts"")&amp;""!$C$4:$C"") = O34), -2)"),0.0)</f>
        <v>0</v>
      </c>
      <c r="O34" s="8" t="str">
        <f>IFERROR(__xludf.DUMMYFUNCTION("IFERROR(vlookup( filter(indirect(CONCAT(LEFT(N$1, LEN(N$1)-8),""-rep-texts"")&amp;""!$B$4:$B""),indirect(CONCAT(LEFT(N$1, LEN(N$1)-8),""-rep-texts"")&amp;""!$A$4:$A"") = Q34), indirect(CONCAT(LEFT(N$1, LEN(N$1)-8),""-rep-texts"")&amp;""!$A$4:$C""), 3, false), ""Low C"&amp;"ontent"")"),"Negative impact on quality of life")</f>
        <v>Negative impact on quality of life</v>
      </c>
      <c r="P34" s="7">
        <v>0.5</v>
      </c>
      <c r="Q34" s="8">
        <f>IFERROR(__xludf.DUMMYFUNCTION("IFERROR(filter(indirect(CONCAT(LEFT(Q$1, LEN(Q$1)-8),""-rep-texts"")&amp;""!$A$4:$A""),indirect(CONCAT(LEFT(Q$1, LEN(Q$1)-8),""-rep-texts"")&amp;""!$B$4:$B"") &lt;&gt; -1000, indirect(CONCAT(LEFT(Q$1, LEN(Q$1)-8),""-rep-texts"")&amp;""!$C$4:$C"") = R34), -2)"),3.0)</f>
        <v>3</v>
      </c>
      <c r="R34" s="8" t="str">
        <f>IFERROR(__xludf.DUMMYFUNCTION("IF(ISBLANK(IFERROR(vlookup(E34, IMPORTRANGE(""1HbWeGXj0j_9fxRj0rL21m2rIJnCPQCiNttak_P61qFU"", ""impact_quality""), 3,false), ""Low Content"") ), ""Low Content"", IFERROR(vlookup(E34, IMPORTRANGE(""1HbWeGXj0j_9fxRj0rL21m2rIJnCPQCiNttak_P61qFU"", ""impact_q"&amp;"uality!$A$3:$C$10000""), 3,false), ""Low Content"") )"),"Increased commute time - RTO negatively affecting work/life quality")</f>
        <v>Increased commute time - RTO negatively affecting work/life quality</v>
      </c>
      <c r="S34" s="7">
        <v>0.5</v>
      </c>
      <c r="T34" s="7">
        <f>IFERROR(__xludf.DUMMYFUNCTION("IFERROR(filter(indirect(CONCAT(LEFT(T$1, LEN(T$1)-8),""-rep-texts"")&amp;""!$A$4:$A""),indirect(CONCAT(LEFT(T$1, LEN(T$1)-8),""-rep-texts"")&amp;""!$B$4:$B"") = -1000, indirect(CONCAT(LEFT(T$1, LEN(T$1)-8),""-rep-texts"")&amp;""!$C$4:$C"") = U34), -2)"),2.0)</f>
        <v>2</v>
      </c>
      <c r="U34" s="8" t="str">
        <f>IFERROR(__xludf.DUMMYFUNCTION("IFERROR(vlookup( filter(indirect(CONCAT(LEFT(T$1, LEN(T$1)-8),""-rep-texts"")&amp;""!$B$4:$B""),indirect(CONCAT(LEFT(T$1, LEN(T$1)-8),""-rep-texts"")&amp;""!$A$4:$A"") = W34), indirect(CONCAT(LEFT(T$1, LEN(T$1)-8),""-rep-texts"")&amp;""!$A$4:$C""), 3, false), ""Low C"&amp;"ontent"")"),"Positive impact on team's culture and performance")</f>
        <v>Positive impact on team's culture and performance</v>
      </c>
      <c r="V34" s="7">
        <v>0.5</v>
      </c>
      <c r="W34" s="8">
        <f>IFERROR(__xludf.DUMMYFUNCTION("IFERROR(filter(indirect(CONCAT(LEFT(W$1, LEN(W$1)-8),""-rep-texts"")&amp;""!$A$4:$A""),indirect(CONCAT(LEFT(W$1, LEN(W$1)-8),""-rep-texts"")&amp;""!$B$4:$B"") &lt;&gt; -1000, indirect(CONCAT(LEFT(W$1, LEN(W$1)-8),""-rep-texts"")&amp;""!$C$4:$C"") = X34), -2)"),6.0)</f>
        <v>6</v>
      </c>
      <c r="X34" s="8" t="str">
        <f>IFERROR(__xludf.DUMMYFUNCTION("IF(ISBLANK(IFERROR(vlookup(F34, IMPORTRANGE(""1HbWeGXj0j_9fxRj0rL21m2rIJnCPQCiNttak_P61qFU"", ""impact_cul_perf""), 3,false), ""Low Content"") ), ""Low Content"", IFERROR(vlookup(F34, IMPORTRANGE(""1HbWeGXj0j_9fxRj0rL21m2rIJnCPQCiNttak_P61qFU"", ""impact_"&amp;"cul_perf!$A$3:$C$10000""), 3,false), ""Low Content"") )"),"Maintained or enhanced team culture and performance ")</f>
        <v>Maintained or enhanced team culture and performance </v>
      </c>
      <c r="Y34" s="7">
        <v>0.5</v>
      </c>
      <c r="Z34" s="7">
        <f>IFERROR(__xludf.DUMMYFUNCTION("IFERROR(filter(indirect(CONCAT(LEFT(Z$1, LEN(Z$1)-8),""-rep-texts"")&amp;""!$A$4:$A""),indirect(CONCAT(LEFT(Z$1, LEN(Z$1)-8),""-rep-texts"")&amp;""!$B$4:$B"") = -1000, indirect(CONCAT(LEFT(Z$1, LEN(Z$1)-8),""-rep-texts"")&amp;""!$C$4:$C"") = AA34), -2)"),3.0)</f>
        <v>3</v>
      </c>
      <c r="AA34" s="8" t="str">
        <f>IFERROR(__xludf.DUMMYFUNCTION("IFERROR(vlookup( filter(indirect(CONCAT(LEFT(Z$1, LEN(Z$1)-8),""-rep-texts"")&amp;""!$B$4:$B""),indirect(CONCAT(LEFT(Z$1, LEN(Z$1)-8),""-rep-texts"")&amp;""!$A$4:$A"") = AC34), indirect(CONCAT(LEFT(Z$1, LEN(Z$1)-8),""-rep-texts"")&amp;""!$A$4:$C""), 3, false), ""Low "&amp;"Content"")"),"Preference for hybrid model")</f>
        <v>Preference for hybrid model</v>
      </c>
      <c r="AB34" s="7">
        <v>0.5</v>
      </c>
      <c r="AC34" s="8">
        <f>IFERROR(__xludf.DUMMYFUNCTION("IFERROR(filter(indirect(CONCAT(LEFT(AC$1, LEN(AC$1)-8),""-rep-texts"")&amp;""!$A$4:$A""),indirect(CONCAT(LEFT(AC$1, LEN(AC$1)-8),""-rep-texts"")&amp;""!$B$4:$B"") &lt;&gt; -1000, indirect(CONCAT(LEFT(AC$1, LEN(AC$1)-8),""-rep-texts"")&amp;""!$C$4:$C"") = AD34), -2)"),7.0)</f>
        <v>7</v>
      </c>
      <c r="AD34" s="8" t="str">
        <f>IFERROR(__xludf.DUMMYFUNCTION("IF(ISBLANK(IFERROR(vlookup(G34, IMPORTRANGE(""1HbWeGXj0j_9fxRj0rL21m2rIJnCPQCiNttak_P61qFU"", ""policy_desired_state""), 3,false), ""Low Content"") ), ""Low Content"", IFERROR(vlookup(G34, IMPORTRANGE(""1HbWeGXj0j_9fxRj0rL21m2rIJnCPQCiNttak_P61qFU"", ""po"&amp;"licy_desired_state!$A$3:$C$10000""), 3,false), ""Low Content"") )"),"Generalized hybrid work model")</f>
        <v>Generalized hybrid work model</v>
      </c>
      <c r="AE34" s="7">
        <v>0.5</v>
      </c>
    </row>
    <row r="35" ht="15.75" customHeight="1">
      <c r="A35" s="5" t="s">
        <v>45</v>
      </c>
      <c r="B35" s="6" t="s">
        <v>85</v>
      </c>
      <c r="C35" s="5" t="s">
        <v>47</v>
      </c>
      <c r="D35" s="5" t="s">
        <v>178</v>
      </c>
      <c r="E35" s="5" t="s">
        <v>179</v>
      </c>
      <c r="F35" s="5" t="s">
        <v>180</v>
      </c>
      <c r="G35" s="5" t="s">
        <v>181</v>
      </c>
      <c r="H35" s="7">
        <f>IFERROR(__xludf.DUMMYFUNCTION("IFERROR(filter(indirect(CONCAT(LEFT(H$1, LEN(H$1)-8),""-rep-texts"")&amp;""!$A$4:$A""),indirect(CONCAT(LEFT(H$1, LEN(H$1)-8),""-rep-texts"")&amp;""!$B$4:$B"") = -1000, indirect(CONCAT(LEFT(H$1, LEN(H$1)-8),""-rep-texts"")&amp;""!$C$4:$C"") = I35), -2)"),0.0)</f>
        <v>0</v>
      </c>
      <c r="I35" s="8" t="str">
        <f>IFERROR(__xludf.DUMMYFUNCTION("IFERROR(vlookup( filter(indirect(CONCAT(LEFT(H$1, LEN(H$1)-8),""-rep-texts"")&amp;""!$B$4:$B""),indirect(CONCAT(LEFT(H$1, LEN(H$1)-8),""-rep-texts"")&amp;""!$A$4:$A"") = K35), indirect(CONCAT(LEFT(H$1, LEN(H$1)-8),""-rep-texts"")&amp;""!$A$4:$C""), 3, false), ""Low C"&amp;"ontent"")"),"Adopted hybrid work policy")</f>
        <v>Adopted hybrid work policy</v>
      </c>
      <c r="J35" s="7">
        <v>0.5</v>
      </c>
      <c r="K35" s="8">
        <f>IFERROR(__xludf.DUMMYFUNCTION("IFERROR(filter(indirect(CONCAT(LEFT(K$1, LEN(K$1)-8),""-rep-texts"")&amp;""!$A$4:$A""),indirect(CONCAT(LEFT(K$1, LEN(K$1)-8),""-rep-texts"")&amp;""!$B$4:$B"") &lt;&gt; -1000, indirect(CONCAT(LEFT(K$1, LEN(K$1)-8),""-rep-texts"")&amp;""!$C$4:$C"") = L35), -2)"),4.0)</f>
        <v>4</v>
      </c>
      <c r="L35" s="8" t="str">
        <f>IFERROR(__xludf.DUMMYFUNCTION("IF(ISBLANK(IFERROR(vlookup(D35, IMPORTRANGE(""1HbWeGXj0j_9fxRj0rL21m2rIJnCPQCiNttak_P61qFU"", ""policy_current_state""), 3,false), ""Low Content"") ), ""Low Content"", IFERROR(vlookup(D35, IMPORTRANGE(""1HbWeGXj0j_9fxRj0rL21m2rIJnCPQCiNttak_P61qFU"", ""po"&amp;"licy_current_state!$A$3:$C$10000""), 3,false), ""Low Content"") )"),"Adopted hybrid work policy")</f>
        <v>Adopted hybrid work policy</v>
      </c>
      <c r="M35" s="7">
        <v>0.5</v>
      </c>
      <c r="N35" s="7">
        <f>IFERROR(__xludf.DUMMYFUNCTION("IFERROR(filter(indirect(CONCAT(LEFT(N$1, LEN(N$1)-8),""-rep-texts"")&amp;""!$A$4:$A""),indirect(CONCAT(LEFT(N$1, LEN(N$1)-8),""-rep-texts"")&amp;""!$B$4:$B"") = -1000, indirect(CONCAT(LEFT(N$1, LEN(N$1)-8),""-rep-texts"")&amp;""!$C$4:$C"") = O35), -2)"),2.0)</f>
        <v>2</v>
      </c>
      <c r="O35" s="8" t="str">
        <f>IFERROR(__xludf.DUMMYFUNCTION("IFERROR(vlookup( filter(indirect(CONCAT(LEFT(N$1, LEN(N$1)-8),""-rep-texts"")&amp;""!$B$4:$B""),indirect(CONCAT(LEFT(N$1, LEN(N$1)-8),""-rep-texts"")&amp;""!$A$4:$A"") = Q35), indirect(CONCAT(LEFT(N$1, LEN(N$1)-8),""-rep-texts"")&amp;""!$A$4:$C""), 3, false), ""Low C"&amp;"ontent"")"),"Positive impact on quality of life")</f>
        <v>Positive impact on quality of life</v>
      </c>
      <c r="P35" s="7">
        <v>0.5</v>
      </c>
      <c r="Q35" s="8">
        <f>IFERROR(__xludf.DUMMYFUNCTION("IFERROR(filter(indirect(CONCAT(LEFT(Q$1, LEN(Q$1)-8),""-rep-texts"")&amp;""!$A$4:$A""),indirect(CONCAT(LEFT(Q$1, LEN(Q$1)-8),""-rep-texts"")&amp;""!$B$4:$B"") &lt;&gt; -1000, indirect(CONCAT(LEFT(Q$1, LEN(Q$1)-8),""-rep-texts"")&amp;""!$C$4:$C"") = R35), -2)"),12.0)</f>
        <v>12</v>
      </c>
      <c r="R35" s="8" t="str">
        <f>IFERROR(__xludf.DUMMYFUNCTION("IF(ISBLANK(IFERROR(vlookup(E35, IMPORTRANGE(""1HbWeGXj0j_9fxRj0rL21m2rIJnCPQCiNttak_P61qFU"", ""impact_quality""), 3,false), ""Low Content"") ), ""Low Content"", IFERROR(vlookup(E35, IMPORTRANGE(""1HbWeGXj0j_9fxRj0rL21m2rIJnCPQCiNttak_P61qFU"", ""impact_q"&amp;"uality!$A$3:$C$10000""), 3,false), ""Low Content"") )"),"Reduced commute time due to hybrid/remote schedule")</f>
        <v>Reduced commute time due to hybrid/remote schedule</v>
      </c>
      <c r="S35" s="7">
        <v>0.5</v>
      </c>
      <c r="T35" s="7">
        <f>IFERROR(__xludf.DUMMYFUNCTION("IFERROR(filter(indirect(CONCAT(LEFT(T$1, LEN(T$1)-8),""-rep-texts"")&amp;""!$A$4:$A""),indirect(CONCAT(LEFT(T$1, LEN(T$1)-8),""-rep-texts"")&amp;""!$B$4:$B"") = -1000, indirect(CONCAT(LEFT(T$1, LEN(T$1)-8),""-rep-texts"")&amp;""!$C$4:$C"") = U35), -2)"),2.0)</f>
        <v>2</v>
      </c>
      <c r="U35" s="8" t="str">
        <f>IFERROR(__xludf.DUMMYFUNCTION("IFERROR(vlookup( filter(indirect(CONCAT(LEFT(T$1, LEN(T$1)-8),""-rep-texts"")&amp;""!$B$4:$B""),indirect(CONCAT(LEFT(T$1, LEN(T$1)-8),""-rep-texts"")&amp;""!$A$4:$A"") = W35), indirect(CONCAT(LEFT(T$1, LEN(T$1)-8),""-rep-texts"")&amp;""!$A$4:$C""), 3, false), ""Low C"&amp;"ontent"")"),"Positive impact on team's culture and performance")</f>
        <v>Positive impact on team's culture and performance</v>
      </c>
      <c r="V35" s="7">
        <v>0.5</v>
      </c>
      <c r="W35" s="8">
        <f>IFERROR(__xludf.DUMMYFUNCTION("IFERROR(filter(indirect(CONCAT(LEFT(W$1, LEN(W$1)-8),""-rep-texts"")&amp;""!$A$4:$A""),indirect(CONCAT(LEFT(W$1, LEN(W$1)-8),""-rep-texts"")&amp;""!$B$4:$B"") &lt;&gt; -1000, indirect(CONCAT(LEFT(W$1, LEN(W$1)-8),""-rep-texts"")&amp;""!$C$4:$C"") = X35), -2)"),7.0)</f>
        <v>7</v>
      </c>
      <c r="X35" s="8" t="str">
        <f>IFERROR(__xludf.DUMMYFUNCTION("IF(ISBLANK(IFERROR(vlookup(F35, IMPORTRANGE(""1HbWeGXj0j_9fxRj0rL21m2rIJnCPQCiNttak_P61qFU"", ""impact_cul_perf""), 3,false), ""Low Content"") ), ""Low Content"", IFERROR(vlookup(F35, IMPORTRANGE(""1HbWeGXj0j_9fxRj0rL21m2rIJnCPQCiNttak_P61qFU"", ""impact_"&amp;"cul_perf!$A$3:$C$10000""), 3,false), ""Low Content"") )"),"Positive impact on work-life balance")</f>
        <v>Positive impact on work-life balance</v>
      </c>
      <c r="Y35" s="7">
        <v>0.5</v>
      </c>
      <c r="Z35" s="7">
        <f>IFERROR(__xludf.DUMMYFUNCTION("IFERROR(filter(indirect(CONCAT(LEFT(Z$1, LEN(Z$1)-8),""-rep-texts"")&amp;""!$A$4:$A""),indirect(CONCAT(LEFT(Z$1, LEN(Z$1)-8),""-rep-texts"")&amp;""!$B$4:$B"") = -1000, indirect(CONCAT(LEFT(Z$1, LEN(Z$1)-8),""-rep-texts"")&amp;""!$C$4:$C"") = AA35), -2)"),3.0)</f>
        <v>3</v>
      </c>
      <c r="AA35" s="8" t="str">
        <f>IFERROR(__xludf.DUMMYFUNCTION("IFERROR(vlookup( filter(indirect(CONCAT(LEFT(Z$1, LEN(Z$1)-8),""-rep-texts"")&amp;""!$B$4:$B""),indirect(CONCAT(LEFT(Z$1, LEN(Z$1)-8),""-rep-texts"")&amp;""!$A$4:$A"") = AC35), indirect(CONCAT(LEFT(Z$1, LEN(Z$1)-8),""-rep-texts"")&amp;""!$A$4:$C""), 3, false), ""Low "&amp;"Content"")"),"Preference for hybrid model")</f>
        <v>Preference for hybrid model</v>
      </c>
      <c r="AB35" s="7">
        <v>0.5</v>
      </c>
      <c r="AC35" s="8">
        <f>IFERROR(__xludf.DUMMYFUNCTION("IFERROR(filter(indirect(CONCAT(LEFT(AC$1, LEN(AC$1)-8),""-rep-texts"")&amp;""!$A$4:$A""),indirect(CONCAT(LEFT(AC$1, LEN(AC$1)-8),""-rep-texts"")&amp;""!$B$4:$B"") &lt;&gt; -1000, indirect(CONCAT(LEFT(AC$1, LEN(AC$1)-8),""-rep-texts"")&amp;""!$C$4:$C"") = AD35), -2)"),7.0)</f>
        <v>7</v>
      </c>
      <c r="AD35" s="8" t="str">
        <f>IFERROR(__xludf.DUMMYFUNCTION("IF(ISBLANK(IFERROR(vlookup(G35, IMPORTRANGE(""1HbWeGXj0j_9fxRj0rL21m2rIJnCPQCiNttak_P61qFU"", ""policy_desired_state""), 3,false), ""Low Content"") ), ""Low Content"", IFERROR(vlookup(G35, IMPORTRANGE(""1HbWeGXj0j_9fxRj0rL21m2rIJnCPQCiNttak_P61qFU"", ""po"&amp;"licy_desired_state!$A$3:$C$10000""), 3,false), ""Low Content"") )"),"Generalized hybrid work model")</f>
        <v>Generalized hybrid work model</v>
      </c>
      <c r="AE35" s="7">
        <v>0.5</v>
      </c>
    </row>
    <row r="36" ht="15.75" customHeight="1">
      <c r="A36" s="5" t="s">
        <v>45</v>
      </c>
      <c r="B36" s="6" t="s">
        <v>52</v>
      </c>
      <c r="C36" s="5" t="s">
        <v>47</v>
      </c>
      <c r="D36" s="5" t="s">
        <v>182</v>
      </c>
      <c r="E36" s="5" t="s">
        <v>183</v>
      </c>
      <c r="F36" s="5" t="s">
        <v>184</v>
      </c>
      <c r="G36" s="5" t="s">
        <v>185</v>
      </c>
      <c r="H36" s="7">
        <f>IFERROR(__xludf.DUMMYFUNCTION("IFERROR(filter(indirect(CONCAT(LEFT(H$1, LEN(H$1)-8),""-rep-texts"")&amp;""!$A$4:$A""),indirect(CONCAT(LEFT(H$1, LEN(H$1)-8),""-rep-texts"")&amp;""!$B$4:$B"") = -1000, indirect(CONCAT(LEFT(H$1, LEN(H$1)-8),""-rep-texts"")&amp;""!$C$4:$C"") = I36), -2)"),3.0)</f>
        <v>3</v>
      </c>
      <c r="I36" s="8" t="str">
        <f>IFERROR(__xludf.DUMMYFUNCTION("IFERROR(vlookup( filter(indirect(CONCAT(LEFT(H$1, LEN(H$1)-8),""-rep-texts"")&amp;""!$B$4:$B""),indirect(CONCAT(LEFT(H$1, LEN(H$1)-8),""-rep-texts"")&amp;""!$A$4:$A"") = K36), indirect(CONCAT(LEFT(H$1, LEN(H$1)-8),""-rep-texts"")&amp;""!$A$4:$C""), 3, false), ""Low C"&amp;"ontent"")"),"Returned to office")</f>
        <v>Returned to office</v>
      </c>
      <c r="J36" s="7">
        <v>0.5</v>
      </c>
      <c r="K36" s="8">
        <f>IFERROR(__xludf.DUMMYFUNCTION("IFERROR(filter(indirect(CONCAT(LEFT(K$1, LEN(K$1)-8),""-rep-texts"")&amp;""!$A$4:$A""),indirect(CONCAT(LEFT(K$1, LEN(K$1)-8),""-rep-texts"")&amp;""!$B$4:$B"") &lt;&gt; -1000, indirect(CONCAT(LEFT(K$1, LEN(K$1)-8),""-rep-texts"")&amp;""!$C$4:$C"") = L36), -2)"),7.0)</f>
        <v>7</v>
      </c>
      <c r="L36" s="8" t="str">
        <f>IFERROR(__xludf.DUMMYFUNCTION("IF(ISBLANK(IFERROR(vlookup(D36, IMPORTRANGE(""1HbWeGXj0j_9fxRj0rL21m2rIJnCPQCiNttak_P61qFU"", ""policy_current_state""), 3,false), ""Low Content"") ), ""Low Content"", IFERROR(vlookup(D36, IMPORTRANGE(""1HbWeGXj0j_9fxRj0rL21m2rIJnCPQCiNttak_P61qFU"", ""po"&amp;"licy_current_state!$A$3:$C$10000""), 3,false), ""Low Content"") )"),"Returned to office")</f>
        <v>Returned to office</v>
      </c>
      <c r="M36" s="7">
        <v>0.5</v>
      </c>
      <c r="N36" s="7">
        <f>IFERROR(__xludf.DUMMYFUNCTION("IFERROR(filter(indirect(CONCAT(LEFT(N$1, LEN(N$1)-8),""-rep-texts"")&amp;""!$A$4:$A""),indirect(CONCAT(LEFT(N$1, LEN(N$1)-8),""-rep-texts"")&amp;""!$B$4:$B"") = -1000, indirect(CONCAT(LEFT(N$1, LEN(N$1)-8),""-rep-texts"")&amp;""!$C$4:$C"") = O36), -2)"),0.0)</f>
        <v>0</v>
      </c>
      <c r="O36" s="8" t="str">
        <f>IFERROR(__xludf.DUMMYFUNCTION("IFERROR(vlookup( filter(indirect(CONCAT(LEFT(N$1, LEN(N$1)-8),""-rep-texts"")&amp;""!$B$4:$B""),indirect(CONCAT(LEFT(N$1, LEN(N$1)-8),""-rep-texts"")&amp;""!$A$4:$A"") = Q36), indirect(CONCAT(LEFT(N$1, LEN(N$1)-8),""-rep-texts"")&amp;""!$A$4:$C""), 3, false), ""Low C"&amp;"ontent"")"),"Negative impact on quality of life")</f>
        <v>Negative impact on quality of life</v>
      </c>
      <c r="P36" s="7">
        <v>0.5</v>
      </c>
      <c r="Q36" s="8">
        <f>IFERROR(__xludf.DUMMYFUNCTION("IFERROR(filter(indirect(CONCAT(LEFT(Q$1, LEN(Q$1)-8),""-rep-texts"")&amp;""!$A$4:$A""),indirect(CONCAT(LEFT(Q$1, LEN(Q$1)-8),""-rep-texts"")&amp;""!$B$4:$B"") &lt;&gt; -1000, indirect(CONCAT(LEFT(Q$1, LEN(Q$1)-8),""-rep-texts"")&amp;""!$C$4:$C"") = R36), -2)"),6.0)</f>
        <v>6</v>
      </c>
      <c r="R36" s="8" t="str">
        <f>IFERROR(__xludf.DUMMYFUNCTION("IF(ISBLANK(IFERROR(vlookup(E36, IMPORTRANGE(""1HbWeGXj0j_9fxRj0rL21m2rIJnCPQCiNttak_P61qFU"", ""impact_quality""), 3,false), ""Low Content"") ), ""Low Content"", IFERROR(vlookup(E36, IMPORTRANGE(""1HbWeGXj0j_9fxRj0rL21m2rIJnCPQCiNttak_P61qFU"", ""impact_q"&amp;"uality!$A$3:$C$10000""), 3,false), ""Low Content"") )"),"Negative impact on work-life balance")</f>
        <v>Negative impact on work-life balance</v>
      </c>
      <c r="S36" s="7">
        <v>0.5</v>
      </c>
      <c r="T36" s="7">
        <f>IFERROR(__xludf.DUMMYFUNCTION("IFERROR(filter(indirect(CONCAT(LEFT(T$1, LEN(T$1)-8),""-rep-texts"")&amp;""!$A$4:$A""),indirect(CONCAT(LEFT(T$1, LEN(T$1)-8),""-rep-texts"")&amp;""!$B$4:$B"") = -1000, indirect(CONCAT(LEFT(T$1, LEN(T$1)-8),""-rep-texts"")&amp;""!$C$4:$C"") = U36), -2)"),-2.0)</f>
        <v>-2</v>
      </c>
      <c r="U36" s="8" t="str">
        <f>IFERROR(__xludf.DUMMYFUNCTION("IFERROR(vlookup( filter(indirect(CONCAT(LEFT(T$1, LEN(T$1)-8),""-rep-texts"")&amp;""!$B$4:$B""),indirect(CONCAT(LEFT(T$1, LEN(T$1)-8),""-rep-texts"")&amp;""!$A$4:$A"") = W36), indirect(CONCAT(LEFT(T$1, LEN(T$1)-8),""-rep-texts"")&amp;""!$A$4:$C""), 3, false), ""Low C"&amp;"ontent"")"),"Low Content")</f>
        <v>Low Content</v>
      </c>
      <c r="V36" s="7">
        <v>0.5</v>
      </c>
      <c r="W36" s="8">
        <f>IFERROR(__xludf.DUMMYFUNCTION("IFERROR(filter(indirect(CONCAT(LEFT(W$1, LEN(W$1)-8),""-rep-texts"")&amp;""!$A$4:$A""),indirect(CONCAT(LEFT(W$1, LEN(W$1)-8),""-rep-texts"")&amp;""!$B$4:$B"") &lt;&gt; -1000, indirect(CONCAT(LEFT(W$1, LEN(W$1)-8),""-rep-texts"")&amp;""!$C$4:$C"") = X36), -2)"),-2.0)</f>
        <v>-2</v>
      </c>
      <c r="X36" s="8" t="str">
        <f>IFERROR(__xludf.DUMMYFUNCTION("IF(ISBLANK(IFERROR(vlookup(F36, IMPORTRANGE(""1HbWeGXj0j_9fxRj0rL21m2rIJnCPQCiNttak_P61qFU"", ""impact_cul_perf""), 3,false), ""Low Content"") ), ""Low Content"", IFERROR(vlookup(F36, IMPORTRANGE(""1HbWeGXj0j_9fxRj0rL21m2rIJnCPQCiNttak_P61qFU"", ""impact_"&amp;"cul_perf!$A$3:$C$10000""), 3,false), ""Low Content"") )"),"Low Content")</f>
        <v>Low Content</v>
      </c>
      <c r="Y36" s="7">
        <v>0.5</v>
      </c>
      <c r="Z36" s="7">
        <f>IFERROR(__xludf.DUMMYFUNCTION("IFERROR(filter(indirect(CONCAT(LEFT(Z$1, LEN(Z$1)-8),""-rep-texts"")&amp;""!$A$4:$A""),indirect(CONCAT(LEFT(Z$1, LEN(Z$1)-8),""-rep-texts"")&amp;""!$B$4:$B"") = -1000, indirect(CONCAT(LEFT(Z$1, LEN(Z$1)-8),""-rep-texts"")&amp;""!$C$4:$C"") = AA36), -2)"),3.0)</f>
        <v>3</v>
      </c>
      <c r="AA36" s="8" t="str">
        <f>IFERROR(__xludf.DUMMYFUNCTION("IFERROR(vlookup( filter(indirect(CONCAT(LEFT(Z$1, LEN(Z$1)-8),""-rep-texts"")&amp;""!$B$4:$B""),indirect(CONCAT(LEFT(Z$1, LEN(Z$1)-8),""-rep-texts"")&amp;""!$A$4:$A"") = AC36), indirect(CONCAT(LEFT(Z$1, LEN(Z$1)-8),""-rep-texts"")&amp;""!$A$4:$C""), 3, false), ""Low "&amp;"Content"")"),"Preference for hybrid model")</f>
        <v>Preference for hybrid model</v>
      </c>
      <c r="AB36" s="7">
        <v>0.5</v>
      </c>
      <c r="AC36" s="8">
        <f>IFERROR(__xludf.DUMMYFUNCTION("IFERROR(filter(indirect(CONCAT(LEFT(AC$1, LEN(AC$1)-8),""-rep-texts"")&amp;""!$A$4:$A""),indirect(CONCAT(LEFT(AC$1, LEN(AC$1)-8),""-rep-texts"")&amp;""!$B$4:$B"") &lt;&gt; -1000, indirect(CONCAT(LEFT(AC$1, LEN(AC$1)-8),""-rep-texts"")&amp;""!$C$4:$C"") = AD36), -2)"),7.0)</f>
        <v>7</v>
      </c>
      <c r="AD36" s="8" t="str">
        <f>IFERROR(__xludf.DUMMYFUNCTION("IF(ISBLANK(IFERROR(vlookup(G36, IMPORTRANGE(""1HbWeGXj0j_9fxRj0rL21m2rIJnCPQCiNttak_P61qFU"", ""policy_desired_state""), 3,false), ""Low Content"") ), ""Low Content"", IFERROR(vlookup(G36, IMPORTRANGE(""1HbWeGXj0j_9fxRj0rL21m2rIJnCPQCiNttak_P61qFU"", ""po"&amp;"licy_desired_state!$A$3:$C$10000""), 3,false), ""Low Content"") )"),"Generalized hybrid work model")</f>
        <v>Generalized hybrid work model</v>
      </c>
      <c r="AE36" s="7">
        <v>0.5</v>
      </c>
    </row>
    <row r="37" ht="15.75" customHeight="1">
      <c r="A37" s="5" t="s">
        <v>38</v>
      </c>
      <c r="B37" s="6" t="s">
        <v>52</v>
      </c>
      <c r="C37" s="5" t="s">
        <v>47</v>
      </c>
      <c r="D37" s="5" t="s">
        <v>186</v>
      </c>
      <c r="E37" s="5" t="s">
        <v>187</v>
      </c>
      <c r="F37" s="5" t="s">
        <v>188</v>
      </c>
      <c r="G37" s="5" t="s">
        <v>189</v>
      </c>
      <c r="H37" s="7">
        <f>IFERROR(__xludf.DUMMYFUNCTION("IFERROR(filter(indirect(CONCAT(LEFT(H$1, LEN(H$1)-8),""-rep-texts"")&amp;""!$A$4:$A""),indirect(CONCAT(LEFT(H$1, LEN(H$1)-8),""-rep-texts"")&amp;""!$B$4:$B"") = -1000, indirect(CONCAT(LEFT(H$1, LEN(H$1)-8),""-rep-texts"")&amp;""!$C$4:$C"") = I37), -2)"),2.0)</f>
        <v>2</v>
      </c>
      <c r="I37" s="8" t="str">
        <f>IFERROR(__xludf.DUMMYFUNCTION("IFERROR(vlookup( filter(indirect(CONCAT(LEFT(H$1, LEN(H$1)-8),""-rep-texts"")&amp;""!$B$4:$B""),indirect(CONCAT(LEFT(H$1, LEN(H$1)-8),""-rep-texts"")&amp;""!$A$4:$A"") = K37), indirect(CONCAT(LEFT(H$1, LEN(H$1)-8),""-rep-texts"")&amp;""!$A$4:$C""), 3, false), ""Low C"&amp;"ontent"")"),"No change in policy")</f>
        <v>No change in policy</v>
      </c>
      <c r="J37" s="7">
        <v>0.5</v>
      </c>
      <c r="K37" s="8">
        <f>IFERROR(__xludf.DUMMYFUNCTION("IFERROR(filter(indirect(CONCAT(LEFT(K$1, LEN(K$1)-8),""-rep-texts"")&amp;""!$A$4:$A""),indirect(CONCAT(LEFT(K$1, LEN(K$1)-8),""-rep-texts"")&amp;""!$B$4:$B"") &lt;&gt; -1000, indirect(CONCAT(LEFT(K$1, LEN(K$1)-8),""-rep-texts"")&amp;""!$C$4:$C"") = L37), -2)"),6.0)</f>
        <v>6</v>
      </c>
      <c r="L37" s="8" t="str">
        <f>IFERROR(__xludf.DUMMYFUNCTION("IF(ISBLANK(IFERROR(vlookup(D37, IMPORTRANGE(""1HbWeGXj0j_9fxRj0rL21m2rIJnCPQCiNttak_P61qFU"", ""policy_current_state""), 3,false), ""Low Content"") ), ""Low Content"", IFERROR(vlookup(D37, IMPORTRANGE(""1HbWeGXj0j_9fxRj0rL21m2rIJnCPQCiNttak_P61qFU"", ""po"&amp;"licy_current_state!$A$3:$C$10000""), 3,false), ""Low Content"") )"),"No change in policy")</f>
        <v>No change in policy</v>
      </c>
      <c r="M37" s="7">
        <v>0.5</v>
      </c>
      <c r="N37" s="7">
        <f>IFERROR(__xludf.DUMMYFUNCTION("IFERROR(filter(indirect(CONCAT(LEFT(N$1, LEN(N$1)-8),""-rep-texts"")&amp;""!$A$4:$A""),indirect(CONCAT(LEFT(N$1, LEN(N$1)-8),""-rep-texts"")&amp;""!$B$4:$B"") = -1000, indirect(CONCAT(LEFT(N$1, LEN(N$1)-8),""-rep-texts"")&amp;""!$C$4:$C"") = O37), -2)"),2.0)</f>
        <v>2</v>
      </c>
      <c r="O37" s="8" t="str">
        <f>IFERROR(__xludf.DUMMYFUNCTION("IFERROR(vlookup( filter(indirect(CONCAT(LEFT(N$1, LEN(N$1)-8),""-rep-texts"")&amp;""!$B$4:$B""),indirect(CONCAT(LEFT(N$1, LEN(N$1)-8),""-rep-texts"")&amp;""!$A$4:$A"") = Q37), indirect(CONCAT(LEFT(N$1, LEN(N$1)-8),""-rep-texts"")&amp;""!$A$4:$C""), 3, false), ""Low C"&amp;"ontent"")"),"Positive impact on quality of life")</f>
        <v>Positive impact on quality of life</v>
      </c>
      <c r="P37" s="7">
        <v>0.5</v>
      </c>
      <c r="Q37" s="8">
        <f>IFERROR(__xludf.DUMMYFUNCTION("IFERROR(filter(indirect(CONCAT(LEFT(Q$1, LEN(Q$1)-8),""-rep-texts"")&amp;""!$A$4:$A""),indirect(CONCAT(LEFT(Q$1, LEN(Q$1)-8),""-rep-texts"")&amp;""!$B$4:$B"") &lt;&gt; -1000, indirect(CONCAT(LEFT(Q$1, LEN(Q$1)-8),""-rep-texts"")&amp;""!$C$4:$C"") = R37), -2)"),11.0)</f>
        <v>11</v>
      </c>
      <c r="R37" s="8" t="str">
        <f>IFERROR(__xludf.DUMMYFUNCTION("IF(ISBLANK(IFERROR(vlookup(E37, IMPORTRANGE(""1HbWeGXj0j_9fxRj0rL21m2rIJnCPQCiNttak_P61qFU"", ""impact_quality""), 3,false), ""Low Content"") ), ""Low Content"", IFERROR(vlookup(E37, IMPORTRANGE(""1HbWeGXj0j_9fxRj0rL21m2rIJnCPQCiNttak_P61qFU"", ""impact_q"&amp;"uality!$A$3:$C$10000""), 3,false), ""Low Content"") )"),"Positive impact on work-life balance due to hyrbrid/remote policy")</f>
        <v>Positive impact on work-life balance due to hyrbrid/remote policy</v>
      </c>
      <c r="S37" s="7">
        <v>0.5</v>
      </c>
      <c r="T37" s="7">
        <f>IFERROR(__xludf.DUMMYFUNCTION("IFERROR(filter(indirect(CONCAT(LEFT(T$1, LEN(T$1)-8),""-rep-texts"")&amp;""!$A$4:$A""),indirect(CONCAT(LEFT(T$1, LEN(T$1)-8),""-rep-texts"")&amp;""!$B$4:$B"") = -1000, indirect(CONCAT(LEFT(T$1, LEN(T$1)-8),""-rep-texts"")&amp;""!$C$4:$C"") = U37), -2)"),1.0)</f>
        <v>1</v>
      </c>
      <c r="U37" s="8" t="str">
        <f>IFERROR(__xludf.DUMMYFUNCTION("IFERROR(vlookup( filter(indirect(CONCAT(LEFT(T$1, LEN(T$1)-8),""-rep-texts"")&amp;""!$B$4:$B""),indirect(CONCAT(LEFT(T$1, LEN(T$1)-8),""-rep-texts"")&amp;""!$A$4:$A"") = W37), indirect(CONCAT(LEFT(T$1, LEN(T$1)-8),""-rep-texts"")&amp;""!$A$4:$C""), 3, false), ""Low C"&amp;"ontent"")"),"No impact or still unsure of impact")</f>
        <v>No impact or still unsure of impact</v>
      </c>
      <c r="V37" s="7">
        <v>0.5</v>
      </c>
      <c r="W37" s="8">
        <f>IFERROR(__xludf.DUMMYFUNCTION("IFERROR(filter(indirect(CONCAT(LEFT(W$1, LEN(W$1)-8),""-rep-texts"")&amp;""!$A$4:$A""),indirect(CONCAT(LEFT(W$1, LEN(W$1)-8),""-rep-texts"")&amp;""!$B$4:$B"") &lt;&gt; -1000, indirect(CONCAT(LEFT(W$1, LEN(W$1)-8),""-rep-texts"")&amp;""!$C$4:$C"") = X37), -2)"),5.0)</f>
        <v>5</v>
      </c>
      <c r="X37" s="8" t="str">
        <f>IFERROR(__xludf.DUMMYFUNCTION("IF(ISBLANK(IFERROR(vlookup(F37, IMPORTRANGE(""1HbWeGXj0j_9fxRj0rL21m2rIJnCPQCiNttak_P61qFU"", ""impact_cul_perf""), 3,false), ""Low Content"") ), ""Low Content"", IFERROR(vlookup(F37, IMPORTRANGE(""1HbWeGXj0j_9fxRj0rL21m2rIJnCPQCiNttak_P61qFU"", ""impact_"&amp;"cul_perf!$A$3:$C$10000""), 3,false), ""Low Content"") )"),"No impact or still unsure of impact")</f>
        <v>No impact or still unsure of impact</v>
      </c>
      <c r="Y37" s="7">
        <v>0.5</v>
      </c>
      <c r="Z37" s="7">
        <f>IFERROR(__xludf.DUMMYFUNCTION("IFERROR(filter(indirect(CONCAT(LEFT(Z$1, LEN(Z$1)-8),""-rep-texts"")&amp;""!$A$4:$A""),indirect(CONCAT(LEFT(Z$1, LEN(Z$1)-8),""-rep-texts"")&amp;""!$B$4:$B"") = -1000, indirect(CONCAT(LEFT(Z$1, LEN(Z$1)-8),""-rep-texts"")&amp;""!$C$4:$C"") = AA37), -2)"),3.0)</f>
        <v>3</v>
      </c>
      <c r="AA37" s="8" t="str">
        <f>IFERROR(__xludf.DUMMYFUNCTION("IFERROR(vlookup( filter(indirect(CONCAT(LEFT(Z$1, LEN(Z$1)-8),""-rep-texts"")&amp;""!$B$4:$B""),indirect(CONCAT(LEFT(Z$1, LEN(Z$1)-8),""-rep-texts"")&amp;""!$A$4:$A"") = AC37), indirect(CONCAT(LEFT(Z$1, LEN(Z$1)-8),""-rep-texts"")&amp;""!$A$4:$C""), 3, false), ""Low "&amp;"Content"")"),"Preference for hybrid model")</f>
        <v>Preference for hybrid model</v>
      </c>
      <c r="AB37" s="7">
        <v>0.5</v>
      </c>
      <c r="AC37" s="8">
        <f>IFERROR(__xludf.DUMMYFUNCTION("IFERROR(filter(indirect(CONCAT(LEFT(AC$1, LEN(AC$1)-8),""-rep-texts"")&amp;""!$A$4:$A""),indirect(CONCAT(LEFT(AC$1, LEN(AC$1)-8),""-rep-texts"")&amp;""!$B$4:$B"") &lt;&gt; -1000, indirect(CONCAT(LEFT(AC$1, LEN(AC$1)-8),""-rep-texts"")&amp;""!$C$4:$C"") = AD37), -2)"),7.0)</f>
        <v>7</v>
      </c>
      <c r="AD37" s="8" t="str">
        <f>IFERROR(__xludf.DUMMYFUNCTION("IF(ISBLANK(IFERROR(vlookup(G37, IMPORTRANGE(""1HbWeGXj0j_9fxRj0rL21m2rIJnCPQCiNttak_P61qFU"", ""policy_desired_state""), 3,false), ""Low Content"") ), ""Low Content"", IFERROR(vlookup(G37, IMPORTRANGE(""1HbWeGXj0j_9fxRj0rL21m2rIJnCPQCiNttak_P61qFU"", ""po"&amp;"licy_desired_state!$A$3:$C$10000""), 3,false), ""Low Content"") )"),"Generalized hybrid work model")</f>
        <v>Generalized hybrid work model</v>
      </c>
      <c r="AE37" s="7">
        <v>0.5</v>
      </c>
    </row>
    <row r="38" ht="15.75" customHeight="1">
      <c r="A38" s="5" t="s">
        <v>45</v>
      </c>
      <c r="B38" s="6" t="s">
        <v>52</v>
      </c>
      <c r="C38" s="5" t="s">
        <v>47</v>
      </c>
      <c r="D38" s="5" t="s">
        <v>190</v>
      </c>
      <c r="E38" s="5" t="s">
        <v>191</v>
      </c>
      <c r="F38" s="5" t="s">
        <v>192</v>
      </c>
      <c r="G38" s="5" t="s">
        <v>193</v>
      </c>
      <c r="H38" s="7">
        <f>IFERROR(__xludf.DUMMYFUNCTION("IFERROR(filter(indirect(CONCAT(LEFT(H$1, LEN(H$1)-8),""-rep-texts"")&amp;""!$A$4:$A""),indirect(CONCAT(LEFT(H$1, LEN(H$1)-8),""-rep-texts"")&amp;""!$B$4:$B"") = -1000, indirect(CONCAT(LEFT(H$1, LEN(H$1)-8),""-rep-texts"")&amp;""!$C$4:$C"") = I38), -2)"),0.0)</f>
        <v>0</v>
      </c>
      <c r="I38" s="8" t="str">
        <f>IFERROR(__xludf.DUMMYFUNCTION("IFERROR(vlookup( filter(indirect(CONCAT(LEFT(H$1, LEN(H$1)-8),""-rep-texts"")&amp;""!$B$4:$B""),indirect(CONCAT(LEFT(H$1, LEN(H$1)-8),""-rep-texts"")&amp;""!$A$4:$A"") = K38), indirect(CONCAT(LEFT(H$1, LEN(H$1)-8),""-rep-texts"")&amp;""!$A$4:$C""), 3, false), ""Low C"&amp;"ontent"")"),"Adopted hybrid work policy")</f>
        <v>Adopted hybrid work policy</v>
      </c>
      <c r="J38" s="7">
        <v>0.5</v>
      </c>
      <c r="K38" s="8">
        <f>IFERROR(__xludf.DUMMYFUNCTION("IFERROR(filter(indirect(CONCAT(LEFT(K$1, LEN(K$1)-8),""-rep-texts"")&amp;""!$A$4:$A""),indirect(CONCAT(LEFT(K$1, LEN(K$1)-8),""-rep-texts"")&amp;""!$B$4:$B"") &lt;&gt; -1000, indirect(CONCAT(LEFT(K$1, LEN(K$1)-8),""-rep-texts"")&amp;""!$C$4:$C"") = L38), -2)"),4.0)</f>
        <v>4</v>
      </c>
      <c r="L38" s="8" t="str">
        <f>IFERROR(__xludf.DUMMYFUNCTION("IF(ISBLANK(IFERROR(vlookup(D38, IMPORTRANGE(""1HbWeGXj0j_9fxRj0rL21m2rIJnCPQCiNttak_P61qFU"", ""policy_current_state""), 3,false), ""Low Content"") ), ""Low Content"", IFERROR(vlookup(D38, IMPORTRANGE(""1HbWeGXj0j_9fxRj0rL21m2rIJnCPQCiNttak_P61qFU"", ""po"&amp;"licy_current_state!$A$3:$C$10000""), 3,false), ""Low Content"") )"),"Adopted hybrid work policy")</f>
        <v>Adopted hybrid work policy</v>
      </c>
      <c r="M38" s="7">
        <v>0.5</v>
      </c>
      <c r="N38" s="7">
        <f>IFERROR(__xludf.DUMMYFUNCTION("IFERROR(filter(indirect(CONCAT(LEFT(N$1, LEN(N$1)-8),""-rep-texts"")&amp;""!$A$4:$A""),indirect(CONCAT(LEFT(N$1, LEN(N$1)-8),""-rep-texts"")&amp;""!$B$4:$B"") = -1000, indirect(CONCAT(LEFT(N$1, LEN(N$1)-8),""-rep-texts"")&amp;""!$C$4:$C"") = O38), -2)"),2.0)</f>
        <v>2</v>
      </c>
      <c r="O38" s="8" t="str">
        <f>IFERROR(__xludf.DUMMYFUNCTION("IFERROR(vlookup( filter(indirect(CONCAT(LEFT(N$1, LEN(N$1)-8),""-rep-texts"")&amp;""!$B$4:$B""),indirect(CONCAT(LEFT(N$1, LEN(N$1)-8),""-rep-texts"")&amp;""!$A$4:$A"") = Q38), indirect(CONCAT(LEFT(N$1, LEN(N$1)-8),""-rep-texts"")&amp;""!$A$4:$C""), 3, false), ""Low C"&amp;"ontent"")"),"Positive impact on quality of life")</f>
        <v>Positive impact on quality of life</v>
      </c>
      <c r="P38" s="7">
        <v>0.5</v>
      </c>
      <c r="Q38" s="8">
        <f>IFERROR(__xludf.DUMMYFUNCTION("IFERROR(filter(indirect(CONCAT(LEFT(Q$1, LEN(Q$1)-8),""-rep-texts"")&amp;""!$A$4:$A""),indirect(CONCAT(LEFT(Q$1, LEN(Q$1)-8),""-rep-texts"")&amp;""!$B$4:$B"") &lt;&gt; -1000, indirect(CONCAT(LEFT(Q$1, LEN(Q$1)-8),""-rep-texts"")&amp;""!$C$4:$C"") = R38), -2)"),10.0)</f>
        <v>10</v>
      </c>
      <c r="R38" s="8" t="str">
        <f>IFERROR(__xludf.DUMMYFUNCTION("IF(ISBLANK(IFERROR(vlookup(E38, IMPORTRANGE(""1HbWeGXj0j_9fxRj0rL21m2rIJnCPQCiNttak_P61qFU"", ""impact_quality""), 3,false), ""Low Content"") ), ""Low Content"", IFERROR(vlookup(E38, IMPORTRANGE(""1HbWeGXj0j_9fxRj0rL21m2rIJnCPQCiNttak_P61qFU"", ""impact_q"&amp;"uality!$A$3:$C$10000""), 3,false), ""Low Content"") )"),"Positive impact on physical and mental health")</f>
        <v>Positive impact on physical and mental health</v>
      </c>
      <c r="S38" s="7">
        <v>0.5</v>
      </c>
      <c r="T38" s="7">
        <f>IFERROR(__xludf.DUMMYFUNCTION("IFERROR(filter(indirect(CONCAT(LEFT(T$1, LEN(T$1)-8),""-rep-texts"")&amp;""!$A$4:$A""),indirect(CONCAT(LEFT(T$1, LEN(T$1)-8),""-rep-texts"")&amp;""!$B$4:$B"") = -1000, indirect(CONCAT(LEFT(T$1, LEN(T$1)-8),""-rep-texts"")&amp;""!$C$4:$C"") = U38), -2)"),2.0)</f>
        <v>2</v>
      </c>
      <c r="U38" s="8" t="str">
        <f>IFERROR(__xludf.DUMMYFUNCTION("IFERROR(vlookup( filter(indirect(CONCAT(LEFT(T$1, LEN(T$1)-8),""-rep-texts"")&amp;""!$B$4:$B""),indirect(CONCAT(LEFT(T$1, LEN(T$1)-8),""-rep-texts"")&amp;""!$A$4:$A"") = W38), indirect(CONCAT(LEFT(T$1, LEN(T$1)-8),""-rep-texts"")&amp;""!$A$4:$C""), 3, false), ""Low C"&amp;"ontent"")"),"Positive impact on team's culture and performance")</f>
        <v>Positive impact on team's culture and performance</v>
      </c>
      <c r="V38" s="7">
        <v>0.5</v>
      </c>
      <c r="W38" s="8">
        <f>IFERROR(__xludf.DUMMYFUNCTION("IFERROR(filter(indirect(CONCAT(LEFT(W$1, LEN(W$1)-8),""-rep-texts"")&amp;""!$A$4:$A""),indirect(CONCAT(LEFT(W$1, LEN(W$1)-8),""-rep-texts"")&amp;""!$B$4:$B"") &lt;&gt; -1000, indirect(CONCAT(LEFT(W$1, LEN(W$1)-8),""-rep-texts"")&amp;""!$C$4:$C"") = X38), -2)"),6.0)</f>
        <v>6</v>
      </c>
      <c r="X38" s="8" t="str">
        <f>IFERROR(__xludf.DUMMYFUNCTION("IF(ISBLANK(IFERROR(vlookup(F38, IMPORTRANGE(""1HbWeGXj0j_9fxRj0rL21m2rIJnCPQCiNttak_P61qFU"", ""impact_cul_perf""), 3,false), ""Low Content"") ), ""Low Content"", IFERROR(vlookup(F38, IMPORTRANGE(""1HbWeGXj0j_9fxRj0rL21m2rIJnCPQCiNttak_P61qFU"", ""impact_"&amp;"cul_perf!$A$3:$C$10000""), 3,false), ""Low Content"") )"),"Maintained or enhanced team culture and performance ")</f>
        <v>Maintained or enhanced team culture and performance </v>
      </c>
      <c r="Y38" s="7">
        <v>0.5</v>
      </c>
      <c r="Z38" s="7">
        <f>IFERROR(__xludf.DUMMYFUNCTION("IFERROR(filter(indirect(CONCAT(LEFT(Z$1, LEN(Z$1)-8),""-rep-texts"")&amp;""!$A$4:$A""),indirect(CONCAT(LEFT(Z$1, LEN(Z$1)-8),""-rep-texts"")&amp;""!$B$4:$B"") = -1000, indirect(CONCAT(LEFT(Z$1, LEN(Z$1)-8),""-rep-texts"")&amp;""!$C$4:$C"") = AA38), -2)"),0.0)</f>
        <v>0</v>
      </c>
      <c r="AA38" s="8" t="str">
        <f>IFERROR(__xludf.DUMMYFUNCTION("IFERROR(vlookup( filter(indirect(CONCAT(LEFT(Z$1, LEN(Z$1)-8),""-rep-texts"")&amp;""!$B$4:$B""),indirect(CONCAT(LEFT(Z$1, LEN(Z$1)-8),""-rep-texts"")&amp;""!$A$4:$A"") = AC38), indirect(CONCAT(LEFT(Z$1, LEN(Z$1)-8),""-rep-texts"")&amp;""!$A$4:$C""), 3, false), ""Low "&amp;"Content"")"),"Fulltime work from home")</f>
        <v>Fulltime work from home</v>
      </c>
      <c r="AB38" s="7">
        <v>0.5</v>
      </c>
      <c r="AC38" s="8">
        <f>IFERROR(__xludf.DUMMYFUNCTION("IFERROR(filter(indirect(CONCAT(LEFT(AC$1, LEN(AC$1)-8),""-rep-texts"")&amp;""!$A$4:$A""),indirect(CONCAT(LEFT(AC$1, LEN(AC$1)-8),""-rep-texts"")&amp;""!$B$4:$B"") &lt;&gt; -1000, indirect(CONCAT(LEFT(AC$1, LEN(AC$1)-8),""-rep-texts"")&amp;""!$C$4:$C"") = AD38), -2)"),4.0)</f>
        <v>4</v>
      </c>
      <c r="AD38" s="8" t="str">
        <f>IFERROR(__xludf.DUMMYFUNCTION("IF(ISBLANK(IFERROR(vlookup(G38, IMPORTRANGE(""1HbWeGXj0j_9fxRj0rL21m2rIJnCPQCiNttak_P61qFU"", ""policy_desired_state""), 3,false), ""Low Content"") ), ""Low Content"", IFERROR(vlookup(G38, IMPORTRANGE(""1HbWeGXj0j_9fxRj0rL21m2rIJnCPQCiNttak_P61qFU"", ""po"&amp;"licy_desired_state!$A$3:$C$10000""), 3,false), ""Low Content"") )"),"Fulltime work from home")</f>
        <v>Fulltime work from home</v>
      </c>
      <c r="AE38" s="7">
        <v>0.5</v>
      </c>
    </row>
    <row r="39" ht="15.75" customHeight="1">
      <c r="A39" s="5" t="s">
        <v>38</v>
      </c>
      <c r="B39" s="9" t="s">
        <v>52</v>
      </c>
      <c r="C39" s="5" t="s">
        <v>47</v>
      </c>
      <c r="D39" s="5" t="s">
        <v>194</v>
      </c>
      <c r="E39" s="5" t="s">
        <v>195</v>
      </c>
      <c r="F39" s="5" t="s">
        <v>196</v>
      </c>
      <c r="G39" s="5" t="s">
        <v>197</v>
      </c>
      <c r="H39" s="7">
        <f>IFERROR(__xludf.DUMMYFUNCTION("IFERROR(filter(indirect(CONCAT(LEFT(H$1, LEN(H$1)-8),""-rep-texts"")&amp;""!$A$4:$A""),indirect(CONCAT(LEFT(H$1, LEN(H$1)-8),""-rep-texts"")&amp;""!$B$4:$B"") = -1000, indirect(CONCAT(LEFT(H$1, LEN(H$1)-8),""-rep-texts"")&amp;""!$C$4:$C"") = I39), -2)"),3.0)</f>
        <v>3</v>
      </c>
      <c r="I39" s="8" t="str">
        <f>IFERROR(__xludf.DUMMYFUNCTION("IFERROR(vlookup( filter(indirect(CONCAT(LEFT(H$1, LEN(H$1)-8),""-rep-texts"")&amp;""!$B$4:$B""),indirect(CONCAT(LEFT(H$1, LEN(H$1)-8),""-rep-texts"")&amp;""!$A$4:$A"") = K39), indirect(CONCAT(LEFT(H$1, LEN(H$1)-8),""-rep-texts"")&amp;""!$A$4:$C""), 3, false), ""Low C"&amp;"ontent"")"),"Returned to office")</f>
        <v>Returned to office</v>
      </c>
      <c r="J39" s="7">
        <v>0.5</v>
      </c>
      <c r="K39" s="8">
        <f>IFERROR(__xludf.DUMMYFUNCTION("IFERROR(filter(indirect(CONCAT(LEFT(K$1, LEN(K$1)-8),""-rep-texts"")&amp;""!$A$4:$A""),indirect(CONCAT(LEFT(K$1, LEN(K$1)-8),""-rep-texts"")&amp;""!$B$4:$B"") &lt;&gt; -1000, indirect(CONCAT(LEFT(K$1, LEN(K$1)-8),""-rep-texts"")&amp;""!$C$4:$C"") = L39), -2)"),7.0)</f>
        <v>7</v>
      </c>
      <c r="L39" s="8" t="str">
        <f>IFERROR(__xludf.DUMMYFUNCTION("IF(ISBLANK(IFERROR(vlookup(D39, IMPORTRANGE(""1HbWeGXj0j_9fxRj0rL21m2rIJnCPQCiNttak_P61qFU"", ""policy_current_state""), 3,false), ""Low Content"") ), ""Low Content"", IFERROR(vlookup(D39, IMPORTRANGE(""1HbWeGXj0j_9fxRj0rL21m2rIJnCPQCiNttak_P61qFU"", ""po"&amp;"licy_current_state!$A$3:$C$10000""), 3,false), ""Low Content"") )"),"Returned to office")</f>
        <v>Returned to office</v>
      </c>
      <c r="M39" s="7">
        <v>0.5</v>
      </c>
      <c r="N39" s="7">
        <f>IFERROR(__xludf.DUMMYFUNCTION("IFERROR(filter(indirect(CONCAT(LEFT(N$1, LEN(N$1)-8),""-rep-texts"")&amp;""!$A$4:$A""),indirect(CONCAT(LEFT(N$1, LEN(N$1)-8),""-rep-texts"")&amp;""!$B$4:$B"") = -1000, indirect(CONCAT(LEFT(N$1, LEN(N$1)-8),""-rep-texts"")&amp;""!$C$4:$C"") = O39), -2)"),1.0)</f>
        <v>1</v>
      </c>
      <c r="O39" s="8" t="str">
        <f>IFERROR(__xludf.DUMMYFUNCTION("IFERROR(vlookup( filter(indirect(CONCAT(LEFT(N$1, LEN(N$1)-8),""-rep-texts"")&amp;""!$B$4:$B""),indirect(CONCAT(LEFT(N$1, LEN(N$1)-8),""-rep-texts"")&amp;""!$A$4:$A"") = Q39), indirect(CONCAT(LEFT(N$1, LEN(N$1)-8),""-rep-texts"")&amp;""!$A$4:$C""), 3, false), ""Low C"&amp;"ontent"")"),"No impact or change")</f>
        <v>No impact or change</v>
      </c>
      <c r="P39" s="7">
        <v>0.5</v>
      </c>
      <c r="Q39" s="8">
        <f>IFERROR(__xludf.DUMMYFUNCTION("IFERROR(filter(indirect(CONCAT(LEFT(Q$1, LEN(Q$1)-8),""-rep-texts"")&amp;""!$A$4:$A""),indirect(CONCAT(LEFT(Q$1, LEN(Q$1)-8),""-rep-texts"")&amp;""!$B$4:$B"") &lt;&gt; -1000, indirect(CONCAT(LEFT(Q$1, LEN(Q$1)-8),""-rep-texts"")&amp;""!$C$4:$C"") = R39), -2)"),7.0)</f>
        <v>7</v>
      </c>
      <c r="R39" s="8" t="str">
        <f>IFERROR(__xludf.DUMMYFUNCTION("IF(ISBLANK(IFERROR(vlookup(E39, IMPORTRANGE(""1HbWeGXj0j_9fxRj0rL21m2rIJnCPQCiNttak_P61qFU"", ""impact_quality""), 3,false), ""Low Content"") ), ""Low Content"", IFERROR(vlookup(E39, IMPORTRANGE(""1HbWeGXj0j_9fxRj0rL21m2rIJnCPQCiNttak_P61qFU"", ""impact_q"&amp;"uality!$A$3:$C$10000""), 3,false), ""Low Content"") )"),"No impact or change")</f>
        <v>No impact or change</v>
      </c>
      <c r="S39" s="7">
        <v>0.5</v>
      </c>
      <c r="T39" s="7">
        <f>IFERROR(__xludf.DUMMYFUNCTION("IFERROR(filter(indirect(CONCAT(LEFT(T$1, LEN(T$1)-8),""-rep-texts"")&amp;""!$A$4:$A""),indirect(CONCAT(LEFT(T$1, LEN(T$1)-8),""-rep-texts"")&amp;""!$B$4:$B"") = -1000, indirect(CONCAT(LEFT(T$1, LEN(T$1)-8),""-rep-texts"")&amp;""!$C$4:$C"") = U39), -2)"),-2.0)</f>
        <v>-2</v>
      </c>
      <c r="U39" s="8" t="str">
        <f>IFERROR(__xludf.DUMMYFUNCTION("IFERROR(vlookup( filter(indirect(CONCAT(LEFT(T$1, LEN(T$1)-8),""-rep-texts"")&amp;""!$B$4:$B""),indirect(CONCAT(LEFT(T$1, LEN(T$1)-8),""-rep-texts"")&amp;""!$A$4:$A"") = W39), indirect(CONCAT(LEFT(T$1, LEN(T$1)-8),""-rep-texts"")&amp;""!$A$4:$C""), 3, false), ""Low C"&amp;"ontent"")"),"Low Content")</f>
        <v>Low Content</v>
      </c>
      <c r="V39" s="7">
        <v>0.5</v>
      </c>
      <c r="W39" s="8">
        <f>IFERROR(__xludf.DUMMYFUNCTION("IFERROR(filter(indirect(CONCAT(LEFT(W$1, LEN(W$1)-8),""-rep-texts"")&amp;""!$A$4:$A""),indirect(CONCAT(LEFT(W$1, LEN(W$1)-8),""-rep-texts"")&amp;""!$B$4:$B"") &lt;&gt; -1000, indirect(CONCAT(LEFT(W$1, LEN(W$1)-8),""-rep-texts"")&amp;""!$C$4:$C"") = X39), -2)"),-2.0)</f>
        <v>-2</v>
      </c>
      <c r="X39" s="8" t="str">
        <f>IFERROR(__xludf.DUMMYFUNCTION("IF(ISBLANK(IFERROR(vlookup(F39, IMPORTRANGE(""1HbWeGXj0j_9fxRj0rL21m2rIJnCPQCiNttak_P61qFU"", ""impact_cul_perf""), 3,false), ""Low Content"") ), ""Low Content"", IFERROR(vlookup(F39, IMPORTRANGE(""1HbWeGXj0j_9fxRj0rL21m2rIJnCPQCiNttak_P61qFU"", ""impact_"&amp;"cul_perf!$A$3:$C$10000""), 3,false), ""Low Content"") )"),"Low Content")</f>
        <v>Low Content</v>
      </c>
      <c r="Y39" s="7">
        <v>0.5</v>
      </c>
      <c r="Z39" s="7">
        <f>IFERROR(__xludf.DUMMYFUNCTION("IFERROR(filter(indirect(CONCAT(LEFT(Z$1, LEN(Z$1)-8),""-rep-texts"")&amp;""!$A$4:$A""),indirect(CONCAT(LEFT(Z$1, LEN(Z$1)-8),""-rep-texts"")&amp;""!$B$4:$B"") = -1000, indirect(CONCAT(LEFT(Z$1, LEN(Z$1)-8),""-rep-texts"")&amp;""!$C$4:$C"") = AA39), -2)"),-2.0)</f>
        <v>-2</v>
      </c>
      <c r="AA39" s="8" t="str">
        <f>IFERROR(__xludf.DUMMYFUNCTION("IFERROR(vlookup( filter(indirect(CONCAT(LEFT(Z$1, LEN(Z$1)-8),""-rep-texts"")&amp;""!$B$4:$B""),indirect(CONCAT(LEFT(Z$1, LEN(Z$1)-8),""-rep-texts"")&amp;""!$A$4:$A"") = AC39), indirect(CONCAT(LEFT(Z$1, LEN(Z$1)-8),""-rep-texts"")&amp;""!$A$4:$C""), 3, false), ""Low "&amp;"Content"")"),"Low Content")</f>
        <v>Low Content</v>
      </c>
      <c r="AB39" s="7">
        <v>0.5</v>
      </c>
      <c r="AC39" s="8">
        <f>IFERROR(__xludf.DUMMYFUNCTION("IFERROR(filter(indirect(CONCAT(LEFT(AC$1, LEN(AC$1)-8),""-rep-texts"")&amp;""!$A$4:$A""),indirect(CONCAT(LEFT(AC$1, LEN(AC$1)-8),""-rep-texts"")&amp;""!$B$4:$B"") &lt;&gt; -1000, indirect(CONCAT(LEFT(AC$1, LEN(AC$1)-8),""-rep-texts"")&amp;""!$C$4:$C"") = AD39), -2)"),-2.0)</f>
        <v>-2</v>
      </c>
      <c r="AD39" s="8" t="str">
        <f>IFERROR(__xludf.DUMMYFUNCTION("IF(ISBLANK(IFERROR(vlookup(G39, IMPORTRANGE(""1HbWeGXj0j_9fxRj0rL21m2rIJnCPQCiNttak_P61qFU"", ""policy_desired_state""), 3,false), ""Low Content"") ), ""Low Content"", IFERROR(vlookup(G39, IMPORTRANGE(""1HbWeGXj0j_9fxRj0rL21m2rIJnCPQCiNttak_P61qFU"", ""po"&amp;"licy_desired_state!$A$3:$C$10000""), 3,false), ""Low Content"") )"),"Low Content")</f>
        <v>Low Content</v>
      </c>
      <c r="AE39" s="7">
        <v>0.5</v>
      </c>
    </row>
    <row r="40" ht="15.75" customHeight="1">
      <c r="A40" s="5" t="s">
        <v>38</v>
      </c>
      <c r="B40" s="6" t="s">
        <v>52</v>
      </c>
      <c r="C40" s="5" t="s">
        <v>71</v>
      </c>
      <c r="D40" s="5" t="s">
        <v>198</v>
      </c>
      <c r="E40" s="5" t="s">
        <v>199</v>
      </c>
      <c r="F40" s="5" t="s">
        <v>200</v>
      </c>
      <c r="G40" s="5" t="s">
        <v>201</v>
      </c>
      <c r="H40" s="7">
        <f>IFERROR(__xludf.DUMMYFUNCTION("IFERROR(filter(indirect(CONCAT(LEFT(H$1, LEN(H$1)-8),""-rep-texts"")&amp;""!$A$4:$A""),indirect(CONCAT(LEFT(H$1, LEN(H$1)-8),""-rep-texts"")&amp;""!$B$4:$B"") = -1000, indirect(CONCAT(LEFT(H$1, LEN(H$1)-8),""-rep-texts"")&amp;""!$C$4:$C"") = I40), -2)"),0.0)</f>
        <v>0</v>
      </c>
      <c r="I40" s="8" t="str">
        <f>IFERROR(__xludf.DUMMYFUNCTION("IFERROR(vlookup( filter(indirect(CONCAT(LEFT(H$1, LEN(H$1)-8),""-rep-texts"")&amp;""!$B$4:$B""),indirect(CONCAT(LEFT(H$1, LEN(H$1)-8),""-rep-texts"")&amp;""!$A$4:$A"") = K40), indirect(CONCAT(LEFT(H$1, LEN(H$1)-8),""-rep-texts"")&amp;""!$A$4:$C""), 3, false), ""Low C"&amp;"ontent"")"),"Adopted hybrid work policy")</f>
        <v>Adopted hybrid work policy</v>
      </c>
      <c r="J40" s="7">
        <v>0.5</v>
      </c>
      <c r="K40" s="8">
        <f>IFERROR(__xludf.DUMMYFUNCTION("IFERROR(filter(indirect(CONCAT(LEFT(K$1, LEN(K$1)-8),""-rep-texts"")&amp;""!$A$4:$A""),indirect(CONCAT(LEFT(K$1, LEN(K$1)-8),""-rep-texts"")&amp;""!$B$4:$B"") &lt;&gt; -1000, indirect(CONCAT(LEFT(K$1, LEN(K$1)-8),""-rep-texts"")&amp;""!$C$4:$C"") = L40), -2)"),4.0)</f>
        <v>4</v>
      </c>
      <c r="L40" s="8" t="str">
        <f>IFERROR(__xludf.DUMMYFUNCTION("IF(ISBLANK(IFERROR(vlookup(D40, IMPORTRANGE(""1HbWeGXj0j_9fxRj0rL21m2rIJnCPQCiNttak_P61qFU"", ""policy_current_state""), 3,false), ""Low Content"") ), ""Low Content"", IFERROR(vlookup(D40, IMPORTRANGE(""1HbWeGXj0j_9fxRj0rL21m2rIJnCPQCiNttak_P61qFU"", ""po"&amp;"licy_current_state!$A$3:$C$10000""), 3,false), ""Low Content"") )"),"Adopted hybrid work policy")</f>
        <v>Adopted hybrid work policy</v>
      </c>
      <c r="M40" s="7">
        <v>0.5</v>
      </c>
      <c r="N40" s="7">
        <f>IFERROR(__xludf.DUMMYFUNCTION("IFERROR(filter(indirect(CONCAT(LEFT(N$1, LEN(N$1)-8),""-rep-texts"")&amp;""!$A$4:$A""),indirect(CONCAT(LEFT(N$1, LEN(N$1)-8),""-rep-texts"")&amp;""!$B$4:$B"") = -1000, indirect(CONCAT(LEFT(N$1, LEN(N$1)-8),""-rep-texts"")&amp;""!$C$4:$C"") = O40), -2)"),2.0)</f>
        <v>2</v>
      </c>
      <c r="O40" s="8" t="str">
        <f>IFERROR(__xludf.DUMMYFUNCTION("IFERROR(vlookup( filter(indirect(CONCAT(LEFT(N$1, LEN(N$1)-8),""-rep-texts"")&amp;""!$B$4:$B""),indirect(CONCAT(LEFT(N$1, LEN(N$1)-8),""-rep-texts"")&amp;""!$A$4:$A"") = Q40), indirect(CONCAT(LEFT(N$1, LEN(N$1)-8),""-rep-texts"")&amp;""!$A$4:$C""), 3, false), ""Low C"&amp;"ontent"")"),"Positive impact on quality of life")</f>
        <v>Positive impact on quality of life</v>
      </c>
      <c r="P40" s="7">
        <v>0.5</v>
      </c>
      <c r="Q40" s="8">
        <f>IFERROR(__xludf.DUMMYFUNCTION("IFERROR(filter(indirect(CONCAT(LEFT(Q$1, LEN(Q$1)-8),""-rep-texts"")&amp;""!$A$4:$A""),indirect(CONCAT(LEFT(Q$1, LEN(Q$1)-8),""-rep-texts"")&amp;""!$B$4:$B"") &lt;&gt; -1000, indirect(CONCAT(LEFT(Q$1, LEN(Q$1)-8),""-rep-texts"")&amp;""!$C$4:$C"") = R40), -2)"),11.0)</f>
        <v>11</v>
      </c>
      <c r="R40" s="8" t="str">
        <f>IFERROR(__xludf.DUMMYFUNCTION("IF(ISBLANK(IFERROR(vlookup(E40, IMPORTRANGE(""1HbWeGXj0j_9fxRj0rL21m2rIJnCPQCiNttak_P61qFU"", ""impact_quality""), 3,false), ""Low Content"") ), ""Low Content"", IFERROR(vlookup(E40, IMPORTRANGE(""1HbWeGXj0j_9fxRj0rL21m2rIJnCPQCiNttak_P61qFU"", ""impact_q"&amp;"uality!$A$3:$C$10000""), 3,false), ""Low Content"") )"),"Positive impact on work-life balance due to hyrbrid/remote policy")</f>
        <v>Positive impact on work-life balance due to hyrbrid/remote policy</v>
      </c>
      <c r="S40" s="7">
        <v>0.5</v>
      </c>
      <c r="T40" s="7">
        <f>IFERROR(__xludf.DUMMYFUNCTION("IFERROR(filter(indirect(CONCAT(LEFT(T$1, LEN(T$1)-8),""-rep-texts"")&amp;""!$A$4:$A""),indirect(CONCAT(LEFT(T$1, LEN(T$1)-8),""-rep-texts"")&amp;""!$B$4:$B"") = -1000, indirect(CONCAT(LEFT(T$1, LEN(T$1)-8),""-rep-texts"")&amp;""!$C$4:$C"") = U40), -2)"),1.0)</f>
        <v>1</v>
      </c>
      <c r="U40" s="8" t="str">
        <f>IFERROR(__xludf.DUMMYFUNCTION("IFERROR(vlookup( filter(indirect(CONCAT(LEFT(T$1, LEN(T$1)-8),""-rep-texts"")&amp;""!$B$4:$B""),indirect(CONCAT(LEFT(T$1, LEN(T$1)-8),""-rep-texts"")&amp;""!$A$4:$A"") = W40), indirect(CONCAT(LEFT(T$1, LEN(T$1)-8),""-rep-texts"")&amp;""!$A$4:$C""), 3, false), ""Low C"&amp;"ontent"")"),"No impact or still unsure of impact")</f>
        <v>No impact or still unsure of impact</v>
      </c>
      <c r="V40" s="7">
        <v>0.5</v>
      </c>
      <c r="W40" s="8">
        <f>IFERROR(__xludf.DUMMYFUNCTION("IFERROR(filter(indirect(CONCAT(LEFT(W$1, LEN(W$1)-8),""-rep-texts"")&amp;""!$A$4:$A""),indirect(CONCAT(LEFT(W$1, LEN(W$1)-8),""-rep-texts"")&amp;""!$B$4:$B"") &lt;&gt; -1000, indirect(CONCAT(LEFT(W$1, LEN(W$1)-8),""-rep-texts"")&amp;""!$C$4:$C"") = X40), -2)"),5.0)</f>
        <v>5</v>
      </c>
      <c r="X40" s="8" t="str">
        <f>IFERROR(__xludf.DUMMYFUNCTION("IF(ISBLANK(IFERROR(vlookup(F40, IMPORTRANGE(""1HbWeGXj0j_9fxRj0rL21m2rIJnCPQCiNttak_P61qFU"", ""impact_cul_perf""), 3,false), ""Low Content"") ), ""Low Content"", IFERROR(vlookup(F40, IMPORTRANGE(""1HbWeGXj0j_9fxRj0rL21m2rIJnCPQCiNttak_P61qFU"", ""impact_"&amp;"cul_perf!$A$3:$C$10000""), 3,false), ""Low Content"") )"),"No impact or still unsure of impact")</f>
        <v>No impact or still unsure of impact</v>
      </c>
      <c r="Y40" s="7">
        <v>0.5</v>
      </c>
      <c r="Z40" s="7">
        <f>IFERROR(__xludf.DUMMYFUNCTION("IFERROR(filter(indirect(CONCAT(LEFT(Z$1, LEN(Z$1)-8),""-rep-texts"")&amp;""!$A$4:$A""),indirect(CONCAT(LEFT(Z$1, LEN(Z$1)-8),""-rep-texts"")&amp;""!$B$4:$B"") = -1000, indirect(CONCAT(LEFT(Z$1, LEN(Z$1)-8),""-rep-texts"")&amp;""!$C$4:$C"") = AA40), -2)"),3.0)</f>
        <v>3</v>
      </c>
      <c r="AA40" s="8" t="str">
        <f>IFERROR(__xludf.DUMMYFUNCTION("IFERROR(vlookup( filter(indirect(CONCAT(LEFT(Z$1, LEN(Z$1)-8),""-rep-texts"")&amp;""!$B$4:$B""),indirect(CONCAT(LEFT(Z$1, LEN(Z$1)-8),""-rep-texts"")&amp;""!$A$4:$A"") = AC40), indirect(CONCAT(LEFT(Z$1, LEN(Z$1)-8),""-rep-texts"")&amp;""!$A$4:$C""), 3, false), ""Low "&amp;"Content"")"),"Preference for hybrid model")</f>
        <v>Preference for hybrid model</v>
      </c>
      <c r="AB40" s="7">
        <v>0.5</v>
      </c>
      <c r="AC40" s="8">
        <f>IFERROR(__xludf.DUMMYFUNCTION("IFERROR(filter(indirect(CONCAT(LEFT(AC$1, LEN(AC$1)-8),""-rep-texts"")&amp;""!$A$4:$A""),indirect(CONCAT(LEFT(AC$1, LEN(AC$1)-8),""-rep-texts"")&amp;""!$B$4:$B"") &lt;&gt; -1000, indirect(CONCAT(LEFT(AC$1, LEN(AC$1)-8),""-rep-texts"")&amp;""!$C$4:$C"") = AD40), -2)"),7.0)</f>
        <v>7</v>
      </c>
      <c r="AD40" s="8" t="str">
        <f>IFERROR(__xludf.DUMMYFUNCTION("IF(ISBLANK(IFERROR(vlookup(G40, IMPORTRANGE(""1HbWeGXj0j_9fxRj0rL21m2rIJnCPQCiNttak_P61qFU"", ""policy_desired_state""), 3,false), ""Low Content"") ), ""Low Content"", IFERROR(vlookup(G40, IMPORTRANGE(""1HbWeGXj0j_9fxRj0rL21m2rIJnCPQCiNttak_P61qFU"", ""po"&amp;"licy_desired_state!$A$3:$C$10000""), 3,false), ""Low Content"") )"),"Generalized hybrid work model")</f>
        <v>Generalized hybrid work model</v>
      </c>
      <c r="AE40" s="7">
        <v>0.5</v>
      </c>
    </row>
    <row r="41" ht="15.75" customHeight="1">
      <c r="A41" s="5" t="s">
        <v>45</v>
      </c>
      <c r="B41" s="6" t="s">
        <v>52</v>
      </c>
      <c r="C41" s="5" t="s">
        <v>47</v>
      </c>
      <c r="D41" s="5" t="s">
        <v>202</v>
      </c>
      <c r="E41" s="5" t="s">
        <v>203</v>
      </c>
      <c r="F41" s="5" t="s">
        <v>204</v>
      </c>
      <c r="G41" s="5" t="s">
        <v>205</v>
      </c>
      <c r="H41" s="7">
        <f>IFERROR(__xludf.DUMMYFUNCTION("IFERROR(filter(indirect(CONCAT(LEFT(H$1, LEN(H$1)-8),""-rep-texts"")&amp;""!$A$4:$A""),indirect(CONCAT(LEFT(H$1, LEN(H$1)-8),""-rep-texts"")&amp;""!$B$4:$B"") = -1000, indirect(CONCAT(LEFT(H$1, LEN(H$1)-8),""-rep-texts"")&amp;""!$C$4:$C"") = I41), -2)"),0.0)</f>
        <v>0</v>
      </c>
      <c r="I41" s="8" t="str">
        <f>IFERROR(__xludf.DUMMYFUNCTION("IFERROR(vlookup( filter(indirect(CONCAT(LEFT(H$1, LEN(H$1)-8),""-rep-texts"")&amp;""!$B$4:$B""),indirect(CONCAT(LEFT(H$1, LEN(H$1)-8),""-rep-texts"")&amp;""!$A$4:$A"") = K41), indirect(CONCAT(LEFT(H$1, LEN(H$1)-8),""-rep-texts"")&amp;""!$A$4:$C""), 3, false), ""Low C"&amp;"ontent"")"),"Adopted hybrid work policy")</f>
        <v>Adopted hybrid work policy</v>
      </c>
      <c r="J41" s="7">
        <v>0.5</v>
      </c>
      <c r="K41" s="8">
        <f>IFERROR(__xludf.DUMMYFUNCTION("IFERROR(filter(indirect(CONCAT(LEFT(K$1, LEN(K$1)-8),""-rep-texts"")&amp;""!$A$4:$A""),indirect(CONCAT(LEFT(K$1, LEN(K$1)-8),""-rep-texts"")&amp;""!$B$4:$B"") &lt;&gt; -1000, indirect(CONCAT(LEFT(K$1, LEN(K$1)-8),""-rep-texts"")&amp;""!$C$4:$C"") = L41), -2)"),4.0)</f>
        <v>4</v>
      </c>
      <c r="L41" s="8" t="str">
        <f>IFERROR(__xludf.DUMMYFUNCTION("IF(ISBLANK(IFERROR(vlookup(D41, IMPORTRANGE(""1HbWeGXj0j_9fxRj0rL21m2rIJnCPQCiNttak_P61qFU"", ""policy_current_state""), 3,false), ""Low Content"") ), ""Low Content"", IFERROR(vlookup(D41, IMPORTRANGE(""1HbWeGXj0j_9fxRj0rL21m2rIJnCPQCiNttak_P61qFU"", ""po"&amp;"licy_current_state!$A$3:$C$10000""), 3,false), ""Low Content"") )"),"Adopted hybrid work policy")</f>
        <v>Adopted hybrid work policy</v>
      </c>
      <c r="M41" s="7">
        <v>0.5</v>
      </c>
      <c r="N41" s="7">
        <f>IFERROR(__xludf.DUMMYFUNCTION("IFERROR(filter(indirect(CONCAT(LEFT(N$1, LEN(N$1)-8),""-rep-texts"")&amp;""!$A$4:$A""),indirect(CONCAT(LEFT(N$1, LEN(N$1)-8),""-rep-texts"")&amp;""!$B$4:$B"") = -1000, indirect(CONCAT(LEFT(N$1, LEN(N$1)-8),""-rep-texts"")&amp;""!$C$4:$C"") = O41), -2)"),2.0)</f>
        <v>2</v>
      </c>
      <c r="O41" s="8" t="str">
        <f>IFERROR(__xludf.DUMMYFUNCTION("IFERROR(vlookup( filter(indirect(CONCAT(LEFT(N$1, LEN(N$1)-8),""-rep-texts"")&amp;""!$B$4:$B""),indirect(CONCAT(LEFT(N$1, LEN(N$1)-8),""-rep-texts"")&amp;""!$A$4:$A"") = Q41), indirect(CONCAT(LEFT(N$1, LEN(N$1)-8),""-rep-texts"")&amp;""!$A$4:$C""), 3, false), ""Low C"&amp;"ontent"")"),"Positive impact on quality of life")</f>
        <v>Positive impact on quality of life</v>
      </c>
      <c r="P41" s="7">
        <v>0.5</v>
      </c>
      <c r="Q41" s="8">
        <f>IFERROR(__xludf.DUMMYFUNCTION("IFERROR(filter(indirect(CONCAT(LEFT(Q$1, LEN(Q$1)-8),""-rep-texts"")&amp;""!$A$4:$A""),indirect(CONCAT(LEFT(Q$1, LEN(Q$1)-8),""-rep-texts"")&amp;""!$B$4:$B"") &lt;&gt; -1000, indirect(CONCAT(LEFT(Q$1, LEN(Q$1)-8),""-rep-texts"")&amp;""!$C$4:$C"") = R41), -2)"),12.0)</f>
        <v>12</v>
      </c>
      <c r="R41" s="8" t="str">
        <f>IFERROR(__xludf.DUMMYFUNCTION("IF(ISBLANK(IFERROR(vlookup(E41, IMPORTRANGE(""1HbWeGXj0j_9fxRj0rL21m2rIJnCPQCiNttak_P61qFU"", ""impact_quality""), 3,false), ""Low Content"") ), ""Low Content"", IFERROR(vlookup(E41, IMPORTRANGE(""1HbWeGXj0j_9fxRj0rL21m2rIJnCPQCiNttak_P61qFU"", ""impact_q"&amp;"uality!$A$3:$C$10000""), 3,false), ""Low Content"") )"),"Reduced commute time due to hybrid/remote schedule")</f>
        <v>Reduced commute time due to hybrid/remote schedule</v>
      </c>
      <c r="S41" s="7">
        <v>0.5</v>
      </c>
      <c r="T41" s="7">
        <f>IFERROR(__xludf.DUMMYFUNCTION("IFERROR(filter(indirect(CONCAT(LEFT(T$1, LEN(T$1)-8),""-rep-texts"")&amp;""!$A$4:$A""),indirect(CONCAT(LEFT(T$1, LEN(T$1)-8),""-rep-texts"")&amp;""!$B$4:$B"") = -1000, indirect(CONCAT(LEFT(T$1, LEN(T$1)-8),""-rep-texts"")&amp;""!$C$4:$C"") = U41), -2)"),2.0)</f>
        <v>2</v>
      </c>
      <c r="U41" s="8" t="str">
        <f>IFERROR(__xludf.DUMMYFUNCTION("IFERROR(vlookup( filter(indirect(CONCAT(LEFT(T$1, LEN(T$1)-8),""-rep-texts"")&amp;""!$B$4:$B""),indirect(CONCAT(LEFT(T$1, LEN(T$1)-8),""-rep-texts"")&amp;""!$A$4:$A"") = W41), indirect(CONCAT(LEFT(T$1, LEN(T$1)-8),""-rep-texts"")&amp;""!$A$4:$C""), 3, false), ""Low C"&amp;"ontent"")"),"Positive impact on team's culture and performance")</f>
        <v>Positive impact on team's culture and performance</v>
      </c>
      <c r="V41" s="7">
        <v>0.5</v>
      </c>
      <c r="W41" s="8">
        <f>IFERROR(__xludf.DUMMYFUNCTION("IFERROR(filter(indirect(CONCAT(LEFT(W$1, LEN(W$1)-8),""-rep-texts"")&amp;""!$A$4:$A""),indirect(CONCAT(LEFT(W$1, LEN(W$1)-8),""-rep-texts"")&amp;""!$B$4:$B"") &lt;&gt; -1000, indirect(CONCAT(LEFT(W$1, LEN(W$1)-8),""-rep-texts"")&amp;""!$C$4:$C"") = X41), -2)"),6.0)</f>
        <v>6</v>
      </c>
      <c r="X41" s="8" t="str">
        <f>IFERROR(__xludf.DUMMYFUNCTION("IF(ISBLANK(IFERROR(vlookup(F41, IMPORTRANGE(""1HbWeGXj0j_9fxRj0rL21m2rIJnCPQCiNttak_P61qFU"", ""impact_cul_perf""), 3,false), ""Low Content"") ), ""Low Content"", IFERROR(vlookup(F41, IMPORTRANGE(""1HbWeGXj0j_9fxRj0rL21m2rIJnCPQCiNttak_P61qFU"", ""impact_"&amp;"cul_perf!$A$3:$C$10000""), 3,false), ""Low Content"") )"),"Maintained or enhanced team culture and performance ")</f>
        <v>Maintained or enhanced team culture and performance </v>
      </c>
      <c r="Y41" s="7">
        <v>0.5</v>
      </c>
      <c r="Z41" s="7">
        <f>IFERROR(__xludf.DUMMYFUNCTION("IFERROR(filter(indirect(CONCAT(LEFT(Z$1, LEN(Z$1)-8),""-rep-texts"")&amp;""!$A$4:$A""),indirect(CONCAT(LEFT(Z$1, LEN(Z$1)-8),""-rep-texts"")&amp;""!$B$4:$B"") = -1000, indirect(CONCAT(LEFT(Z$1, LEN(Z$1)-8),""-rep-texts"")&amp;""!$C$4:$C"") = AA41), -2)"),3.0)</f>
        <v>3</v>
      </c>
      <c r="AA41" s="8" t="str">
        <f>IFERROR(__xludf.DUMMYFUNCTION("IFERROR(vlookup( filter(indirect(CONCAT(LEFT(Z$1, LEN(Z$1)-8),""-rep-texts"")&amp;""!$B$4:$B""),indirect(CONCAT(LEFT(Z$1, LEN(Z$1)-8),""-rep-texts"")&amp;""!$A$4:$A"") = AC41), indirect(CONCAT(LEFT(Z$1, LEN(Z$1)-8),""-rep-texts"")&amp;""!$A$4:$C""), 3, false), ""Low "&amp;"Content"")"),"Preference for hybrid model")</f>
        <v>Preference for hybrid model</v>
      </c>
      <c r="AB41" s="7">
        <v>0.5</v>
      </c>
      <c r="AC41" s="8">
        <f>IFERROR(__xludf.DUMMYFUNCTION("IFERROR(filter(indirect(CONCAT(LEFT(AC$1, LEN(AC$1)-8),""-rep-texts"")&amp;""!$A$4:$A""),indirect(CONCAT(LEFT(AC$1, LEN(AC$1)-8),""-rep-texts"")&amp;""!$B$4:$B"") &lt;&gt; -1000, indirect(CONCAT(LEFT(AC$1, LEN(AC$1)-8),""-rep-texts"")&amp;""!$C$4:$C"") = AD41), -2)"),7.0)</f>
        <v>7</v>
      </c>
      <c r="AD41" s="8" t="str">
        <f>IFERROR(__xludf.DUMMYFUNCTION("IF(ISBLANK(IFERROR(vlookup(G41, IMPORTRANGE(""1HbWeGXj0j_9fxRj0rL21m2rIJnCPQCiNttak_P61qFU"", ""policy_desired_state""), 3,false), ""Low Content"") ), ""Low Content"", IFERROR(vlookup(G41, IMPORTRANGE(""1HbWeGXj0j_9fxRj0rL21m2rIJnCPQCiNttak_P61qFU"", ""po"&amp;"licy_desired_state!$A$3:$C$10000""), 3,false), ""Low Content"") )"),"Generalized hybrid work model")</f>
        <v>Generalized hybrid work model</v>
      </c>
      <c r="AE41" s="7">
        <v>0.5</v>
      </c>
    </row>
    <row r="42" ht="15.75" customHeight="1">
      <c r="A42" s="5" t="s">
        <v>38</v>
      </c>
      <c r="B42" s="6" t="s">
        <v>206</v>
      </c>
      <c r="C42" s="5" t="s">
        <v>40</v>
      </c>
      <c r="D42" s="5" t="s">
        <v>207</v>
      </c>
      <c r="E42" s="5" t="s">
        <v>208</v>
      </c>
      <c r="F42" s="5" t="s">
        <v>209</v>
      </c>
      <c r="G42" s="5" t="s">
        <v>210</v>
      </c>
      <c r="H42" s="7">
        <f>IFERROR(__xludf.DUMMYFUNCTION("IFERROR(filter(indirect(CONCAT(LEFT(H$1, LEN(H$1)-8),""-rep-texts"")&amp;""!$A$4:$A""),indirect(CONCAT(LEFT(H$1, LEN(H$1)-8),""-rep-texts"")&amp;""!$B$4:$B"") = -1000, indirect(CONCAT(LEFT(H$1, LEN(H$1)-8),""-rep-texts"")&amp;""!$C$4:$C"") = I42), -2)"),0.0)</f>
        <v>0</v>
      </c>
      <c r="I42" s="8" t="str">
        <f>IFERROR(__xludf.DUMMYFUNCTION("IFERROR(vlookup( filter(indirect(CONCAT(LEFT(H$1, LEN(H$1)-8),""-rep-texts"")&amp;""!$B$4:$B""),indirect(CONCAT(LEFT(H$1, LEN(H$1)-8),""-rep-texts"")&amp;""!$A$4:$A"") = K42), indirect(CONCAT(LEFT(H$1, LEN(H$1)-8),""-rep-texts"")&amp;""!$A$4:$C""), 3, false), ""Low C"&amp;"ontent"")"),"Adopted hybrid work policy")</f>
        <v>Adopted hybrid work policy</v>
      </c>
      <c r="J42" s="7">
        <v>0.5</v>
      </c>
      <c r="K42" s="8">
        <f>IFERROR(__xludf.DUMMYFUNCTION("IFERROR(filter(indirect(CONCAT(LEFT(K$1, LEN(K$1)-8),""-rep-texts"")&amp;""!$A$4:$A""),indirect(CONCAT(LEFT(K$1, LEN(K$1)-8),""-rep-texts"")&amp;""!$B$4:$B"") &lt;&gt; -1000, indirect(CONCAT(LEFT(K$1, LEN(K$1)-8),""-rep-texts"")&amp;""!$C$4:$C"") = L42), -2)"),4.0)</f>
        <v>4</v>
      </c>
      <c r="L42" s="8" t="str">
        <f>IFERROR(__xludf.DUMMYFUNCTION("IF(ISBLANK(IFERROR(vlookup(D42, IMPORTRANGE(""1HbWeGXj0j_9fxRj0rL21m2rIJnCPQCiNttak_P61qFU"", ""policy_current_state""), 3,false), ""Low Content"") ), ""Low Content"", IFERROR(vlookup(D42, IMPORTRANGE(""1HbWeGXj0j_9fxRj0rL21m2rIJnCPQCiNttak_P61qFU"", ""po"&amp;"licy_current_state!$A$3:$C$10000""), 3,false), ""Low Content"") )"),"Adopted hybrid work policy")</f>
        <v>Adopted hybrid work policy</v>
      </c>
      <c r="M42" s="7">
        <v>0.5</v>
      </c>
      <c r="N42" s="7">
        <f>IFERROR(__xludf.DUMMYFUNCTION("IFERROR(filter(indirect(CONCAT(LEFT(N$1, LEN(N$1)-8),""-rep-texts"")&amp;""!$A$4:$A""),indirect(CONCAT(LEFT(N$1, LEN(N$1)-8),""-rep-texts"")&amp;""!$B$4:$B"") = -1000, indirect(CONCAT(LEFT(N$1, LEN(N$1)-8),""-rep-texts"")&amp;""!$C$4:$C"") = O42), -2)"),2.0)</f>
        <v>2</v>
      </c>
      <c r="O42" s="8" t="str">
        <f>IFERROR(__xludf.DUMMYFUNCTION("IFERROR(vlookup( filter(indirect(CONCAT(LEFT(N$1, LEN(N$1)-8),""-rep-texts"")&amp;""!$B$4:$B""),indirect(CONCAT(LEFT(N$1, LEN(N$1)-8),""-rep-texts"")&amp;""!$A$4:$A"") = Q42), indirect(CONCAT(LEFT(N$1, LEN(N$1)-8),""-rep-texts"")&amp;""!$A$4:$C""), 3, false), ""Low C"&amp;"ontent"")"),"Positive impact on quality of life")</f>
        <v>Positive impact on quality of life</v>
      </c>
      <c r="P42" s="7">
        <v>0.5</v>
      </c>
      <c r="Q42" s="8">
        <f>IFERROR(__xludf.DUMMYFUNCTION("IFERROR(filter(indirect(CONCAT(LEFT(Q$1, LEN(Q$1)-8),""-rep-texts"")&amp;""!$A$4:$A""),indirect(CONCAT(LEFT(Q$1, LEN(Q$1)-8),""-rep-texts"")&amp;""!$B$4:$B"") &lt;&gt; -1000, indirect(CONCAT(LEFT(Q$1, LEN(Q$1)-8),""-rep-texts"")&amp;""!$C$4:$C"") = R42), -2)"),8.0)</f>
        <v>8</v>
      </c>
      <c r="R42" s="8" t="str">
        <f>IFERROR(__xludf.DUMMYFUNCTION("IF(ISBLANK(IFERROR(vlookup(E42, IMPORTRANGE(""1HbWeGXj0j_9fxRj0rL21m2rIJnCPQCiNttak_P61qFU"", ""impact_quality""), 3,false), ""Low Content"") ), ""Low Content"", IFERROR(vlookup(E42, IMPORTRANGE(""1HbWeGXj0j_9fxRj0rL21m2rIJnCPQCiNttak_P61qFU"", ""impact_q"&amp;"uality!$A$3:$C$10000""), 3,false), ""Low Content"") )"),"Increased productivity levels due to hybrid/remote policy")</f>
        <v>Increased productivity levels due to hybrid/remote policy</v>
      </c>
      <c r="S42" s="7">
        <v>0.5</v>
      </c>
      <c r="T42" s="7">
        <f>IFERROR(__xludf.DUMMYFUNCTION("IFERROR(filter(indirect(CONCAT(LEFT(T$1, LEN(T$1)-8),""-rep-texts"")&amp;""!$A$4:$A""),indirect(CONCAT(LEFT(T$1, LEN(T$1)-8),""-rep-texts"")&amp;""!$B$4:$B"") = -1000, indirect(CONCAT(LEFT(T$1, LEN(T$1)-8),""-rep-texts"")&amp;""!$C$4:$C"") = U42), -2)"),2.0)</f>
        <v>2</v>
      </c>
      <c r="U42" s="8" t="str">
        <f>IFERROR(__xludf.DUMMYFUNCTION("IFERROR(vlookup( filter(indirect(CONCAT(LEFT(T$1, LEN(T$1)-8),""-rep-texts"")&amp;""!$B$4:$B""),indirect(CONCAT(LEFT(T$1, LEN(T$1)-8),""-rep-texts"")&amp;""!$A$4:$A"") = W42), indirect(CONCAT(LEFT(T$1, LEN(T$1)-8),""-rep-texts"")&amp;""!$A$4:$C""), 3, false), ""Low C"&amp;"ontent"")"),"Positive impact on team's culture and performance")</f>
        <v>Positive impact on team's culture and performance</v>
      </c>
      <c r="V42" s="7">
        <v>0.5</v>
      </c>
      <c r="W42" s="8">
        <f>IFERROR(__xludf.DUMMYFUNCTION("IFERROR(filter(indirect(CONCAT(LEFT(W$1, LEN(W$1)-8),""-rep-texts"")&amp;""!$A$4:$A""),indirect(CONCAT(LEFT(W$1, LEN(W$1)-8),""-rep-texts"")&amp;""!$B$4:$B"") &lt;&gt; -1000, indirect(CONCAT(LEFT(W$1, LEN(W$1)-8),""-rep-texts"")&amp;""!$C$4:$C"") = X42), -2)"),6.0)</f>
        <v>6</v>
      </c>
      <c r="X42" s="8" t="str">
        <f>IFERROR(__xludf.DUMMYFUNCTION("IF(ISBLANK(IFERROR(vlookup(F42, IMPORTRANGE(""1HbWeGXj0j_9fxRj0rL21m2rIJnCPQCiNttak_P61qFU"", ""impact_cul_perf""), 3,false), ""Low Content"") ), ""Low Content"", IFERROR(vlookup(F42, IMPORTRANGE(""1HbWeGXj0j_9fxRj0rL21m2rIJnCPQCiNttak_P61qFU"", ""impact_"&amp;"cul_perf!$A$3:$C$10000""), 3,false), ""Low Content"") )"),"Maintained or enhanced team culture and performance ")</f>
        <v>Maintained or enhanced team culture and performance </v>
      </c>
      <c r="Y42" s="7">
        <v>0.5</v>
      </c>
      <c r="Z42" s="7">
        <f>IFERROR(__xludf.DUMMYFUNCTION("IFERROR(filter(indirect(CONCAT(LEFT(Z$1, LEN(Z$1)-8),""-rep-texts"")&amp;""!$A$4:$A""),indirect(CONCAT(LEFT(Z$1, LEN(Z$1)-8),""-rep-texts"")&amp;""!$B$4:$B"") = -1000, indirect(CONCAT(LEFT(Z$1, LEN(Z$1)-8),""-rep-texts"")&amp;""!$C$4:$C"") = AA42), -2)"),3.0)</f>
        <v>3</v>
      </c>
      <c r="AA42" s="8" t="str">
        <f>IFERROR(__xludf.DUMMYFUNCTION("IFERROR(vlookup( filter(indirect(CONCAT(LEFT(Z$1, LEN(Z$1)-8),""-rep-texts"")&amp;""!$B$4:$B""),indirect(CONCAT(LEFT(Z$1, LEN(Z$1)-8),""-rep-texts"")&amp;""!$A$4:$A"") = AC42), indirect(CONCAT(LEFT(Z$1, LEN(Z$1)-8),""-rep-texts"")&amp;""!$A$4:$C""), 3, false), ""Low "&amp;"Content"")"),"Preference for hybrid model")</f>
        <v>Preference for hybrid model</v>
      </c>
      <c r="AB42" s="7">
        <v>0.5</v>
      </c>
      <c r="AC42" s="8">
        <f>IFERROR(__xludf.DUMMYFUNCTION("IFERROR(filter(indirect(CONCAT(LEFT(AC$1, LEN(AC$1)-8),""-rep-texts"")&amp;""!$A$4:$A""),indirect(CONCAT(LEFT(AC$1, LEN(AC$1)-8),""-rep-texts"")&amp;""!$B$4:$B"") &lt;&gt; -1000, indirect(CONCAT(LEFT(AC$1, LEN(AC$1)-8),""-rep-texts"")&amp;""!$C$4:$C"") = AD42), -2)"),7.0)</f>
        <v>7</v>
      </c>
      <c r="AD42" s="8" t="str">
        <f>IFERROR(__xludf.DUMMYFUNCTION("IF(ISBLANK(IFERROR(vlookup(G42, IMPORTRANGE(""1HbWeGXj0j_9fxRj0rL21m2rIJnCPQCiNttak_P61qFU"", ""policy_desired_state""), 3,false), ""Low Content"") ), ""Low Content"", IFERROR(vlookup(G42, IMPORTRANGE(""1HbWeGXj0j_9fxRj0rL21m2rIJnCPQCiNttak_P61qFU"", ""po"&amp;"licy_desired_state!$A$3:$C$10000""), 3,false), ""Low Content"") )"),"Generalized hybrid work model")</f>
        <v>Generalized hybrid work model</v>
      </c>
      <c r="AE42" s="7">
        <v>0.5</v>
      </c>
    </row>
    <row r="43" ht="15.75" customHeight="1">
      <c r="A43" s="5" t="s">
        <v>38</v>
      </c>
      <c r="B43" s="6" t="s">
        <v>85</v>
      </c>
      <c r="C43" s="5" t="s">
        <v>53</v>
      </c>
      <c r="D43" s="5" t="s">
        <v>211</v>
      </c>
      <c r="E43" s="5" t="s">
        <v>212</v>
      </c>
      <c r="F43" s="5" t="s">
        <v>213</v>
      </c>
      <c r="G43" s="5" t="s">
        <v>214</v>
      </c>
      <c r="H43" s="7">
        <f>IFERROR(__xludf.DUMMYFUNCTION("IFERROR(filter(indirect(CONCAT(LEFT(H$1, LEN(H$1)-8),""-rep-texts"")&amp;""!$A$4:$A""),indirect(CONCAT(LEFT(H$1, LEN(H$1)-8),""-rep-texts"")&amp;""!$B$4:$B"") = -1000, indirect(CONCAT(LEFT(H$1, LEN(H$1)-8),""-rep-texts"")&amp;""!$C$4:$C"") = I43), -2)"),0.0)</f>
        <v>0</v>
      </c>
      <c r="I43" s="8" t="str">
        <f>IFERROR(__xludf.DUMMYFUNCTION("IFERROR(vlookup( filter(indirect(CONCAT(LEFT(H$1, LEN(H$1)-8),""-rep-texts"")&amp;""!$B$4:$B""),indirect(CONCAT(LEFT(H$1, LEN(H$1)-8),""-rep-texts"")&amp;""!$A$4:$A"") = K43), indirect(CONCAT(LEFT(H$1, LEN(H$1)-8),""-rep-texts"")&amp;""!$A$4:$C""), 3, false), ""Low C"&amp;"ontent"")"),"Adopted hybrid work policy")</f>
        <v>Adopted hybrid work policy</v>
      </c>
      <c r="J43" s="7">
        <v>0.5</v>
      </c>
      <c r="K43" s="8">
        <f>IFERROR(__xludf.DUMMYFUNCTION("IFERROR(filter(indirect(CONCAT(LEFT(K$1, LEN(K$1)-8),""-rep-texts"")&amp;""!$A$4:$A""),indirect(CONCAT(LEFT(K$1, LEN(K$1)-8),""-rep-texts"")&amp;""!$B$4:$B"") &lt;&gt; -1000, indirect(CONCAT(LEFT(K$1, LEN(K$1)-8),""-rep-texts"")&amp;""!$C$4:$C"") = L43), -2)"),4.0)</f>
        <v>4</v>
      </c>
      <c r="L43" s="8" t="str">
        <f>IFERROR(__xludf.DUMMYFUNCTION("IF(ISBLANK(IFERROR(vlookup(D43, IMPORTRANGE(""1HbWeGXj0j_9fxRj0rL21m2rIJnCPQCiNttak_P61qFU"", ""policy_current_state""), 3,false), ""Low Content"") ), ""Low Content"", IFERROR(vlookup(D43, IMPORTRANGE(""1HbWeGXj0j_9fxRj0rL21m2rIJnCPQCiNttak_P61qFU"", ""po"&amp;"licy_current_state!$A$3:$C$10000""), 3,false), ""Low Content"") )"),"Adopted hybrid work policy")</f>
        <v>Adopted hybrid work policy</v>
      </c>
      <c r="M43" s="7">
        <v>0.5</v>
      </c>
      <c r="N43" s="7">
        <f>IFERROR(__xludf.DUMMYFUNCTION("IFERROR(filter(indirect(CONCAT(LEFT(N$1, LEN(N$1)-8),""-rep-texts"")&amp;""!$A$4:$A""),indirect(CONCAT(LEFT(N$1, LEN(N$1)-8),""-rep-texts"")&amp;""!$B$4:$B"") = -1000, indirect(CONCAT(LEFT(N$1, LEN(N$1)-8),""-rep-texts"")&amp;""!$C$4:$C"") = O43), -2)"),2.0)</f>
        <v>2</v>
      </c>
      <c r="O43" s="8" t="str">
        <f>IFERROR(__xludf.DUMMYFUNCTION("IFERROR(vlookup( filter(indirect(CONCAT(LEFT(N$1, LEN(N$1)-8),""-rep-texts"")&amp;""!$B$4:$B""),indirect(CONCAT(LEFT(N$1, LEN(N$1)-8),""-rep-texts"")&amp;""!$A$4:$A"") = Q43), indirect(CONCAT(LEFT(N$1, LEN(N$1)-8),""-rep-texts"")&amp;""!$A$4:$C""), 3, false), ""Low C"&amp;"ontent"")"),"Positive impact on quality of life")</f>
        <v>Positive impact on quality of life</v>
      </c>
      <c r="P43" s="7">
        <v>0.5</v>
      </c>
      <c r="Q43" s="8">
        <f>IFERROR(__xludf.DUMMYFUNCTION("IFERROR(filter(indirect(CONCAT(LEFT(Q$1, LEN(Q$1)-8),""-rep-texts"")&amp;""!$A$4:$A""),indirect(CONCAT(LEFT(Q$1, LEN(Q$1)-8),""-rep-texts"")&amp;""!$B$4:$B"") &lt;&gt; -1000, indirect(CONCAT(LEFT(Q$1, LEN(Q$1)-8),""-rep-texts"")&amp;""!$C$4:$C"") = R43), -2)"),11.0)</f>
        <v>11</v>
      </c>
      <c r="R43" s="8" t="str">
        <f>IFERROR(__xludf.DUMMYFUNCTION("IF(ISBLANK(IFERROR(vlookup(E43, IMPORTRANGE(""1HbWeGXj0j_9fxRj0rL21m2rIJnCPQCiNttak_P61qFU"", ""impact_quality""), 3,false), ""Low Content"") ), ""Low Content"", IFERROR(vlookup(E43, IMPORTRANGE(""1HbWeGXj0j_9fxRj0rL21m2rIJnCPQCiNttak_P61qFU"", ""impact_q"&amp;"uality!$A$3:$C$10000""), 3,false), ""Low Content"") )"),"Positive impact on work-life balance due to hyrbrid/remote policy")</f>
        <v>Positive impact on work-life balance due to hyrbrid/remote policy</v>
      </c>
      <c r="S43" s="7">
        <v>0.5</v>
      </c>
      <c r="T43" s="7">
        <f>IFERROR(__xludf.DUMMYFUNCTION("IFERROR(filter(indirect(CONCAT(LEFT(T$1, LEN(T$1)-8),""-rep-texts"")&amp;""!$A$4:$A""),indirect(CONCAT(LEFT(T$1, LEN(T$1)-8),""-rep-texts"")&amp;""!$B$4:$B"") = -1000, indirect(CONCAT(LEFT(T$1, LEN(T$1)-8),""-rep-texts"")&amp;""!$C$4:$C"") = U43), -2)"),-2.0)</f>
        <v>-2</v>
      </c>
      <c r="U43" s="8" t="str">
        <f>IFERROR(__xludf.DUMMYFUNCTION("IFERROR(vlookup( filter(indirect(CONCAT(LEFT(T$1, LEN(T$1)-8),""-rep-texts"")&amp;""!$B$4:$B""),indirect(CONCAT(LEFT(T$1, LEN(T$1)-8),""-rep-texts"")&amp;""!$A$4:$A"") = W43), indirect(CONCAT(LEFT(T$1, LEN(T$1)-8),""-rep-texts"")&amp;""!$A$4:$C""), 3, false), ""Low C"&amp;"ontent"")"),"Low Content")</f>
        <v>Low Content</v>
      </c>
      <c r="V43" s="7">
        <v>0.5</v>
      </c>
      <c r="W43" s="8">
        <f>IFERROR(__xludf.DUMMYFUNCTION("IFERROR(filter(indirect(CONCAT(LEFT(W$1, LEN(W$1)-8),""-rep-texts"")&amp;""!$A$4:$A""),indirect(CONCAT(LEFT(W$1, LEN(W$1)-8),""-rep-texts"")&amp;""!$B$4:$B"") &lt;&gt; -1000, indirect(CONCAT(LEFT(W$1, LEN(W$1)-8),""-rep-texts"")&amp;""!$C$4:$C"") = X43), -2)"),-2.0)</f>
        <v>-2</v>
      </c>
      <c r="X43" s="8" t="str">
        <f>IFERROR(__xludf.DUMMYFUNCTION("IF(ISBLANK(IFERROR(vlookup(F43, IMPORTRANGE(""1HbWeGXj0j_9fxRj0rL21m2rIJnCPQCiNttak_P61qFU"", ""impact_cul_perf""), 3,false), ""Low Content"") ), ""Low Content"", IFERROR(vlookup(F43, IMPORTRANGE(""1HbWeGXj0j_9fxRj0rL21m2rIJnCPQCiNttak_P61qFU"", ""impact_"&amp;"cul_perf!$A$3:$C$10000""), 3,false), ""Low Content"") )"),"Low Content")</f>
        <v>Low Content</v>
      </c>
      <c r="Y43" s="7">
        <v>0.5</v>
      </c>
      <c r="Z43" s="7">
        <f>IFERROR(__xludf.DUMMYFUNCTION("IFERROR(filter(indirect(CONCAT(LEFT(Z$1, LEN(Z$1)-8),""-rep-texts"")&amp;""!$A$4:$A""),indirect(CONCAT(LEFT(Z$1, LEN(Z$1)-8),""-rep-texts"")&amp;""!$B$4:$B"") = -1000, indirect(CONCAT(LEFT(Z$1, LEN(Z$1)-8),""-rep-texts"")&amp;""!$C$4:$C"") = AA43), -2)"),3.0)</f>
        <v>3</v>
      </c>
      <c r="AA43" s="8" t="str">
        <f>IFERROR(__xludf.DUMMYFUNCTION("IFERROR(vlookup( filter(indirect(CONCAT(LEFT(Z$1, LEN(Z$1)-8),""-rep-texts"")&amp;""!$B$4:$B""),indirect(CONCAT(LEFT(Z$1, LEN(Z$1)-8),""-rep-texts"")&amp;""!$A$4:$A"") = AC43), indirect(CONCAT(LEFT(Z$1, LEN(Z$1)-8),""-rep-texts"")&amp;""!$A$4:$C""), 3, false), ""Low "&amp;"Content"")"),"Preference for hybrid model")</f>
        <v>Preference for hybrid model</v>
      </c>
      <c r="AB43" s="7">
        <v>0.5</v>
      </c>
      <c r="AC43" s="8">
        <f>IFERROR(__xludf.DUMMYFUNCTION("IFERROR(filter(indirect(CONCAT(LEFT(AC$1, LEN(AC$1)-8),""-rep-texts"")&amp;""!$A$4:$A""),indirect(CONCAT(LEFT(AC$1, LEN(AC$1)-8),""-rep-texts"")&amp;""!$B$4:$B"") &lt;&gt; -1000, indirect(CONCAT(LEFT(AC$1, LEN(AC$1)-8),""-rep-texts"")&amp;""!$C$4:$C"") = AD43), -2)"),7.0)</f>
        <v>7</v>
      </c>
      <c r="AD43" s="8" t="str">
        <f>IFERROR(__xludf.DUMMYFUNCTION("IF(ISBLANK(IFERROR(vlookup(G43, IMPORTRANGE(""1HbWeGXj0j_9fxRj0rL21m2rIJnCPQCiNttak_P61qFU"", ""policy_desired_state""), 3,false), ""Low Content"") ), ""Low Content"", IFERROR(vlookup(G43, IMPORTRANGE(""1HbWeGXj0j_9fxRj0rL21m2rIJnCPQCiNttak_P61qFU"", ""po"&amp;"licy_desired_state!$A$3:$C$10000""), 3,false), ""Low Content"") )"),"Generalized hybrid work model")</f>
        <v>Generalized hybrid work model</v>
      </c>
      <c r="AE43" s="7">
        <v>0.5</v>
      </c>
    </row>
    <row r="44" ht="15.75" customHeight="1">
      <c r="A44" s="5" t="s">
        <v>45</v>
      </c>
      <c r="B44" s="6" t="s">
        <v>58</v>
      </c>
      <c r="C44" s="5" t="s">
        <v>47</v>
      </c>
      <c r="D44" s="5" t="s">
        <v>215</v>
      </c>
      <c r="E44" s="5" t="s">
        <v>216</v>
      </c>
      <c r="F44" s="5" t="s">
        <v>217</v>
      </c>
      <c r="G44" s="5" t="s">
        <v>218</v>
      </c>
      <c r="H44" s="7">
        <f>IFERROR(__xludf.DUMMYFUNCTION("IFERROR(filter(indirect(CONCAT(LEFT(H$1, LEN(H$1)-8),""-rep-texts"")&amp;""!$A$4:$A""),indirect(CONCAT(LEFT(H$1, LEN(H$1)-8),""-rep-texts"")&amp;""!$B$4:$B"") = -1000, indirect(CONCAT(LEFT(H$1, LEN(H$1)-8),""-rep-texts"")&amp;""!$C$4:$C"") = I44), -2)"),0.0)</f>
        <v>0</v>
      </c>
      <c r="I44" s="8" t="str">
        <f>IFERROR(__xludf.DUMMYFUNCTION("IFERROR(vlookup( filter(indirect(CONCAT(LEFT(H$1, LEN(H$1)-8),""-rep-texts"")&amp;""!$B$4:$B""),indirect(CONCAT(LEFT(H$1, LEN(H$1)-8),""-rep-texts"")&amp;""!$A$4:$A"") = K44), indirect(CONCAT(LEFT(H$1, LEN(H$1)-8),""-rep-texts"")&amp;""!$A$4:$C""), 3, false), ""Low C"&amp;"ontent"")"),"Adopted hybrid work policy")</f>
        <v>Adopted hybrid work policy</v>
      </c>
      <c r="J44" s="7">
        <v>0.5</v>
      </c>
      <c r="K44" s="8">
        <f>IFERROR(__xludf.DUMMYFUNCTION("IFERROR(filter(indirect(CONCAT(LEFT(K$1, LEN(K$1)-8),""-rep-texts"")&amp;""!$A$4:$A""),indirect(CONCAT(LEFT(K$1, LEN(K$1)-8),""-rep-texts"")&amp;""!$B$4:$B"") &lt;&gt; -1000, indirect(CONCAT(LEFT(K$1, LEN(K$1)-8),""-rep-texts"")&amp;""!$C$4:$C"") = L44), -2)"),4.0)</f>
        <v>4</v>
      </c>
      <c r="L44" s="8" t="str">
        <f>IFERROR(__xludf.DUMMYFUNCTION("IF(ISBLANK(IFERROR(vlookup(D44, IMPORTRANGE(""1HbWeGXj0j_9fxRj0rL21m2rIJnCPQCiNttak_P61qFU"", ""policy_current_state""), 3,false), ""Low Content"") ), ""Low Content"", IFERROR(vlookup(D44, IMPORTRANGE(""1HbWeGXj0j_9fxRj0rL21m2rIJnCPQCiNttak_P61qFU"", ""po"&amp;"licy_current_state!$A$3:$C$10000""), 3,false), ""Low Content"") )"),"Adopted hybrid work policy")</f>
        <v>Adopted hybrid work policy</v>
      </c>
      <c r="M44" s="7">
        <v>0.5</v>
      </c>
      <c r="N44" s="7">
        <f>IFERROR(__xludf.DUMMYFUNCTION("IFERROR(filter(indirect(CONCAT(LEFT(N$1, LEN(N$1)-8),""-rep-texts"")&amp;""!$A$4:$A""),indirect(CONCAT(LEFT(N$1, LEN(N$1)-8),""-rep-texts"")&amp;""!$B$4:$B"") = -1000, indirect(CONCAT(LEFT(N$1, LEN(N$1)-8),""-rep-texts"")&amp;""!$C$4:$C"") = O44), -2)"),2.0)</f>
        <v>2</v>
      </c>
      <c r="O44" s="8" t="str">
        <f>IFERROR(__xludf.DUMMYFUNCTION("IFERROR(vlookup( filter(indirect(CONCAT(LEFT(N$1, LEN(N$1)-8),""-rep-texts"")&amp;""!$B$4:$B""),indirect(CONCAT(LEFT(N$1, LEN(N$1)-8),""-rep-texts"")&amp;""!$A$4:$A"") = Q44), indirect(CONCAT(LEFT(N$1, LEN(N$1)-8),""-rep-texts"")&amp;""!$A$4:$C""), 3, false), ""Low C"&amp;"ontent"")"),"Positive impact on quality of life")</f>
        <v>Positive impact on quality of life</v>
      </c>
      <c r="P44" s="7">
        <v>0.5</v>
      </c>
      <c r="Q44" s="8">
        <f>IFERROR(__xludf.DUMMYFUNCTION("IFERROR(filter(indirect(CONCAT(LEFT(Q$1, LEN(Q$1)-8),""-rep-texts"")&amp;""!$A$4:$A""),indirect(CONCAT(LEFT(Q$1, LEN(Q$1)-8),""-rep-texts"")&amp;""!$B$4:$B"") &lt;&gt; -1000, indirect(CONCAT(LEFT(Q$1, LEN(Q$1)-8),""-rep-texts"")&amp;""!$C$4:$C"") = R44), -2)"),11.0)</f>
        <v>11</v>
      </c>
      <c r="R44" s="8" t="str">
        <f>IFERROR(__xludf.DUMMYFUNCTION("IF(ISBLANK(IFERROR(vlookup(E44, IMPORTRANGE(""1HbWeGXj0j_9fxRj0rL21m2rIJnCPQCiNttak_P61qFU"", ""impact_quality""), 3,false), ""Low Content"") ), ""Low Content"", IFERROR(vlookup(E44, IMPORTRANGE(""1HbWeGXj0j_9fxRj0rL21m2rIJnCPQCiNttak_P61qFU"", ""impact_q"&amp;"uality!$A$3:$C$10000""), 3,false), ""Low Content"") )"),"Positive impact on work-life balance due to hyrbrid/remote policy")</f>
        <v>Positive impact on work-life balance due to hyrbrid/remote policy</v>
      </c>
      <c r="S44" s="7">
        <v>0.5</v>
      </c>
      <c r="T44" s="7">
        <f>IFERROR(__xludf.DUMMYFUNCTION("IFERROR(filter(indirect(CONCAT(LEFT(T$1, LEN(T$1)-8),""-rep-texts"")&amp;""!$A$4:$A""),indirect(CONCAT(LEFT(T$1, LEN(T$1)-8),""-rep-texts"")&amp;""!$B$4:$B"") = -1000, indirect(CONCAT(LEFT(T$1, LEN(T$1)-8),""-rep-texts"")&amp;""!$C$4:$C"") = U44), -2)"),2.0)</f>
        <v>2</v>
      </c>
      <c r="U44" s="8" t="str">
        <f>IFERROR(__xludf.DUMMYFUNCTION("IFERROR(vlookup( filter(indirect(CONCAT(LEFT(T$1, LEN(T$1)-8),""-rep-texts"")&amp;""!$B$4:$B""),indirect(CONCAT(LEFT(T$1, LEN(T$1)-8),""-rep-texts"")&amp;""!$A$4:$A"") = W44), indirect(CONCAT(LEFT(T$1, LEN(T$1)-8),""-rep-texts"")&amp;""!$A$4:$C""), 3, false), ""Low C"&amp;"ontent"")"),"Positive impact on team's culture and performance")</f>
        <v>Positive impact on team's culture and performance</v>
      </c>
      <c r="V44" s="7">
        <v>0.5</v>
      </c>
      <c r="W44" s="8">
        <f>IFERROR(__xludf.DUMMYFUNCTION("IFERROR(filter(indirect(CONCAT(LEFT(W$1, LEN(W$1)-8),""-rep-texts"")&amp;""!$A$4:$A""),indirect(CONCAT(LEFT(W$1, LEN(W$1)-8),""-rep-texts"")&amp;""!$B$4:$B"") &lt;&gt; -1000, indirect(CONCAT(LEFT(W$1, LEN(W$1)-8),""-rep-texts"")&amp;""!$C$4:$C"") = X44), -2)"),6.0)</f>
        <v>6</v>
      </c>
      <c r="X44" s="8" t="str">
        <f>IFERROR(__xludf.DUMMYFUNCTION("IF(ISBLANK(IFERROR(vlookup(F44, IMPORTRANGE(""1HbWeGXj0j_9fxRj0rL21m2rIJnCPQCiNttak_P61qFU"", ""impact_cul_perf""), 3,false), ""Low Content"") ), ""Low Content"", IFERROR(vlookup(F44, IMPORTRANGE(""1HbWeGXj0j_9fxRj0rL21m2rIJnCPQCiNttak_P61qFU"", ""impact_"&amp;"cul_perf!$A$3:$C$10000""), 3,false), ""Low Content"") )"),"Maintained or enhanced team culture and performance ")</f>
        <v>Maintained or enhanced team culture and performance </v>
      </c>
      <c r="Y44" s="7">
        <v>0.5</v>
      </c>
      <c r="Z44" s="7">
        <f>IFERROR(__xludf.DUMMYFUNCTION("IFERROR(filter(indirect(CONCAT(LEFT(Z$1, LEN(Z$1)-8),""-rep-texts"")&amp;""!$A$4:$A""),indirect(CONCAT(LEFT(Z$1, LEN(Z$1)-8),""-rep-texts"")&amp;""!$B$4:$B"") = -1000, indirect(CONCAT(LEFT(Z$1, LEN(Z$1)-8),""-rep-texts"")&amp;""!$C$4:$C"") = AA44), -2)"),3.0)</f>
        <v>3</v>
      </c>
      <c r="AA44" s="8" t="str">
        <f>IFERROR(__xludf.DUMMYFUNCTION("IFERROR(vlookup( filter(indirect(CONCAT(LEFT(Z$1, LEN(Z$1)-8),""-rep-texts"")&amp;""!$B$4:$B""),indirect(CONCAT(LEFT(Z$1, LEN(Z$1)-8),""-rep-texts"")&amp;""!$A$4:$A"") = AC44), indirect(CONCAT(LEFT(Z$1, LEN(Z$1)-8),""-rep-texts"")&amp;""!$A$4:$C""), 3, false), ""Low "&amp;"Content"")"),"Preference for hybrid model")</f>
        <v>Preference for hybrid model</v>
      </c>
      <c r="AB44" s="7">
        <v>0.5</v>
      </c>
      <c r="AC44" s="8">
        <f>IFERROR(__xludf.DUMMYFUNCTION("IFERROR(filter(indirect(CONCAT(LEFT(AC$1, LEN(AC$1)-8),""-rep-texts"")&amp;""!$A$4:$A""),indirect(CONCAT(LEFT(AC$1, LEN(AC$1)-8),""-rep-texts"")&amp;""!$B$4:$B"") &lt;&gt; -1000, indirect(CONCAT(LEFT(AC$1, LEN(AC$1)-8),""-rep-texts"")&amp;""!$C$4:$C"") = AD44), -2)"),7.0)</f>
        <v>7</v>
      </c>
      <c r="AD44" s="8" t="str">
        <f>IFERROR(__xludf.DUMMYFUNCTION("IF(ISBLANK(IFERROR(vlookup(G44, IMPORTRANGE(""1HbWeGXj0j_9fxRj0rL21m2rIJnCPQCiNttak_P61qFU"", ""policy_desired_state""), 3,false), ""Low Content"") ), ""Low Content"", IFERROR(vlookup(G44, IMPORTRANGE(""1HbWeGXj0j_9fxRj0rL21m2rIJnCPQCiNttak_P61qFU"", ""po"&amp;"licy_desired_state!$A$3:$C$10000""), 3,false), ""Low Content"") )"),"Generalized hybrid work model")</f>
        <v>Generalized hybrid work model</v>
      </c>
      <c r="AE44" s="7">
        <v>0.5</v>
      </c>
    </row>
    <row r="45" ht="15.75" customHeight="1">
      <c r="A45" s="5" t="s">
        <v>38</v>
      </c>
      <c r="B45" s="6" t="s">
        <v>52</v>
      </c>
      <c r="C45" s="5" t="s">
        <v>53</v>
      </c>
      <c r="D45" s="5" t="s">
        <v>219</v>
      </c>
      <c r="E45" s="5" t="s">
        <v>220</v>
      </c>
      <c r="F45" s="5" t="s">
        <v>221</v>
      </c>
      <c r="G45" s="5" t="s">
        <v>222</v>
      </c>
      <c r="H45" s="7">
        <f>IFERROR(__xludf.DUMMYFUNCTION("IFERROR(filter(indirect(CONCAT(LEFT(H$1, LEN(H$1)-8),""-rep-texts"")&amp;""!$A$4:$A""),indirect(CONCAT(LEFT(H$1, LEN(H$1)-8),""-rep-texts"")&amp;""!$B$4:$B"") = -1000, indirect(CONCAT(LEFT(H$1, LEN(H$1)-8),""-rep-texts"")&amp;""!$C$4:$C"") = I45), -2)"),1.0)</f>
        <v>1</v>
      </c>
      <c r="I45" s="8" t="str">
        <f>IFERROR(__xludf.DUMMYFUNCTION("IFERROR(vlookup( filter(indirect(CONCAT(LEFT(H$1, LEN(H$1)-8),""-rep-texts"")&amp;""!$B$4:$B""),indirect(CONCAT(LEFT(H$1, LEN(H$1)-8),""-rep-texts"")&amp;""!$A$4:$A"") = K45), indirect(CONCAT(LEFT(H$1, LEN(H$1)-8),""-rep-texts"")&amp;""!$A$4:$C""), 3, false), ""Low C"&amp;"ontent"")"),"Shifted to full remote work")</f>
        <v>Shifted to full remote work</v>
      </c>
      <c r="J45" s="7">
        <v>0.5</v>
      </c>
      <c r="K45" s="8">
        <f>IFERROR(__xludf.DUMMYFUNCTION("IFERROR(filter(indirect(CONCAT(LEFT(K$1, LEN(K$1)-8),""-rep-texts"")&amp;""!$A$4:$A""),indirect(CONCAT(LEFT(K$1, LEN(K$1)-8),""-rep-texts"")&amp;""!$B$4:$B"") &lt;&gt; -1000, indirect(CONCAT(LEFT(K$1, LEN(K$1)-8),""-rep-texts"")&amp;""!$C$4:$C"") = L45), -2)"),5.0)</f>
        <v>5</v>
      </c>
      <c r="L45" s="8" t="str">
        <f>IFERROR(__xludf.DUMMYFUNCTION("IF(ISBLANK(IFERROR(vlookup(D45, IMPORTRANGE(""1HbWeGXj0j_9fxRj0rL21m2rIJnCPQCiNttak_P61qFU"", ""policy_current_state""), 3,false), ""Low Content"") ), ""Low Content"", IFERROR(vlookup(D45, IMPORTRANGE(""1HbWeGXj0j_9fxRj0rL21m2rIJnCPQCiNttak_P61qFU"", ""po"&amp;"licy_current_state!$A$3:$C$10000""), 3,false), ""Low Content"") )"),"Shifted to full remote work")</f>
        <v>Shifted to full remote work</v>
      </c>
      <c r="M45" s="7">
        <v>0.5</v>
      </c>
      <c r="N45" s="7">
        <f>IFERROR(__xludf.DUMMYFUNCTION("IFERROR(filter(indirect(CONCAT(LEFT(N$1, LEN(N$1)-8),""-rep-texts"")&amp;""!$A$4:$A""),indirect(CONCAT(LEFT(N$1, LEN(N$1)-8),""-rep-texts"")&amp;""!$B$4:$B"") = -1000, indirect(CONCAT(LEFT(N$1, LEN(N$1)-8),""-rep-texts"")&amp;""!$C$4:$C"") = O45), -2)"),2.0)</f>
        <v>2</v>
      </c>
      <c r="O45" s="8" t="str">
        <f>IFERROR(__xludf.DUMMYFUNCTION("IFERROR(vlookup( filter(indirect(CONCAT(LEFT(N$1, LEN(N$1)-8),""-rep-texts"")&amp;""!$B$4:$B""),indirect(CONCAT(LEFT(N$1, LEN(N$1)-8),""-rep-texts"")&amp;""!$A$4:$A"") = Q45), indirect(CONCAT(LEFT(N$1, LEN(N$1)-8),""-rep-texts"")&amp;""!$A$4:$C""), 3, false), ""Low C"&amp;"ontent"")"),"Positive impact on quality of life")</f>
        <v>Positive impact on quality of life</v>
      </c>
      <c r="P45" s="7">
        <v>0.5</v>
      </c>
      <c r="Q45" s="8">
        <f>IFERROR(__xludf.DUMMYFUNCTION("IFERROR(filter(indirect(CONCAT(LEFT(Q$1, LEN(Q$1)-8),""-rep-texts"")&amp;""!$A$4:$A""),indirect(CONCAT(LEFT(Q$1, LEN(Q$1)-8),""-rep-texts"")&amp;""!$B$4:$B"") &lt;&gt; -1000, indirect(CONCAT(LEFT(Q$1, LEN(Q$1)-8),""-rep-texts"")&amp;""!$C$4:$C"") = R45), -2)"),11.0)</f>
        <v>11</v>
      </c>
      <c r="R45" s="8" t="str">
        <f>IFERROR(__xludf.DUMMYFUNCTION("IF(ISBLANK(IFERROR(vlookup(E45, IMPORTRANGE(""1HbWeGXj0j_9fxRj0rL21m2rIJnCPQCiNttak_P61qFU"", ""impact_quality""), 3,false), ""Low Content"") ), ""Low Content"", IFERROR(vlookup(E45, IMPORTRANGE(""1HbWeGXj0j_9fxRj0rL21m2rIJnCPQCiNttak_P61qFU"", ""impact_q"&amp;"uality!$A$3:$C$10000""), 3,false), ""Low Content"") )"),"Positive impact on work-life balance due to hyrbrid/remote policy")</f>
        <v>Positive impact on work-life balance due to hyrbrid/remote policy</v>
      </c>
      <c r="S45" s="7">
        <v>0.5</v>
      </c>
      <c r="T45" s="7">
        <f>IFERROR(__xludf.DUMMYFUNCTION("IFERROR(filter(indirect(CONCAT(LEFT(T$1, LEN(T$1)-8),""-rep-texts"")&amp;""!$A$4:$A""),indirect(CONCAT(LEFT(T$1, LEN(T$1)-8),""-rep-texts"")&amp;""!$B$4:$B"") = -1000, indirect(CONCAT(LEFT(T$1, LEN(T$1)-8),""-rep-texts"")&amp;""!$C$4:$C"") = U45), -2)"),1.0)</f>
        <v>1</v>
      </c>
      <c r="U45" s="8" t="str">
        <f>IFERROR(__xludf.DUMMYFUNCTION("IFERROR(vlookup( filter(indirect(CONCAT(LEFT(T$1, LEN(T$1)-8),""-rep-texts"")&amp;""!$B$4:$B""),indirect(CONCAT(LEFT(T$1, LEN(T$1)-8),""-rep-texts"")&amp;""!$A$4:$A"") = W45), indirect(CONCAT(LEFT(T$1, LEN(T$1)-8),""-rep-texts"")&amp;""!$A$4:$C""), 3, false), ""Low C"&amp;"ontent"")"),"No impact or still unsure of impact")</f>
        <v>No impact or still unsure of impact</v>
      </c>
      <c r="V45" s="7">
        <v>0.5</v>
      </c>
      <c r="W45" s="8">
        <f>IFERROR(__xludf.DUMMYFUNCTION("IFERROR(filter(indirect(CONCAT(LEFT(W$1, LEN(W$1)-8),""-rep-texts"")&amp;""!$A$4:$A""),indirect(CONCAT(LEFT(W$1, LEN(W$1)-8),""-rep-texts"")&amp;""!$B$4:$B"") &lt;&gt; -1000, indirect(CONCAT(LEFT(W$1, LEN(W$1)-8),""-rep-texts"")&amp;""!$C$4:$C"") = X45), -2)"),5.0)</f>
        <v>5</v>
      </c>
      <c r="X45" s="8" t="str">
        <f>IFERROR(__xludf.DUMMYFUNCTION("IF(ISBLANK(IFERROR(vlookup(F45, IMPORTRANGE(""1HbWeGXj0j_9fxRj0rL21m2rIJnCPQCiNttak_P61qFU"", ""impact_cul_perf""), 3,false), ""Low Content"") ), ""Low Content"", IFERROR(vlookup(F45, IMPORTRANGE(""1HbWeGXj0j_9fxRj0rL21m2rIJnCPQCiNttak_P61qFU"", ""impact_"&amp;"cul_perf!$A$3:$C$10000""), 3,false), ""Low Content"") )"),"No impact or still unsure of impact")</f>
        <v>No impact or still unsure of impact</v>
      </c>
      <c r="Y45" s="7">
        <v>0.5</v>
      </c>
      <c r="Z45" s="7">
        <f>IFERROR(__xludf.DUMMYFUNCTION("IFERROR(filter(indirect(CONCAT(LEFT(Z$1, LEN(Z$1)-8),""-rep-texts"")&amp;""!$A$4:$A""),indirect(CONCAT(LEFT(Z$1, LEN(Z$1)-8),""-rep-texts"")&amp;""!$B$4:$B"") = -1000, indirect(CONCAT(LEFT(Z$1, LEN(Z$1)-8),""-rep-texts"")&amp;""!$C$4:$C"") = AA45), -2)"),0.0)</f>
        <v>0</v>
      </c>
      <c r="AA45" s="8" t="str">
        <f>IFERROR(__xludf.DUMMYFUNCTION("IFERROR(vlookup( filter(indirect(CONCAT(LEFT(Z$1, LEN(Z$1)-8),""-rep-texts"")&amp;""!$B$4:$B""),indirect(CONCAT(LEFT(Z$1, LEN(Z$1)-8),""-rep-texts"")&amp;""!$A$4:$A"") = AC45), indirect(CONCAT(LEFT(Z$1, LEN(Z$1)-8),""-rep-texts"")&amp;""!$A$4:$C""), 3, false), ""Low "&amp;"Content"")"),"Fulltime work from home")</f>
        <v>Fulltime work from home</v>
      </c>
      <c r="AB45" s="7">
        <v>0.5</v>
      </c>
      <c r="AC45" s="8">
        <f>IFERROR(__xludf.DUMMYFUNCTION("IFERROR(filter(indirect(CONCAT(LEFT(AC$1, LEN(AC$1)-8),""-rep-texts"")&amp;""!$A$4:$A""),indirect(CONCAT(LEFT(AC$1, LEN(AC$1)-8),""-rep-texts"")&amp;""!$B$4:$B"") &lt;&gt; -1000, indirect(CONCAT(LEFT(AC$1, LEN(AC$1)-8),""-rep-texts"")&amp;""!$C$4:$C"") = AD45), -2)"),4.0)</f>
        <v>4</v>
      </c>
      <c r="AD45" s="8" t="str">
        <f>IFERROR(__xludf.DUMMYFUNCTION("IF(ISBLANK(IFERROR(vlookup(G45, IMPORTRANGE(""1HbWeGXj0j_9fxRj0rL21m2rIJnCPQCiNttak_P61qFU"", ""policy_desired_state""), 3,false), ""Low Content"") ), ""Low Content"", IFERROR(vlookup(G45, IMPORTRANGE(""1HbWeGXj0j_9fxRj0rL21m2rIJnCPQCiNttak_P61qFU"", ""po"&amp;"licy_desired_state!$A$3:$C$10000""), 3,false), ""Low Content"") )"),"Fulltime work from home")</f>
        <v>Fulltime work from home</v>
      </c>
      <c r="AE45" s="7">
        <v>0.5</v>
      </c>
    </row>
    <row r="46" ht="15.75" customHeight="1">
      <c r="A46" s="5" t="s">
        <v>38</v>
      </c>
      <c r="B46" s="9" t="s">
        <v>52</v>
      </c>
      <c r="C46" s="5" t="s">
        <v>47</v>
      </c>
      <c r="D46" s="5" t="s">
        <v>223</v>
      </c>
      <c r="E46" s="5" t="s">
        <v>224</v>
      </c>
      <c r="F46" s="5" t="s">
        <v>225</v>
      </c>
      <c r="G46" s="5" t="s">
        <v>226</v>
      </c>
      <c r="H46" s="7">
        <f>IFERROR(__xludf.DUMMYFUNCTION("IFERROR(filter(indirect(CONCAT(LEFT(H$1, LEN(H$1)-8),""-rep-texts"")&amp;""!$A$4:$A""),indirect(CONCAT(LEFT(H$1, LEN(H$1)-8),""-rep-texts"")&amp;""!$B$4:$B"") = -1000, indirect(CONCAT(LEFT(H$1, LEN(H$1)-8),""-rep-texts"")&amp;""!$C$4:$C"") = I46), -2)"),0.0)</f>
        <v>0</v>
      </c>
      <c r="I46" s="8" t="str">
        <f>IFERROR(__xludf.DUMMYFUNCTION("IFERROR(vlookup( filter(indirect(CONCAT(LEFT(H$1, LEN(H$1)-8),""-rep-texts"")&amp;""!$B$4:$B""),indirect(CONCAT(LEFT(H$1, LEN(H$1)-8),""-rep-texts"")&amp;""!$A$4:$A"") = K46), indirect(CONCAT(LEFT(H$1, LEN(H$1)-8),""-rep-texts"")&amp;""!$A$4:$C""), 3, false), ""Low C"&amp;"ontent"")"),"Adopted hybrid work policy")</f>
        <v>Adopted hybrid work policy</v>
      </c>
      <c r="J46" s="7">
        <v>0.5</v>
      </c>
      <c r="K46" s="8">
        <f>IFERROR(__xludf.DUMMYFUNCTION("IFERROR(filter(indirect(CONCAT(LEFT(K$1, LEN(K$1)-8),""-rep-texts"")&amp;""!$A$4:$A""),indirect(CONCAT(LEFT(K$1, LEN(K$1)-8),""-rep-texts"")&amp;""!$B$4:$B"") &lt;&gt; -1000, indirect(CONCAT(LEFT(K$1, LEN(K$1)-8),""-rep-texts"")&amp;""!$C$4:$C"") = L46), -2)"),4.0)</f>
        <v>4</v>
      </c>
      <c r="L46" s="8" t="str">
        <f>IFERROR(__xludf.DUMMYFUNCTION("IF(ISBLANK(IFERROR(vlookup(D46, IMPORTRANGE(""1HbWeGXj0j_9fxRj0rL21m2rIJnCPQCiNttak_P61qFU"", ""policy_current_state""), 3,false), ""Low Content"") ), ""Low Content"", IFERROR(vlookup(D46, IMPORTRANGE(""1HbWeGXj0j_9fxRj0rL21m2rIJnCPQCiNttak_P61qFU"", ""po"&amp;"licy_current_state!$A$3:$C$10000""), 3,false), ""Low Content"") )"),"Adopted hybrid work policy")</f>
        <v>Adopted hybrid work policy</v>
      </c>
      <c r="M46" s="7">
        <v>0.5</v>
      </c>
      <c r="N46" s="7">
        <f>IFERROR(__xludf.DUMMYFUNCTION("IFERROR(filter(indirect(CONCAT(LEFT(N$1, LEN(N$1)-8),""-rep-texts"")&amp;""!$A$4:$A""),indirect(CONCAT(LEFT(N$1, LEN(N$1)-8),""-rep-texts"")&amp;""!$B$4:$B"") = -1000, indirect(CONCAT(LEFT(N$1, LEN(N$1)-8),""-rep-texts"")&amp;""!$C$4:$C"") = O46), -2)"),0.0)</f>
        <v>0</v>
      </c>
      <c r="O46" s="8" t="str">
        <f>IFERROR(__xludf.DUMMYFUNCTION("IFERROR(vlookup( filter(indirect(CONCAT(LEFT(N$1, LEN(N$1)-8),""-rep-texts"")&amp;""!$B$4:$B""),indirect(CONCAT(LEFT(N$1, LEN(N$1)-8),""-rep-texts"")&amp;""!$A$4:$A"") = Q46), indirect(CONCAT(LEFT(N$1, LEN(N$1)-8),""-rep-texts"")&amp;""!$A$4:$C""), 3, false), ""Low C"&amp;"ontent"")"),"Negative impact on quality of life")</f>
        <v>Negative impact on quality of life</v>
      </c>
      <c r="P46" s="7">
        <v>0.5</v>
      </c>
      <c r="Q46" s="8">
        <f>IFERROR(__xludf.DUMMYFUNCTION("IFERROR(filter(indirect(CONCAT(LEFT(Q$1, LEN(Q$1)-8),""-rep-texts"")&amp;""!$A$4:$A""),indirect(CONCAT(LEFT(Q$1, LEN(Q$1)-8),""-rep-texts"")&amp;""!$B$4:$B"") &lt;&gt; -1000, indirect(CONCAT(LEFT(Q$1, LEN(Q$1)-8),""-rep-texts"")&amp;""!$C$4:$C"") = R46), -2)"),5.0)</f>
        <v>5</v>
      </c>
      <c r="R46" s="8" t="str">
        <f>IFERROR(__xludf.DUMMYFUNCTION("IF(ISBLANK(IFERROR(vlookup(E46, IMPORTRANGE(""1HbWeGXj0j_9fxRj0rL21m2rIJnCPQCiNttak_P61qFU"", ""impact_quality""), 3,false), ""Low Content"") ), ""Low Content"", IFERROR(vlookup(E46, IMPORTRANGE(""1HbWeGXj0j_9fxRj0rL21m2rIJnCPQCiNttak_P61qFU"", ""impact_q"&amp;"uality!$A$3:$C$10000""), 3,false), ""Low Content"") )"),"Negative impact on physical and mental health")</f>
        <v>Negative impact on physical and mental health</v>
      </c>
      <c r="S46" s="7">
        <v>0.5</v>
      </c>
      <c r="T46" s="7">
        <f>IFERROR(__xludf.DUMMYFUNCTION("IFERROR(filter(indirect(CONCAT(LEFT(T$1, LEN(T$1)-8),""-rep-texts"")&amp;""!$A$4:$A""),indirect(CONCAT(LEFT(T$1, LEN(T$1)-8),""-rep-texts"")&amp;""!$B$4:$B"") = -1000, indirect(CONCAT(LEFT(T$1, LEN(T$1)-8),""-rep-texts"")&amp;""!$C$4:$C"") = U46), -2)"),-2.0)</f>
        <v>-2</v>
      </c>
      <c r="U46" s="8" t="str">
        <f>IFERROR(__xludf.DUMMYFUNCTION("IFERROR(vlookup( filter(indirect(CONCAT(LEFT(T$1, LEN(T$1)-8),""-rep-texts"")&amp;""!$B$4:$B""),indirect(CONCAT(LEFT(T$1, LEN(T$1)-8),""-rep-texts"")&amp;""!$A$4:$A"") = W46), indirect(CONCAT(LEFT(T$1, LEN(T$1)-8),""-rep-texts"")&amp;""!$A$4:$C""), 3, false), ""Low C"&amp;"ontent"")"),"Low Content")</f>
        <v>Low Content</v>
      </c>
      <c r="V46" s="7">
        <v>0.5</v>
      </c>
      <c r="W46" s="8">
        <f>IFERROR(__xludf.DUMMYFUNCTION("IFERROR(filter(indirect(CONCAT(LEFT(W$1, LEN(W$1)-8),""-rep-texts"")&amp;""!$A$4:$A""),indirect(CONCAT(LEFT(W$1, LEN(W$1)-8),""-rep-texts"")&amp;""!$B$4:$B"") &lt;&gt; -1000, indirect(CONCAT(LEFT(W$1, LEN(W$1)-8),""-rep-texts"")&amp;""!$C$4:$C"") = X46), -2)"),-2.0)</f>
        <v>-2</v>
      </c>
      <c r="X46" s="8" t="str">
        <f>IFERROR(__xludf.DUMMYFUNCTION("IF(ISBLANK(IFERROR(vlookup(F46, IMPORTRANGE(""1HbWeGXj0j_9fxRj0rL21m2rIJnCPQCiNttak_P61qFU"", ""impact_cul_perf""), 3,false), ""Low Content"") ), ""Low Content"", IFERROR(vlookup(F46, IMPORTRANGE(""1HbWeGXj0j_9fxRj0rL21m2rIJnCPQCiNttak_P61qFU"", ""impact_"&amp;"cul_perf!$A$3:$C$10000""), 3,false), ""Low Content"") )"),"Low Content")</f>
        <v>Low Content</v>
      </c>
      <c r="Y46" s="7">
        <v>0.5</v>
      </c>
      <c r="Z46" s="7">
        <f>IFERROR(__xludf.DUMMYFUNCTION("IFERROR(filter(indirect(CONCAT(LEFT(Z$1, LEN(Z$1)-8),""-rep-texts"")&amp;""!$A$4:$A""),indirect(CONCAT(LEFT(Z$1, LEN(Z$1)-8),""-rep-texts"")&amp;""!$B$4:$B"") = -1000, indirect(CONCAT(LEFT(Z$1, LEN(Z$1)-8),""-rep-texts"")&amp;""!$C$4:$C"") = AA46), -2)"),3.0)</f>
        <v>3</v>
      </c>
      <c r="AA46" s="8" t="str">
        <f>IFERROR(__xludf.DUMMYFUNCTION("IFERROR(vlookup( filter(indirect(CONCAT(LEFT(Z$1, LEN(Z$1)-8),""-rep-texts"")&amp;""!$B$4:$B""),indirect(CONCAT(LEFT(Z$1, LEN(Z$1)-8),""-rep-texts"")&amp;""!$A$4:$A"") = AC46), indirect(CONCAT(LEFT(Z$1, LEN(Z$1)-8),""-rep-texts"")&amp;""!$A$4:$C""), 3, false), ""Low "&amp;"Content"")"),"Preference for hybrid model")</f>
        <v>Preference for hybrid model</v>
      </c>
      <c r="AB46" s="7">
        <v>0.5</v>
      </c>
      <c r="AC46" s="8">
        <f>IFERROR(__xludf.DUMMYFUNCTION("IFERROR(filter(indirect(CONCAT(LEFT(AC$1, LEN(AC$1)-8),""-rep-texts"")&amp;""!$A$4:$A""),indirect(CONCAT(LEFT(AC$1, LEN(AC$1)-8),""-rep-texts"")&amp;""!$B$4:$B"") &lt;&gt; -1000, indirect(CONCAT(LEFT(AC$1, LEN(AC$1)-8),""-rep-texts"")&amp;""!$C$4:$C"") = AD46), -2)"),7.0)</f>
        <v>7</v>
      </c>
      <c r="AD46" s="8" t="str">
        <f>IFERROR(__xludf.DUMMYFUNCTION("IF(ISBLANK(IFERROR(vlookup(G46, IMPORTRANGE(""1HbWeGXj0j_9fxRj0rL21m2rIJnCPQCiNttak_P61qFU"", ""policy_desired_state""), 3,false), ""Low Content"") ), ""Low Content"", IFERROR(vlookup(G46, IMPORTRANGE(""1HbWeGXj0j_9fxRj0rL21m2rIJnCPQCiNttak_P61qFU"", ""po"&amp;"licy_desired_state!$A$3:$C$10000""), 3,false), ""Low Content"") )"),"Generalized hybrid work model")</f>
        <v>Generalized hybrid work model</v>
      </c>
      <c r="AE46" s="7">
        <v>0.5</v>
      </c>
    </row>
    <row r="47" ht="15.75" customHeight="1">
      <c r="A47" s="5" t="s">
        <v>38</v>
      </c>
      <c r="B47" s="9" t="s">
        <v>46</v>
      </c>
      <c r="C47" s="5" t="s">
        <v>53</v>
      </c>
      <c r="D47" s="5" t="s">
        <v>227</v>
      </c>
      <c r="E47" s="5" t="s">
        <v>228</v>
      </c>
      <c r="F47" s="5" t="s">
        <v>229</v>
      </c>
      <c r="G47" s="5" t="s">
        <v>230</v>
      </c>
      <c r="H47" s="7">
        <f>IFERROR(__xludf.DUMMYFUNCTION("IFERROR(filter(indirect(CONCAT(LEFT(H$1, LEN(H$1)-8),""-rep-texts"")&amp;""!$A$4:$A""),indirect(CONCAT(LEFT(H$1, LEN(H$1)-8),""-rep-texts"")&amp;""!$B$4:$B"") = -1000, indirect(CONCAT(LEFT(H$1, LEN(H$1)-8),""-rep-texts"")&amp;""!$C$4:$C"") = I47), -2)"),0.0)</f>
        <v>0</v>
      </c>
      <c r="I47" s="8" t="str">
        <f>IFERROR(__xludf.DUMMYFUNCTION("IFERROR(vlookup( filter(indirect(CONCAT(LEFT(H$1, LEN(H$1)-8),""-rep-texts"")&amp;""!$B$4:$B""),indirect(CONCAT(LEFT(H$1, LEN(H$1)-8),""-rep-texts"")&amp;""!$A$4:$A"") = K47), indirect(CONCAT(LEFT(H$1, LEN(H$1)-8),""-rep-texts"")&amp;""!$A$4:$C""), 3, false), ""Low C"&amp;"ontent"")"),"Adopted hybrid work policy")</f>
        <v>Adopted hybrid work policy</v>
      </c>
      <c r="J47" s="7">
        <v>0.5</v>
      </c>
      <c r="K47" s="8">
        <f>IFERROR(__xludf.DUMMYFUNCTION("IFERROR(filter(indirect(CONCAT(LEFT(K$1, LEN(K$1)-8),""-rep-texts"")&amp;""!$A$4:$A""),indirect(CONCAT(LEFT(K$1, LEN(K$1)-8),""-rep-texts"")&amp;""!$B$4:$B"") &lt;&gt; -1000, indirect(CONCAT(LEFT(K$1, LEN(K$1)-8),""-rep-texts"")&amp;""!$C$4:$C"") = L47), -2)"),4.0)</f>
        <v>4</v>
      </c>
      <c r="L47" s="8" t="str">
        <f>IFERROR(__xludf.DUMMYFUNCTION("IF(ISBLANK(IFERROR(vlookup(D47, IMPORTRANGE(""1HbWeGXj0j_9fxRj0rL21m2rIJnCPQCiNttak_P61qFU"", ""policy_current_state""), 3,false), ""Low Content"") ), ""Low Content"", IFERROR(vlookup(D47, IMPORTRANGE(""1HbWeGXj0j_9fxRj0rL21m2rIJnCPQCiNttak_P61qFU"", ""po"&amp;"licy_current_state!$A$3:$C$10000""), 3,false), ""Low Content"") )"),"Adopted hybrid work policy")</f>
        <v>Adopted hybrid work policy</v>
      </c>
      <c r="M47" s="7">
        <v>0.5</v>
      </c>
      <c r="N47" s="7">
        <f>IFERROR(__xludf.DUMMYFUNCTION("IFERROR(filter(indirect(CONCAT(LEFT(N$1, LEN(N$1)-8),""-rep-texts"")&amp;""!$A$4:$A""),indirect(CONCAT(LEFT(N$1, LEN(N$1)-8),""-rep-texts"")&amp;""!$B$4:$B"") = -1000, indirect(CONCAT(LEFT(N$1, LEN(N$1)-8),""-rep-texts"")&amp;""!$C$4:$C"") = O47), -2)"),0.0)</f>
        <v>0</v>
      </c>
      <c r="O47" s="8" t="str">
        <f>IFERROR(__xludf.DUMMYFUNCTION("IFERROR(vlookup( filter(indirect(CONCAT(LEFT(N$1, LEN(N$1)-8),""-rep-texts"")&amp;""!$B$4:$B""),indirect(CONCAT(LEFT(N$1, LEN(N$1)-8),""-rep-texts"")&amp;""!$A$4:$A"") = Q47), indirect(CONCAT(LEFT(N$1, LEN(N$1)-8),""-rep-texts"")&amp;""!$A$4:$C""), 3, false), ""Low C"&amp;"ontent"")"),"Negative impact on quality of life")</f>
        <v>Negative impact on quality of life</v>
      </c>
      <c r="P47" s="7">
        <v>0.5</v>
      </c>
      <c r="Q47" s="8">
        <f>IFERROR(__xludf.DUMMYFUNCTION("IFERROR(filter(indirect(CONCAT(LEFT(Q$1, LEN(Q$1)-8),""-rep-texts"")&amp;""!$A$4:$A""),indirect(CONCAT(LEFT(Q$1, LEN(Q$1)-8),""-rep-texts"")&amp;""!$B$4:$B"") &lt;&gt; -1000, indirect(CONCAT(LEFT(Q$1, LEN(Q$1)-8),""-rep-texts"")&amp;""!$C$4:$C"") = R47), -2)"),4.0)</f>
        <v>4</v>
      </c>
      <c r="R47" s="8" t="str">
        <f>IFERROR(__xludf.DUMMYFUNCTION("IF(ISBLANK(IFERROR(vlookup(E47, IMPORTRANGE(""1HbWeGXj0j_9fxRj0rL21m2rIJnCPQCiNttak_P61qFU"", ""impact_quality""), 3,false), ""Low Content"") ), ""Low Content"", IFERROR(vlookup(E47, IMPORTRANGE(""1HbWeGXj0j_9fxRj0rL21m2rIJnCPQCiNttak_P61qFU"", ""impact_q"&amp;"uality!$A$3:$C$10000""), 3,false), ""Low Content"") )"),"Negative impact on interactions and collaborations")</f>
        <v>Negative impact on interactions and collaborations</v>
      </c>
      <c r="S47" s="7">
        <v>0.5</v>
      </c>
      <c r="T47" s="7">
        <f>IFERROR(__xludf.DUMMYFUNCTION("IFERROR(filter(indirect(CONCAT(LEFT(T$1, LEN(T$1)-8),""-rep-texts"")&amp;""!$A$4:$A""),indirect(CONCAT(LEFT(T$1, LEN(T$1)-8),""-rep-texts"")&amp;""!$B$4:$B"") = -1000, indirect(CONCAT(LEFT(T$1, LEN(T$1)-8),""-rep-texts"")&amp;""!$C$4:$C"") = U47), -2)"),0.0)</f>
        <v>0</v>
      </c>
      <c r="U47" s="8" t="str">
        <f>IFERROR(__xludf.DUMMYFUNCTION("IFERROR(vlookup( filter(indirect(CONCAT(LEFT(T$1, LEN(T$1)-8),""-rep-texts"")&amp;""!$B$4:$B""),indirect(CONCAT(LEFT(T$1, LEN(T$1)-8),""-rep-texts"")&amp;""!$A$4:$A"") = W47), indirect(CONCAT(LEFT(T$1, LEN(T$1)-8),""-rep-texts"")&amp;""!$A$4:$C""), 3, false), ""Low C"&amp;"ontent"")"),"Negative impact on team's culture and performance")</f>
        <v>Negative impact on team's culture and performance</v>
      </c>
      <c r="V47" s="7">
        <v>0.5</v>
      </c>
      <c r="W47" s="8">
        <f>IFERROR(__xludf.DUMMYFUNCTION("IFERROR(filter(indirect(CONCAT(LEFT(W$1, LEN(W$1)-8),""-rep-texts"")&amp;""!$A$4:$A""),indirect(CONCAT(LEFT(W$1, LEN(W$1)-8),""-rep-texts"")&amp;""!$B$4:$B"") &lt;&gt; -1000, indirect(CONCAT(LEFT(W$1, LEN(W$1)-8),""-rep-texts"")&amp;""!$C$4:$C"") = X47), -2)"),3.0)</f>
        <v>3</v>
      </c>
      <c r="X47" s="8" t="str">
        <f>IFERROR(__xludf.DUMMYFUNCTION("IF(ISBLANK(IFERROR(vlookup(F47, IMPORTRANGE(""1HbWeGXj0j_9fxRj0rL21m2rIJnCPQCiNttak_P61qFU"", ""impact_cul_perf""), 3,false), ""Low Content"") ), ""Low Content"", IFERROR(vlookup(F47, IMPORTRANGE(""1HbWeGXj0j_9fxRj0rL21m2rIJnCPQCiNttak_P61qFU"", ""impact_"&amp;"cul_perf!$A$3:$C$10000""), 3,false), ""Low Content"") )"),"Lower team cohesion")</f>
        <v>Lower team cohesion</v>
      </c>
      <c r="Y47" s="7">
        <v>0.5</v>
      </c>
      <c r="Z47" s="7">
        <f>IFERROR(__xludf.DUMMYFUNCTION("IFERROR(filter(indirect(CONCAT(LEFT(Z$1, LEN(Z$1)-8),""-rep-texts"")&amp;""!$A$4:$A""),indirect(CONCAT(LEFT(Z$1, LEN(Z$1)-8),""-rep-texts"")&amp;""!$B$4:$B"") = -1000, indirect(CONCAT(LEFT(Z$1, LEN(Z$1)-8),""-rep-texts"")&amp;""!$C$4:$C"") = AA47), -2)"),3.0)</f>
        <v>3</v>
      </c>
      <c r="AA47" s="8" t="str">
        <f>IFERROR(__xludf.DUMMYFUNCTION("IFERROR(vlookup( filter(indirect(CONCAT(LEFT(Z$1, LEN(Z$1)-8),""-rep-texts"")&amp;""!$B$4:$B""),indirect(CONCAT(LEFT(Z$1, LEN(Z$1)-8),""-rep-texts"")&amp;""!$A$4:$A"") = AC47), indirect(CONCAT(LEFT(Z$1, LEN(Z$1)-8),""-rep-texts"")&amp;""!$A$4:$C""), 3, false), ""Low "&amp;"Content"")"),"Preference for hybrid model")</f>
        <v>Preference for hybrid model</v>
      </c>
      <c r="AB47" s="7">
        <v>0.5</v>
      </c>
      <c r="AC47" s="8">
        <f>IFERROR(__xludf.DUMMYFUNCTION("IFERROR(filter(indirect(CONCAT(LEFT(AC$1, LEN(AC$1)-8),""-rep-texts"")&amp;""!$A$4:$A""),indirect(CONCAT(LEFT(AC$1, LEN(AC$1)-8),""-rep-texts"")&amp;""!$B$4:$B"") &lt;&gt; -1000, indirect(CONCAT(LEFT(AC$1, LEN(AC$1)-8),""-rep-texts"")&amp;""!$C$4:$C"") = AD47), -2)"),7.0)</f>
        <v>7</v>
      </c>
      <c r="AD47" s="8" t="str">
        <f>IFERROR(__xludf.DUMMYFUNCTION("IF(ISBLANK(IFERROR(vlookup(G47, IMPORTRANGE(""1HbWeGXj0j_9fxRj0rL21m2rIJnCPQCiNttak_P61qFU"", ""policy_desired_state""), 3,false), ""Low Content"") ), ""Low Content"", IFERROR(vlookup(G47, IMPORTRANGE(""1HbWeGXj0j_9fxRj0rL21m2rIJnCPQCiNttak_P61qFU"", ""po"&amp;"licy_desired_state!$A$3:$C$10000""), 3,false), ""Low Content"") )"),"Generalized hybrid work model")</f>
        <v>Generalized hybrid work model</v>
      </c>
      <c r="AE47" s="7">
        <v>0.5</v>
      </c>
    </row>
    <row r="48" ht="15.75" customHeight="1">
      <c r="A48" s="5" t="s">
        <v>45</v>
      </c>
      <c r="B48" s="6" t="s">
        <v>52</v>
      </c>
      <c r="C48" s="5" t="s">
        <v>71</v>
      </c>
      <c r="D48" s="5" t="s">
        <v>231</v>
      </c>
      <c r="E48" s="5" t="s">
        <v>232</v>
      </c>
      <c r="F48" s="5" t="s">
        <v>233</v>
      </c>
      <c r="G48" s="5" t="s">
        <v>234</v>
      </c>
      <c r="H48" s="7">
        <f>IFERROR(__xludf.DUMMYFUNCTION("IFERROR(filter(indirect(CONCAT(LEFT(H$1, LEN(H$1)-8),""-rep-texts"")&amp;""!$A$4:$A""),indirect(CONCAT(LEFT(H$1, LEN(H$1)-8),""-rep-texts"")&amp;""!$B$4:$B"") = -1000, indirect(CONCAT(LEFT(H$1, LEN(H$1)-8),""-rep-texts"")&amp;""!$C$4:$C"") = I48), -2)"),0.0)</f>
        <v>0</v>
      </c>
      <c r="I48" s="8" t="str">
        <f>IFERROR(__xludf.DUMMYFUNCTION("IFERROR(vlookup( filter(indirect(CONCAT(LEFT(H$1, LEN(H$1)-8),""-rep-texts"")&amp;""!$B$4:$B""),indirect(CONCAT(LEFT(H$1, LEN(H$1)-8),""-rep-texts"")&amp;""!$A$4:$A"") = K48), indirect(CONCAT(LEFT(H$1, LEN(H$1)-8),""-rep-texts"")&amp;""!$A$4:$C""), 3, false), ""Low C"&amp;"ontent"")"),"Adopted hybrid work policy")</f>
        <v>Adopted hybrid work policy</v>
      </c>
      <c r="J48" s="7">
        <v>0.5</v>
      </c>
      <c r="K48" s="8">
        <f>IFERROR(__xludf.DUMMYFUNCTION("IFERROR(filter(indirect(CONCAT(LEFT(K$1, LEN(K$1)-8),""-rep-texts"")&amp;""!$A$4:$A""),indirect(CONCAT(LEFT(K$1, LEN(K$1)-8),""-rep-texts"")&amp;""!$B$4:$B"") &lt;&gt; -1000, indirect(CONCAT(LEFT(K$1, LEN(K$1)-8),""-rep-texts"")&amp;""!$C$4:$C"") = L48), -2)"),4.0)</f>
        <v>4</v>
      </c>
      <c r="L48" s="8" t="str">
        <f>IFERROR(__xludf.DUMMYFUNCTION("IF(ISBLANK(IFERROR(vlookup(D48, IMPORTRANGE(""1HbWeGXj0j_9fxRj0rL21m2rIJnCPQCiNttak_P61qFU"", ""policy_current_state""), 3,false), ""Low Content"") ), ""Low Content"", IFERROR(vlookup(D48, IMPORTRANGE(""1HbWeGXj0j_9fxRj0rL21m2rIJnCPQCiNttak_P61qFU"", ""po"&amp;"licy_current_state!$A$3:$C$10000""), 3,false), ""Low Content"") )"),"Adopted hybrid work policy")</f>
        <v>Adopted hybrid work policy</v>
      </c>
      <c r="M48" s="7">
        <v>0.5</v>
      </c>
      <c r="N48" s="7">
        <f>IFERROR(__xludf.DUMMYFUNCTION("IFERROR(filter(indirect(CONCAT(LEFT(N$1, LEN(N$1)-8),""-rep-texts"")&amp;""!$A$4:$A""),indirect(CONCAT(LEFT(N$1, LEN(N$1)-8),""-rep-texts"")&amp;""!$B$4:$B"") = -1000, indirect(CONCAT(LEFT(N$1, LEN(N$1)-8),""-rep-texts"")&amp;""!$C$4:$C"") = O48), -2)"),2.0)</f>
        <v>2</v>
      </c>
      <c r="O48" s="8" t="str">
        <f>IFERROR(__xludf.DUMMYFUNCTION("IFERROR(vlookup( filter(indirect(CONCAT(LEFT(N$1, LEN(N$1)-8),""-rep-texts"")&amp;""!$B$4:$B""),indirect(CONCAT(LEFT(N$1, LEN(N$1)-8),""-rep-texts"")&amp;""!$A$4:$A"") = Q48), indirect(CONCAT(LEFT(N$1, LEN(N$1)-8),""-rep-texts"")&amp;""!$A$4:$C""), 3, false), ""Low C"&amp;"ontent"")"),"Positive impact on quality of life")</f>
        <v>Positive impact on quality of life</v>
      </c>
      <c r="P48" s="7">
        <v>0.5</v>
      </c>
      <c r="Q48" s="8">
        <f>IFERROR(__xludf.DUMMYFUNCTION("IFERROR(filter(indirect(CONCAT(LEFT(Q$1, LEN(Q$1)-8),""-rep-texts"")&amp;""!$A$4:$A""),indirect(CONCAT(LEFT(Q$1, LEN(Q$1)-8),""-rep-texts"")&amp;""!$B$4:$B"") &lt;&gt; -1000, indirect(CONCAT(LEFT(Q$1, LEN(Q$1)-8),""-rep-texts"")&amp;""!$C$4:$C"") = R48), -2)"),12.0)</f>
        <v>12</v>
      </c>
      <c r="R48" s="8" t="str">
        <f>IFERROR(__xludf.DUMMYFUNCTION("IF(ISBLANK(IFERROR(vlookup(E48, IMPORTRANGE(""1HbWeGXj0j_9fxRj0rL21m2rIJnCPQCiNttak_P61qFU"", ""impact_quality""), 3,false), ""Low Content"") ), ""Low Content"", IFERROR(vlookup(E48, IMPORTRANGE(""1HbWeGXj0j_9fxRj0rL21m2rIJnCPQCiNttak_P61qFU"", ""impact_q"&amp;"uality!$A$3:$C$10000""), 3,false), ""Low Content"") )"),"Reduced commute time due to hybrid/remote schedule")</f>
        <v>Reduced commute time due to hybrid/remote schedule</v>
      </c>
      <c r="S48" s="7">
        <v>0.5</v>
      </c>
      <c r="T48" s="7">
        <f>IFERROR(__xludf.DUMMYFUNCTION("IFERROR(filter(indirect(CONCAT(LEFT(T$1, LEN(T$1)-8),""-rep-texts"")&amp;""!$A$4:$A""),indirect(CONCAT(LEFT(T$1, LEN(T$1)-8),""-rep-texts"")&amp;""!$B$4:$B"") = -1000, indirect(CONCAT(LEFT(T$1, LEN(T$1)-8),""-rep-texts"")&amp;""!$C$4:$C"") = U48), -2)"),1.0)</f>
        <v>1</v>
      </c>
      <c r="U48" s="8" t="str">
        <f>IFERROR(__xludf.DUMMYFUNCTION("IFERROR(vlookup( filter(indirect(CONCAT(LEFT(T$1, LEN(T$1)-8),""-rep-texts"")&amp;""!$B$4:$B""),indirect(CONCAT(LEFT(T$1, LEN(T$1)-8),""-rep-texts"")&amp;""!$A$4:$A"") = W48), indirect(CONCAT(LEFT(T$1, LEN(T$1)-8),""-rep-texts"")&amp;""!$A$4:$C""), 3, false), ""Low C"&amp;"ontent"")"),"No impact or still unsure of impact")</f>
        <v>No impact or still unsure of impact</v>
      </c>
      <c r="V48" s="7">
        <v>0.5</v>
      </c>
      <c r="W48" s="8">
        <f>IFERROR(__xludf.DUMMYFUNCTION("IFERROR(filter(indirect(CONCAT(LEFT(W$1, LEN(W$1)-8),""-rep-texts"")&amp;""!$A$4:$A""),indirect(CONCAT(LEFT(W$1, LEN(W$1)-8),""-rep-texts"")&amp;""!$B$4:$B"") &lt;&gt; -1000, indirect(CONCAT(LEFT(W$1, LEN(W$1)-8),""-rep-texts"")&amp;""!$C$4:$C"") = X48), -2)"),5.0)</f>
        <v>5</v>
      </c>
      <c r="X48" s="8" t="str">
        <f>IFERROR(__xludf.DUMMYFUNCTION("IF(ISBLANK(IFERROR(vlookup(F48, IMPORTRANGE(""1HbWeGXj0j_9fxRj0rL21m2rIJnCPQCiNttak_P61qFU"", ""impact_cul_perf""), 3,false), ""Low Content"") ), ""Low Content"", IFERROR(vlookup(F48, IMPORTRANGE(""1HbWeGXj0j_9fxRj0rL21m2rIJnCPQCiNttak_P61qFU"", ""impact_"&amp;"cul_perf!$A$3:$C$10000""), 3,false), ""Low Content"") )"),"No impact or still unsure of impact")</f>
        <v>No impact or still unsure of impact</v>
      </c>
      <c r="Y48" s="7">
        <v>0.5</v>
      </c>
      <c r="Z48" s="7">
        <f>IFERROR(__xludf.DUMMYFUNCTION("IFERROR(filter(indirect(CONCAT(LEFT(Z$1, LEN(Z$1)-8),""-rep-texts"")&amp;""!$A$4:$A""),indirect(CONCAT(LEFT(Z$1, LEN(Z$1)-8),""-rep-texts"")&amp;""!$B$4:$B"") = -1000, indirect(CONCAT(LEFT(Z$1, LEN(Z$1)-8),""-rep-texts"")&amp;""!$C$4:$C"") = AA48), -2)"),3.0)</f>
        <v>3</v>
      </c>
      <c r="AA48" s="8" t="str">
        <f>IFERROR(__xludf.DUMMYFUNCTION("IFERROR(vlookup( filter(indirect(CONCAT(LEFT(Z$1, LEN(Z$1)-8),""-rep-texts"")&amp;""!$B$4:$B""),indirect(CONCAT(LEFT(Z$1, LEN(Z$1)-8),""-rep-texts"")&amp;""!$A$4:$A"") = AC48), indirect(CONCAT(LEFT(Z$1, LEN(Z$1)-8),""-rep-texts"")&amp;""!$A$4:$C""), 3, false), ""Low "&amp;"Content"")"),"Preference for hybrid model")</f>
        <v>Preference for hybrid model</v>
      </c>
      <c r="AB48" s="7">
        <v>0.5</v>
      </c>
      <c r="AC48" s="8">
        <f>IFERROR(__xludf.DUMMYFUNCTION("IFERROR(filter(indirect(CONCAT(LEFT(AC$1, LEN(AC$1)-8),""-rep-texts"")&amp;""!$A$4:$A""),indirect(CONCAT(LEFT(AC$1, LEN(AC$1)-8),""-rep-texts"")&amp;""!$B$4:$B"") &lt;&gt; -1000, indirect(CONCAT(LEFT(AC$1, LEN(AC$1)-8),""-rep-texts"")&amp;""!$C$4:$C"") = AD48), -2)"),7.0)</f>
        <v>7</v>
      </c>
      <c r="AD48" s="8" t="str">
        <f>IFERROR(__xludf.DUMMYFUNCTION("IF(ISBLANK(IFERROR(vlookup(G48, IMPORTRANGE(""1HbWeGXj0j_9fxRj0rL21m2rIJnCPQCiNttak_P61qFU"", ""policy_desired_state""), 3,false), ""Low Content"") ), ""Low Content"", IFERROR(vlookup(G48, IMPORTRANGE(""1HbWeGXj0j_9fxRj0rL21m2rIJnCPQCiNttak_P61qFU"", ""po"&amp;"licy_desired_state!$A$3:$C$10000""), 3,false), ""Low Content"") )"),"Generalized hybrid work model")</f>
        <v>Generalized hybrid work model</v>
      </c>
      <c r="AE48" s="7">
        <v>0.5</v>
      </c>
    </row>
    <row r="49" ht="15.75" customHeight="1">
      <c r="A49" s="5" t="s">
        <v>38</v>
      </c>
      <c r="B49" s="6" t="s">
        <v>85</v>
      </c>
      <c r="C49" s="5" t="s">
        <v>71</v>
      </c>
      <c r="D49" s="5" t="s">
        <v>235</v>
      </c>
      <c r="E49" s="5" t="s">
        <v>236</v>
      </c>
      <c r="F49" s="5" t="s">
        <v>237</v>
      </c>
      <c r="G49" s="5" t="s">
        <v>238</v>
      </c>
      <c r="H49" s="7">
        <f>IFERROR(__xludf.DUMMYFUNCTION("IFERROR(filter(indirect(CONCAT(LEFT(H$1, LEN(H$1)-8),""-rep-texts"")&amp;""!$A$4:$A""),indirect(CONCAT(LEFT(H$1, LEN(H$1)-8),""-rep-texts"")&amp;""!$B$4:$B"") = -1000, indirect(CONCAT(LEFT(H$1, LEN(H$1)-8),""-rep-texts"")&amp;""!$C$4:$C"") = I49), -2)"),0.0)</f>
        <v>0</v>
      </c>
      <c r="I49" s="8" t="str">
        <f>IFERROR(__xludf.DUMMYFUNCTION("IFERROR(vlookup( filter(indirect(CONCAT(LEFT(H$1, LEN(H$1)-8),""-rep-texts"")&amp;""!$B$4:$B""),indirect(CONCAT(LEFT(H$1, LEN(H$1)-8),""-rep-texts"")&amp;""!$A$4:$A"") = K49), indirect(CONCAT(LEFT(H$1, LEN(H$1)-8),""-rep-texts"")&amp;""!$A$4:$C""), 3, false), ""Low C"&amp;"ontent"")"),"Adopted hybrid work policy")</f>
        <v>Adopted hybrid work policy</v>
      </c>
      <c r="J49" s="7">
        <v>0.5</v>
      </c>
      <c r="K49" s="8">
        <f>IFERROR(__xludf.DUMMYFUNCTION("IFERROR(filter(indirect(CONCAT(LEFT(K$1, LEN(K$1)-8),""-rep-texts"")&amp;""!$A$4:$A""),indirect(CONCAT(LEFT(K$1, LEN(K$1)-8),""-rep-texts"")&amp;""!$B$4:$B"") &lt;&gt; -1000, indirect(CONCAT(LEFT(K$1, LEN(K$1)-8),""-rep-texts"")&amp;""!$C$4:$C"") = L49), -2)"),4.0)</f>
        <v>4</v>
      </c>
      <c r="L49" s="8" t="str">
        <f>IFERROR(__xludf.DUMMYFUNCTION("IF(ISBLANK(IFERROR(vlookup(D49, IMPORTRANGE(""1HbWeGXj0j_9fxRj0rL21m2rIJnCPQCiNttak_P61qFU"", ""policy_current_state""), 3,false), ""Low Content"") ), ""Low Content"", IFERROR(vlookup(D49, IMPORTRANGE(""1HbWeGXj0j_9fxRj0rL21m2rIJnCPQCiNttak_P61qFU"", ""po"&amp;"licy_current_state!$A$3:$C$10000""), 3,false), ""Low Content"") )"),"Adopted hybrid work policy")</f>
        <v>Adopted hybrid work policy</v>
      </c>
      <c r="M49" s="7">
        <v>0.5</v>
      </c>
      <c r="N49" s="7">
        <f>IFERROR(__xludf.DUMMYFUNCTION("IFERROR(filter(indirect(CONCAT(LEFT(N$1, LEN(N$1)-8),""-rep-texts"")&amp;""!$A$4:$A""),indirect(CONCAT(LEFT(N$1, LEN(N$1)-8),""-rep-texts"")&amp;""!$B$4:$B"") = -1000, indirect(CONCAT(LEFT(N$1, LEN(N$1)-8),""-rep-texts"")&amp;""!$C$4:$C"") = O49), -2)"),2.0)</f>
        <v>2</v>
      </c>
      <c r="O49" s="8" t="str">
        <f>IFERROR(__xludf.DUMMYFUNCTION("IFERROR(vlookup( filter(indirect(CONCAT(LEFT(N$1, LEN(N$1)-8),""-rep-texts"")&amp;""!$B$4:$B""),indirect(CONCAT(LEFT(N$1, LEN(N$1)-8),""-rep-texts"")&amp;""!$A$4:$A"") = Q49), indirect(CONCAT(LEFT(N$1, LEN(N$1)-8),""-rep-texts"")&amp;""!$A$4:$C""), 3, false), ""Low C"&amp;"ontent"")"),"Positive impact on quality of life")</f>
        <v>Positive impact on quality of life</v>
      </c>
      <c r="P49" s="7">
        <v>0.5</v>
      </c>
      <c r="Q49" s="8">
        <f>IFERROR(__xludf.DUMMYFUNCTION("IFERROR(filter(indirect(CONCAT(LEFT(Q$1, LEN(Q$1)-8),""-rep-texts"")&amp;""!$A$4:$A""),indirect(CONCAT(LEFT(Q$1, LEN(Q$1)-8),""-rep-texts"")&amp;""!$B$4:$B"") &lt;&gt; -1000, indirect(CONCAT(LEFT(Q$1, LEN(Q$1)-8),""-rep-texts"")&amp;""!$C$4:$C"") = R49), -2)"),11.0)</f>
        <v>11</v>
      </c>
      <c r="R49" s="8" t="str">
        <f>IFERROR(__xludf.DUMMYFUNCTION("IF(ISBLANK(IFERROR(vlookup(E49, IMPORTRANGE(""1HbWeGXj0j_9fxRj0rL21m2rIJnCPQCiNttak_P61qFU"", ""impact_quality""), 3,false), ""Low Content"") ), ""Low Content"", IFERROR(vlookup(E49, IMPORTRANGE(""1HbWeGXj0j_9fxRj0rL21m2rIJnCPQCiNttak_P61qFU"", ""impact_q"&amp;"uality!$A$3:$C$10000""), 3,false), ""Low Content"") )"),"Positive impact on work-life balance due to hyrbrid/remote policy")</f>
        <v>Positive impact on work-life balance due to hyrbrid/remote policy</v>
      </c>
      <c r="S49" s="7">
        <v>0.5</v>
      </c>
      <c r="T49" s="7">
        <f>IFERROR(__xludf.DUMMYFUNCTION("IFERROR(filter(indirect(CONCAT(LEFT(T$1, LEN(T$1)-8),""-rep-texts"")&amp;""!$A$4:$A""),indirect(CONCAT(LEFT(T$1, LEN(T$1)-8),""-rep-texts"")&amp;""!$B$4:$B"") = -1000, indirect(CONCAT(LEFT(T$1, LEN(T$1)-8),""-rep-texts"")&amp;""!$C$4:$C"") = U49), -2)"),2.0)</f>
        <v>2</v>
      </c>
      <c r="U49" s="8" t="str">
        <f>IFERROR(__xludf.DUMMYFUNCTION("IFERROR(vlookup( filter(indirect(CONCAT(LEFT(T$1, LEN(T$1)-8),""-rep-texts"")&amp;""!$B$4:$B""),indirect(CONCAT(LEFT(T$1, LEN(T$1)-8),""-rep-texts"")&amp;""!$A$4:$A"") = W49), indirect(CONCAT(LEFT(T$1, LEN(T$1)-8),""-rep-texts"")&amp;""!$A$4:$C""), 3, false), ""Low C"&amp;"ontent"")"),"Positive impact on team's culture and performance")</f>
        <v>Positive impact on team's culture and performance</v>
      </c>
      <c r="V49" s="7">
        <v>0.5</v>
      </c>
      <c r="W49" s="8">
        <f>IFERROR(__xludf.DUMMYFUNCTION("IFERROR(filter(indirect(CONCAT(LEFT(W$1, LEN(W$1)-8),""-rep-texts"")&amp;""!$A$4:$A""),indirect(CONCAT(LEFT(W$1, LEN(W$1)-8),""-rep-texts"")&amp;""!$B$4:$B"") &lt;&gt; -1000, indirect(CONCAT(LEFT(W$1, LEN(W$1)-8),""-rep-texts"")&amp;""!$C$4:$C"") = X49), -2)"),6.0)</f>
        <v>6</v>
      </c>
      <c r="X49" s="8" t="str">
        <f>IFERROR(__xludf.DUMMYFUNCTION("IF(ISBLANK(IFERROR(vlookup(F49, IMPORTRANGE(""1HbWeGXj0j_9fxRj0rL21m2rIJnCPQCiNttak_P61qFU"", ""impact_cul_perf""), 3,false), ""Low Content"") ), ""Low Content"", IFERROR(vlookup(F49, IMPORTRANGE(""1HbWeGXj0j_9fxRj0rL21m2rIJnCPQCiNttak_P61qFU"", ""impact_"&amp;"cul_perf!$A$3:$C$10000""), 3,false), ""Low Content"") )"),"Maintained or enhanced team culture and performance ")</f>
        <v>Maintained or enhanced team culture and performance </v>
      </c>
      <c r="Y49" s="7">
        <v>0.5</v>
      </c>
      <c r="Z49" s="7">
        <f>IFERROR(__xludf.DUMMYFUNCTION("IFERROR(filter(indirect(CONCAT(LEFT(Z$1, LEN(Z$1)-8),""-rep-texts"")&amp;""!$A$4:$A""),indirect(CONCAT(LEFT(Z$1, LEN(Z$1)-8),""-rep-texts"")&amp;""!$B$4:$B"") = -1000, indirect(CONCAT(LEFT(Z$1, LEN(Z$1)-8),""-rep-texts"")&amp;""!$C$4:$C"") = AA49), -2)"),3.0)</f>
        <v>3</v>
      </c>
      <c r="AA49" s="8" t="str">
        <f>IFERROR(__xludf.DUMMYFUNCTION("IFERROR(vlookup( filter(indirect(CONCAT(LEFT(Z$1, LEN(Z$1)-8),""-rep-texts"")&amp;""!$B$4:$B""),indirect(CONCAT(LEFT(Z$1, LEN(Z$1)-8),""-rep-texts"")&amp;""!$A$4:$A"") = AC49), indirect(CONCAT(LEFT(Z$1, LEN(Z$1)-8),""-rep-texts"")&amp;""!$A$4:$C""), 3, false), ""Low "&amp;"Content"")"),"Preference for hybrid model")</f>
        <v>Preference for hybrid model</v>
      </c>
      <c r="AB49" s="7">
        <v>0.5</v>
      </c>
      <c r="AC49" s="8">
        <f>IFERROR(__xludf.DUMMYFUNCTION("IFERROR(filter(indirect(CONCAT(LEFT(AC$1, LEN(AC$1)-8),""-rep-texts"")&amp;""!$A$4:$A""),indirect(CONCAT(LEFT(AC$1, LEN(AC$1)-8),""-rep-texts"")&amp;""!$B$4:$B"") &lt;&gt; -1000, indirect(CONCAT(LEFT(AC$1, LEN(AC$1)-8),""-rep-texts"")&amp;""!$C$4:$C"") = AD49), -2)"),7.0)</f>
        <v>7</v>
      </c>
      <c r="AD49" s="8" t="str">
        <f>IFERROR(__xludf.DUMMYFUNCTION("IF(ISBLANK(IFERROR(vlookup(G49, IMPORTRANGE(""1HbWeGXj0j_9fxRj0rL21m2rIJnCPQCiNttak_P61qFU"", ""policy_desired_state""), 3,false), ""Low Content"") ), ""Low Content"", IFERROR(vlookup(G49, IMPORTRANGE(""1HbWeGXj0j_9fxRj0rL21m2rIJnCPQCiNttak_P61qFU"", ""po"&amp;"licy_desired_state!$A$3:$C$10000""), 3,false), ""Low Content"") )"),"Generalized hybrid work model")</f>
        <v>Generalized hybrid work model</v>
      </c>
      <c r="AE49" s="7">
        <v>0.5</v>
      </c>
    </row>
    <row r="50" ht="15.75" customHeight="1">
      <c r="A50" s="5" t="s">
        <v>38</v>
      </c>
      <c r="B50" s="6" t="s">
        <v>239</v>
      </c>
      <c r="C50" s="5" t="s">
        <v>71</v>
      </c>
      <c r="D50" s="5" t="s">
        <v>240</v>
      </c>
      <c r="E50" s="5" t="s">
        <v>241</v>
      </c>
      <c r="F50" s="5" t="s">
        <v>242</v>
      </c>
      <c r="G50" s="5" t="s">
        <v>243</v>
      </c>
      <c r="H50" s="7">
        <f>IFERROR(__xludf.DUMMYFUNCTION("IFERROR(filter(indirect(CONCAT(LEFT(H$1, LEN(H$1)-8),""-rep-texts"")&amp;""!$A$4:$A""),indirect(CONCAT(LEFT(H$1, LEN(H$1)-8),""-rep-texts"")&amp;""!$B$4:$B"") = -1000, indirect(CONCAT(LEFT(H$1, LEN(H$1)-8),""-rep-texts"")&amp;""!$C$4:$C"") = I50), -2)"),1.0)</f>
        <v>1</v>
      </c>
      <c r="I50" s="8" t="str">
        <f>IFERROR(__xludf.DUMMYFUNCTION("IFERROR(vlookup( filter(indirect(CONCAT(LEFT(H$1, LEN(H$1)-8),""-rep-texts"")&amp;""!$B$4:$B""),indirect(CONCAT(LEFT(H$1, LEN(H$1)-8),""-rep-texts"")&amp;""!$A$4:$A"") = K50), indirect(CONCAT(LEFT(H$1, LEN(H$1)-8),""-rep-texts"")&amp;""!$A$4:$C""), 3, false), ""Low C"&amp;"ontent"")"),"Shifted to full remote work")</f>
        <v>Shifted to full remote work</v>
      </c>
      <c r="J50" s="7">
        <v>0.5</v>
      </c>
      <c r="K50" s="8">
        <f>IFERROR(__xludf.DUMMYFUNCTION("IFERROR(filter(indirect(CONCAT(LEFT(K$1, LEN(K$1)-8),""-rep-texts"")&amp;""!$A$4:$A""),indirect(CONCAT(LEFT(K$1, LEN(K$1)-8),""-rep-texts"")&amp;""!$B$4:$B"") &lt;&gt; -1000, indirect(CONCAT(LEFT(K$1, LEN(K$1)-8),""-rep-texts"")&amp;""!$C$4:$C"") = L50), -2)"),5.0)</f>
        <v>5</v>
      </c>
      <c r="L50" s="8" t="str">
        <f>IFERROR(__xludf.DUMMYFUNCTION("IF(ISBLANK(IFERROR(vlookup(D50, IMPORTRANGE(""1HbWeGXj0j_9fxRj0rL21m2rIJnCPQCiNttak_P61qFU"", ""policy_current_state""), 3,false), ""Low Content"") ), ""Low Content"", IFERROR(vlookup(D50, IMPORTRANGE(""1HbWeGXj0j_9fxRj0rL21m2rIJnCPQCiNttak_P61qFU"", ""po"&amp;"licy_current_state!$A$3:$C$10000""), 3,false), ""Low Content"") )"),"Shifted to full remote work")</f>
        <v>Shifted to full remote work</v>
      </c>
      <c r="M50" s="7">
        <v>0.5</v>
      </c>
      <c r="N50" s="7">
        <f>IFERROR(__xludf.DUMMYFUNCTION("IFERROR(filter(indirect(CONCAT(LEFT(N$1, LEN(N$1)-8),""-rep-texts"")&amp;""!$A$4:$A""),indirect(CONCAT(LEFT(N$1, LEN(N$1)-8),""-rep-texts"")&amp;""!$B$4:$B"") = -1000, indirect(CONCAT(LEFT(N$1, LEN(N$1)-8),""-rep-texts"")&amp;""!$C$4:$C"") = O50), -2)"),0.0)</f>
        <v>0</v>
      </c>
      <c r="O50" s="8" t="str">
        <f>IFERROR(__xludf.DUMMYFUNCTION("IFERROR(vlookup( filter(indirect(CONCAT(LEFT(N$1, LEN(N$1)-8),""-rep-texts"")&amp;""!$B$4:$B""),indirect(CONCAT(LEFT(N$1, LEN(N$1)-8),""-rep-texts"")&amp;""!$A$4:$A"") = Q50), indirect(CONCAT(LEFT(N$1, LEN(N$1)-8),""-rep-texts"")&amp;""!$A$4:$C""), 3, false), ""Low C"&amp;"ontent"")"),"Negative impact on quality of life")</f>
        <v>Negative impact on quality of life</v>
      </c>
      <c r="P50" s="7">
        <v>0.5</v>
      </c>
      <c r="Q50" s="8">
        <f>IFERROR(__xludf.DUMMYFUNCTION("IFERROR(filter(indirect(CONCAT(LEFT(Q$1, LEN(Q$1)-8),""-rep-texts"")&amp;""!$A$4:$A""),indirect(CONCAT(LEFT(Q$1, LEN(Q$1)-8),""-rep-texts"")&amp;""!$B$4:$B"") &lt;&gt; -1000, indirect(CONCAT(LEFT(Q$1, LEN(Q$1)-8),""-rep-texts"")&amp;""!$C$4:$C"") = R50), -2)"),6.0)</f>
        <v>6</v>
      </c>
      <c r="R50" s="8" t="str">
        <f>IFERROR(__xludf.DUMMYFUNCTION("IF(ISBLANK(IFERROR(vlookup(E50, IMPORTRANGE(""1HbWeGXj0j_9fxRj0rL21m2rIJnCPQCiNttak_P61qFU"", ""impact_quality""), 3,false), ""Low Content"") ), ""Low Content"", IFERROR(vlookup(E50, IMPORTRANGE(""1HbWeGXj0j_9fxRj0rL21m2rIJnCPQCiNttak_P61qFU"", ""impact_q"&amp;"uality!$A$3:$C$10000""), 3,false), ""Low Content"") )"),"Negative impact on work-life balance")</f>
        <v>Negative impact on work-life balance</v>
      </c>
      <c r="S50" s="7">
        <v>0.5</v>
      </c>
      <c r="T50" s="7">
        <f>IFERROR(__xludf.DUMMYFUNCTION("IFERROR(filter(indirect(CONCAT(LEFT(T$1, LEN(T$1)-8),""-rep-texts"")&amp;""!$A$4:$A""),indirect(CONCAT(LEFT(T$1, LEN(T$1)-8),""-rep-texts"")&amp;""!$B$4:$B"") = -1000, indirect(CONCAT(LEFT(T$1, LEN(T$1)-8),""-rep-texts"")&amp;""!$C$4:$C"") = U50), -2)"),0.0)</f>
        <v>0</v>
      </c>
      <c r="U50" s="8" t="str">
        <f>IFERROR(__xludf.DUMMYFUNCTION("IFERROR(vlookup( filter(indirect(CONCAT(LEFT(T$1, LEN(T$1)-8),""-rep-texts"")&amp;""!$B$4:$B""),indirect(CONCAT(LEFT(T$1, LEN(T$1)-8),""-rep-texts"")&amp;""!$A$4:$A"") = W50), indirect(CONCAT(LEFT(T$1, LEN(T$1)-8),""-rep-texts"")&amp;""!$A$4:$C""), 3, false), ""Low C"&amp;"ontent"")"),"Negative impact on team's culture and performance")</f>
        <v>Negative impact on team's culture and performance</v>
      </c>
      <c r="V50" s="7">
        <v>0.5</v>
      </c>
      <c r="W50" s="8">
        <f>IFERROR(__xludf.DUMMYFUNCTION("IFERROR(filter(indirect(CONCAT(LEFT(W$1, LEN(W$1)-8),""-rep-texts"")&amp;""!$A$4:$A""),indirect(CONCAT(LEFT(W$1, LEN(W$1)-8),""-rep-texts"")&amp;""!$B$4:$B"") &lt;&gt; -1000, indirect(CONCAT(LEFT(W$1, LEN(W$1)-8),""-rep-texts"")&amp;""!$C$4:$C"") = X50), -2)"),4.0)</f>
        <v>4</v>
      </c>
      <c r="X50" s="8" t="str">
        <f>IFERROR(__xludf.DUMMYFUNCTION("IF(ISBLANK(IFERROR(vlookup(F50, IMPORTRANGE(""1HbWeGXj0j_9fxRj0rL21m2rIJnCPQCiNttak_P61qFU"", ""impact_cul_perf""), 3,false), ""Low Content"") ), ""Low Content"", IFERROR(vlookup(F50, IMPORTRANGE(""1HbWeGXj0j_9fxRj0rL21m2rIJnCPQCiNttak_P61qFU"", ""impact_"&amp;"cul_perf!$A$3:$C$10000""), 3,false), ""Low Content"") )"),"Negative impact on performance")</f>
        <v>Negative impact on performance</v>
      </c>
      <c r="Y50" s="7">
        <v>0.5</v>
      </c>
      <c r="Z50" s="7">
        <f>IFERROR(__xludf.DUMMYFUNCTION("IFERROR(filter(indirect(CONCAT(LEFT(Z$1, LEN(Z$1)-8),""-rep-texts"")&amp;""!$A$4:$A""),indirect(CONCAT(LEFT(Z$1, LEN(Z$1)-8),""-rep-texts"")&amp;""!$B$4:$B"") = -1000, indirect(CONCAT(LEFT(Z$1, LEN(Z$1)-8),""-rep-texts"")&amp;""!$C$4:$C"") = AA50), -2)"),3.0)</f>
        <v>3</v>
      </c>
      <c r="AA50" s="8" t="str">
        <f>IFERROR(__xludf.DUMMYFUNCTION("IFERROR(vlookup( filter(indirect(CONCAT(LEFT(Z$1, LEN(Z$1)-8),""-rep-texts"")&amp;""!$B$4:$B""),indirect(CONCAT(LEFT(Z$1, LEN(Z$1)-8),""-rep-texts"")&amp;""!$A$4:$A"") = AC50), indirect(CONCAT(LEFT(Z$1, LEN(Z$1)-8),""-rep-texts"")&amp;""!$A$4:$C""), 3, false), ""Low "&amp;"Content"")"),"Preference for hybrid model")</f>
        <v>Preference for hybrid model</v>
      </c>
      <c r="AB50" s="7">
        <v>0.5</v>
      </c>
      <c r="AC50" s="8">
        <f>IFERROR(__xludf.DUMMYFUNCTION("IFERROR(filter(indirect(CONCAT(LEFT(AC$1, LEN(AC$1)-8),""-rep-texts"")&amp;""!$A$4:$A""),indirect(CONCAT(LEFT(AC$1, LEN(AC$1)-8),""-rep-texts"")&amp;""!$B$4:$B"") &lt;&gt; -1000, indirect(CONCAT(LEFT(AC$1, LEN(AC$1)-8),""-rep-texts"")&amp;""!$C$4:$C"") = AD50), -2)"),7.0)</f>
        <v>7</v>
      </c>
      <c r="AD50" s="8" t="str">
        <f>IFERROR(__xludf.DUMMYFUNCTION("IF(ISBLANK(IFERROR(vlookup(G50, IMPORTRANGE(""1HbWeGXj0j_9fxRj0rL21m2rIJnCPQCiNttak_P61qFU"", ""policy_desired_state""), 3,false), ""Low Content"") ), ""Low Content"", IFERROR(vlookup(G50, IMPORTRANGE(""1HbWeGXj0j_9fxRj0rL21m2rIJnCPQCiNttak_P61qFU"", ""po"&amp;"licy_desired_state!$A$3:$C$10000""), 3,false), ""Low Content"") )"),"Generalized hybrid work model")</f>
        <v>Generalized hybrid work model</v>
      </c>
      <c r="AE50" s="7">
        <v>0.5</v>
      </c>
    </row>
    <row r="51" ht="15.75" customHeight="1">
      <c r="A51" s="5" t="s">
        <v>38</v>
      </c>
      <c r="B51" s="6" t="s">
        <v>52</v>
      </c>
      <c r="C51" s="5" t="s">
        <v>40</v>
      </c>
      <c r="D51" s="5" t="s">
        <v>244</v>
      </c>
      <c r="E51" s="5" t="s">
        <v>244</v>
      </c>
      <c r="F51" s="5" t="s">
        <v>244</v>
      </c>
      <c r="G51" s="5" t="s">
        <v>245</v>
      </c>
      <c r="H51" s="7">
        <f>IFERROR(__xludf.DUMMYFUNCTION("IFERROR(filter(indirect(CONCAT(LEFT(H$1, LEN(H$1)-8),""-rep-texts"")&amp;""!$A$4:$A""),indirect(CONCAT(LEFT(H$1, LEN(H$1)-8),""-rep-texts"")&amp;""!$B$4:$B"") = -1000, indirect(CONCAT(LEFT(H$1, LEN(H$1)-8),""-rep-texts"")&amp;""!$C$4:$C"") = I51), -2)"),2.0)</f>
        <v>2</v>
      </c>
      <c r="I51" s="8" t="str">
        <f>IFERROR(__xludf.DUMMYFUNCTION("IFERROR(vlookup( filter(indirect(CONCAT(LEFT(H$1, LEN(H$1)-8),""-rep-texts"")&amp;""!$B$4:$B""),indirect(CONCAT(LEFT(H$1, LEN(H$1)-8),""-rep-texts"")&amp;""!$A$4:$A"") = K51), indirect(CONCAT(LEFT(H$1, LEN(H$1)-8),""-rep-texts"")&amp;""!$A$4:$C""), 3, false), ""Low C"&amp;"ontent"")"),"No change in policy")</f>
        <v>No change in policy</v>
      </c>
      <c r="J51" s="7">
        <v>0.5</v>
      </c>
      <c r="K51" s="8">
        <f>IFERROR(__xludf.DUMMYFUNCTION("IFERROR(filter(indirect(CONCAT(LEFT(K$1, LEN(K$1)-8),""-rep-texts"")&amp;""!$A$4:$A""),indirect(CONCAT(LEFT(K$1, LEN(K$1)-8),""-rep-texts"")&amp;""!$B$4:$B"") &lt;&gt; -1000, indirect(CONCAT(LEFT(K$1, LEN(K$1)-8),""-rep-texts"")&amp;""!$C$4:$C"") = L51), -2)"),6.0)</f>
        <v>6</v>
      </c>
      <c r="L51" s="8" t="str">
        <f>IFERROR(__xludf.DUMMYFUNCTION("IF(ISBLANK(IFERROR(vlookup(D51, IMPORTRANGE(""1HbWeGXj0j_9fxRj0rL21m2rIJnCPQCiNttak_P61qFU"", ""policy_current_state""), 3,false), ""Low Content"") ), ""Low Content"", IFERROR(vlookup(D51, IMPORTRANGE(""1HbWeGXj0j_9fxRj0rL21m2rIJnCPQCiNttak_P61qFU"", ""po"&amp;"licy_current_state!$A$3:$C$10000""), 3,false), ""Low Content"") )"),"No change in policy")</f>
        <v>No change in policy</v>
      </c>
      <c r="M51" s="7">
        <v>0.5</v>
      </c>
      <c r="N51" s="7">
        <f>IFERROR(__xludf.DUMMYFUNCTION("IFERROR(filter(indirect(CONCAT(LEFT(N$1, LEN(N$1)-8),""-rep-texts"")&amp;""!$A$4:$A""),indirect(CONCAT(LEFT(N$1, LEN(N$1)-8),""-rep-texts"")&amp;""!$B$4:$B"") = -1000, indirect(CONCAT(LEFT(N$1, LEN(N$1)-8),""-rep-texts"")&amp;""!$C$4:$C"") = O51), -2)"),1.0)</f>
        <v>1</v>
      </c>
      <c r="O51" s="8" t="str">
        <f>IFERROR(__xludf.DUMMYFUNCTION("IFERROR(vlookup( filter(indirect(CONCAT(LEFT(N$1, LEN(N$1)-8),""-rep-texts"")&amp;""!$B$4:$B""),indirect(CONCAT(LEFT(N$1, LEN(N$1)-8),""-rep-texts"")&amp;""!$A$4:$A"") = Q51), indirect(CONCAT(LEFT(N$1, LEN(N$1)-8),""-rep-texts"")&amp;""!$A$4:$C""), 3, false), ""Low C"&amp;"ontent"")"),"No impact or change")</f>
        <v>No impact or change</v>
      </c>
      <c r="P51" s="7">
        <v>0.5</v>
      </c>
      <c r="Q51" s="8">
        <f>IFERROR(__xludf.DUMMYFUNCTION("IFERROR(filter(indirect(CONCAT(LEFT(Q$1, LEN(Q$1)-8),""-rep-texts"")&amp;""!$A$4:$A""),indirect(CONCAT(LEFT(Q$1, LEN(Q$1)-8),""-rep-texts"")&amp;""!$B$4:$B"") &lt;&gt; -1000, indirect(CONCAT(LEFT(Q$1, LEN(Q$1)-8),""-rep-texts"")&amp;""!$C$4:$C"") = R51), -2)"),7.0)</f>
        <v>7</v>
      </c>
      <c r="R51" s="8" t="str">
        <f>IFERROR(__xludf.DUMMYFUNCTION("IF(ISBLANK(IFERROR(vlookup(E51, IMPORTRANGE(""1HbWeGXj0j_9fxRj0rL21m2rIJnCPQCiNttak_P61qFU"", ""impact_quality""), 3,false), ""Low Content"") ), ""Low Content"", IFERROR(vlookup(E51, IMPORTRANGE(""1HbWeGXj0j_9fxRj0rL21m2rIJnCPQCiNttak_P61qFU"", ""impact_q"&amp;"uality!$A$3:$C$10000""), 3,false), ""Low Content"") )"),"No impact or change")</f>
        <v>No impact or change</v>
      </c>
      <c r="S51" s="7">
        <v>0.5</v>
      </c>
      <c r="T51" s="7">
        <f>IFERROR(__xludf.DUMMYFUNCTION("IFERROR(filter(indirect(CONCAT(LEFT(T$1, LEN(T$1)-8),""-rep-texts"")&amp;""!$A$4:$A""),indirect(CONCAT(LEFT(T$1, LEN(T$1)-8),""-rep-texts"")&amp;""!$B$4:$B"") = -1000, indirect(CONCAT(LEFT(T$1, LEN(T$1)-8),""-rep-texts"")&amp;""!$C$4:$C"") = U51), -2)"),1.0)</f>
        <v>1</v>
      </c>
      <c r="U51" s="8" t="str">
        <f>IFERROR(__xludf.DUMMYFUNCTION("IFERROR(vlookup( filter(indirect(CONCAT(LEFT(T$1, LEN(T$1)-8),""-rep-texts"")&amp;""!$B$4:$B""),indirect(CONCAT(LEFT(T$1, LEN(T$1)-8),""-rep-texts"")&amp;""!$A$4:$A"") = W51), indirect(CONCAT(LEFT(T$1, LEN(T$1)-8),""-rep-texts"")&amp;""!$A$4:$C""), 3, false), ""Low C"&amp;"ontent"")"),"No impact or still unsure of impact")</f>
        <v>No impact or still unsure of impact</v>
      </c>
      <c r="V51" s="7">
        <v>0.5</v>
      </c>
      <c r="W51" s="8">
        <f>IFERROR(__xludf.DUMMYFUNCTION("IFERROR(filter(indirect(CONCAT(LEFT(W$1, LEN(W$1)-8),""-rep-texts"")&amp;""!$A$4:$A""),indirect(CONCAT(LEFT(W$1, LEN(W$1)-8),""-rep-texts"")&amp;""!$B$4:$B"") &lt;&gt; -1000, indirect(CONCAT(LEFT(W$1, LEN(W$1)-8),""-rep-texts"")&amp;""!$C$4:$C"") = X51), -2)"),5.0)</f>
        <v>5</v>
      </c>
      <c r="X51" s="8" t="str">
        <f>IFERROR(__xludf.DUMMYFUNCTION("IF(ISBLANK(IFERROR(vlookup(F51, IMPORTRANGE(""1HbWeGXj0j_9fxRj0rL21m2rIJnCPQCiNttak_P61qFU"", ""impact_cul_perf""), 3,false), ""Low Content"") ), ""Low Content"", IFERROR(vlookup(F51, IMPORTRANGE(""1HbWeGXj0j_9fxRj0rL21m2rIJnCPQCiNttak_P61qFU"", ""impact_"&amp;"cul_perf!$A$3:$C$10000""), 3,false), ""Low Content"") )"),"No impact or still unsure of impact")</f>
        <v>No impact or still unsure of impact</v>
      </c>
      <c r="Y51" s="7">
        <v>0.5</v>
      </c>
      <c r="Z51" s="7">
        <f>IFERROR(__xludf.DUMMYFUNCTION("IFERROR(filter(indirect(CONCAT(LEFT(Z$1, LEN(Z$1)-8),""-rep-texts"")&amp;""!$A$4:$A""),indirect(CONCAT(LEFT(Z$1, LEN(Z$1)-8),""-rep-texts"")&amp;""!$B$4:$B"") = -1000, indirect(CONCAT(LEFT(Z$1, LEN(Z$1)-8),""-rep-texts"")&amp;""!$C$4:$C"") = AA51), -2)"),3.0)</f>
        <v>3</v>
      </c>
      <c r="AA51" s="8" t="str">
        <f>IFERROR(__xludf.DUMMYFUNCTION("IFERROR(vlookup( filter(indirect(CONCAT(LEFT(Z$1, LEN(Z$1)-8),""-rep-texts"")&amp;""!$B$4:$B""),indirect(CONCAT(LEFT(Z$1, LEN(Z$1)-8),""-rep-texts"")&amp;""!$A$4:$A"") = AC51), indirect(CONCAT(LEFT(Z$1, LEN(Z$1)-8),""-rep-texts"")&amp;""!$A$4:$C""), 3, false), ""Low "&amp;"Content"")"),"Preference for hybrid model")</f>
        <v>Preference for hybrid model</v>
      </c>
      <c r="AB51" s="7">
        <v>0.5</v>
      </c>
      <c r="AC51" s="8">
        <f>IFERROR(__xludf.DUMMYFUNCTION("IFERROR(filter(indirect(CONCAT(LEFT(AC$1, LEN(AC$1)-8),""-rep-texts"")&amp;""!$A$4:$A""),indirect(CONCAT(LEFT(AC$1, LEN(AC$1)-8),""-rep-texts"")&amp;""!$B$4:$B"") &lt;&gt; -1000, indirect(CONCAT(LEFT(AC$1, LEN(AC$1)-8),""-rep-texts"")&amp;""!$C$4:$C"") = AD51), -2)"),7.0)</f>
        <v>7</v>
      </c>
      <c r="AD51" s="8" t="str">
        <f>IFERROR(__xludf.DUMMYFUNCTION("IF(ISBLANK(IFERROR(vlookup(G51, IMPORTRANGE(""1HbWeGXj0j_9fxRj0rL21m2rIJnCPQCiNttak_P61qFU"", ""policy_desired_state""), 3,false), ""Low Content"") ), ""Low Content"", IFERROR(vlookup(G51, IMPORTRANGE(""1HbWeGXj0j_9fxRj0rL21m2rIJnCPQCiNttak_P61qFU"", ""po"&amp;"licy_desired_state!$A$3:$C$10000""), 3,false), ""Low Content"") )"),"Generalized hybrid work model")</f>
        <v>Generalized hybrid work model</v>
      </c>
      <c r="AE51" s="7">
        <v>0.5</v>
      </c>
    </row>
    <row r="52" ht="15.75" customHeight="1">
      <c r="A52" s="5" t="s">
        <v>45</v>
      </c>
      <c r="B52" s="6" t="s">
        <v>39</v>
      </c>
      <c r="C52" s="5" t="s">
        <v>47</v>
      </c>
      <c r="D52" s="5" t="s">
        <v>246</v>
      </c>
      <c r="E52" s="5" t="s">
        <v>247</v>
      </c>
      <c r="F52" s="5" t="s">
        <v>248</v>
      </c>
      <c r="G52" s="5" t="s">
        <v>249</v>
      </c>
      <c r="H52" s="7">
        <f>IFERROR(__xludf.DUMMYFUNCTION("IFERROR(filter(indirect(CONCAT(LEFT(H$1, LEN(H$1)-8),""-rep-texts"")&amp;""!$A$4:$A""),indirect(CONCAT(LEFT(H$1, LEN(H$1)-8),""-rep-texts"")&amp;""!$B$4:$B"") = -1000, indirect(CONCAT(LEFT(H$1, LEN(H$1)-8),""-rep-texts"")&amp;""!$C$4:$C"") = I52), -2)"),1.0)</f>
        <v>1</v>
      </c>
      <c r="I52" s="8" t="str">
        <f>IFERROR(__xludf.DUMMYFUNCTION("IFERROR(vlookup( filter(indirect(CONCAT(LEFT(H$1, LEN(H$1)-8),""-rep-texts"")&amp;""!$B$4:$B""),indirect(CONCAT(LEFT(H$1, LEN(H$1)-8),""-rep-texts"")&amp;""!$A$4:$A"") = K52), indirect(CONCAT(LEFT(H$1, LEN(H$1)-8),""-rep-texts"")&amp;""!$A$4:$C""), 3, false), ""Low C"&amp;"ontent"")"),"Shifted to full remote work")</f>
        <v>Shifted to full remote work</v>
      </c>
      <c r="J52" s="7">
        <v>0.5</v>
      </c>
      <c r="K52" s="8">
        <f>IFERROR(__xludf.DUMMYFUNCTION("IFERROR(filter(indirect(CONCAT(LEFT(K$1, LEN(K$1)-8),""-rep-texts"")&amp;""!$A$4:$A""),indirect(CONCAT(LEFT(K$1, LEN(K$1)-8),""-rep-texts"")&amp;""!$B$4:$B"") &lt;&gt; -1000, indirect(CONCAT(LEFT(K$1, LEN(K$1)-8),""-rep-texts"")&amp;""!$C$4:$C"") = L52), -2)"),5.0)</f>
        <v>5</v>
      </c>
      <c r="L52" s="8" t="str">
        <f>IFERROR(__xludf.DUMMYFUNCTION("IF(ISBLANK(IFERROR(vlookup(D52, IMPORTRANGE(""1HbWeGXj0j_9fxRj0rL21m2rIJnCPQCiNttak_P61qFU"", ""policy_current_state""), 3,false), ""Low Content"") ), ""Low Content"", IFERROR(vlookup(D52, IMPORTRANGE(""1HbWeGXj0j_9fxRj0rL21m2rIJnCPQCiNttak_P61qFU"", ""po"&amp;"licy_current_state!$A$3:$C$10000""), 3,false), ""Low Content"") )"),"Shifted to full remote work")</f>
        <v>Shifted to full remote work</v>
      </c>
      <c r="M52" s="7">
        <v>0.5</v>
      </c>
      <c r="N52" s="7">
        <f>IFERROR(__xludf.DUMMYFUNCTION("IFERROR(filter(indirect(CONCAT(LEFT(N$1, LEN(N$1)-8),""-rep-texts"")&amp;""!$A$4:$A""),indirect(CONCAT(LEFT(N$1, LEN(N$1)-8),""-rep-texts"")&amp;""!$B$4:$B"") = -1000, indirect(CONCAT(LEFT(N$1, LEN(N$1)-8),""-rep-texts"")&amp;""!$C$4:$C"") = O52), -2)"),2.0)</f>
        <v>2</v>
      </c>
      <c r="O52" s="8" t="str">
        <f>IFERROR(__xludf.DUMMYFUNCTION("IFERROR(vlookup( filter(indirect(CONCAT(LEFT(N$1, LEN(N$1)-8),""-rep-texts"")&amp;""!$B$4:$B""),indirect(CONCAT(LEFT(N$1, LEN(N$1)-8),""-rep-texts"")&amp;""!$A$4:$A"") = Q52), indirect(CONCAT(LEFT(N$1, LEN(N$1)-8),""-rep-texts"")&amp;""!$A$4:$C""), 3, false), ""Low C"&amp;"ontent"")"),"Positive impact on quality of life")</f>
        <v>Positive impact on quality of life</v>
      </c>
      <c r="P52" s="7">
        <v>0.5</v>
      </c>
      <c r="Q52" s="8">
        <f>IFERROR(__xludf.DUMMYFUNCTION("IFERROR(filter(indirect(CONCAT(LEFT(Q$1, LEN(Q$1)-8),""-rep-texts"")&amp;""!$A$4:$A""),indirect(CONCAT(LEFT(Q$1, LEN(Q$1)-8),""-rep-texts"")&amp;""!$B$4:$B"") &lt;&gt; -1000, indirect(CONCAT(LEFT(Q$1, LEN(Q$1)-8),""-rep-texts"")&amp;""!$C$4:$C"") = R52), -2)"),11.0)</f>
        <v>11</v>
      </c>
      <c r="R52" s="8" t="str">
        <f>IFERROR(__xludf.DUMMYFUNCTION("IF(ISBLANK(IFERROR(vlookup(E52, IMPORTRANGE(""1HbWeGXj0j_9fxRj0rL21m2rIJnCPQCiNttak_P61qFU"", ""impact_quality""), 3,false), ""Low Content"") ), ""Low Content"", IFERROR(vlookup(E52, IMPORTRANGE(""1HbWeGXj0j_9fxRj0rL21m2rIJnCPQCiNttak_P61qFU"", ""impact_q"&amp;"uality!$A$3:$C$10000""), 3,false), ""Low Content"") )"),"Positive impact on work-life balance due to hyrbrid/remote policy")</f>
        <v>Positive impact on work-life balance due to hyrbrid/remote policy</v>
      </c>
      <c r="S52" s="7">
        <v>0.5</v>
      </c>
      <c r="T52" s="7">
        <f>IFERROR(__xludf.DUMMYFUNCTION("IFERROR(filter(indirect(CONCAT(LEFT(T$1, LEN(T$1)-8),""-rep-texts"")&amp;""!$A$4:$A""),indirect(CONCAT(LEFT(T$1, LEN(T$1)-8),""-rep-texts"")&amp;""!$B$4:$B"") = -1000, indirect(CONCAT(LEFT(T$1, LEN(T$1)-8),""-rep-texts"")&amp;""!$C$4:$C"") = U52), -2)"),2.0)</f>
        <v>2</v>
      </c>
      <c r="U52" s="8" t="str">
        <f>IFERROR(__xludf.DUMMYFUNCTION("IFERROR(vlookup( filter(indirect(CONCAT(LEFT(T$1, LEN(T$1)-8),""-rep-texts"")&amp;""!$B$4:$B""),indirect(CONCAT(LEFT(T$1, LEN(T$1)-8),""-rep-texts"")&amp;""!$A$4:$A"") = W52), indirect(CONCAT(LEFT(T$1, LEN(T$1)-8),""-rep-texts"")&amp;""!$A$4:$C""), 3, false), ""Low C"&amp;"ontent"")"),"Positive impact on team's culture and performance")</f>
        <v>Positive impact on team's culture and performance</v>
      </c>
      <c r="V52" s="7">
        <v>0.5</v>
      </c>
      <c r="W52" s="8">
        <f>IFERROR(__xludf.DUMMYFUNCTION("IFERROR(filter(indirect(CONCAT(LEFT(W$1, LEN(W$1)-8),""-rep-texts"")&amp;""!$A$4:$A""),indirect(CONCAT(LEFT(W$1, LEN(W$1)-8),""-rep-texts"")&amp;""!$B$4:$B"") &lt;&gt; -1000, indirect(CONCAT(LEFT(W$1, LEN(W$1)-8),""-rep-texts"")&amp;""!$C$4:$C"") = X52), -2)"),7.0)</f>
        <v>7</v>
      </c>
      <c r="X52" s="8" t="str">
        <f>IFERROR(__xludf.DUMMYFUNCTION("IF(ISBLANK(IFERROR(vlookup(F52, IMPORTRANGE(""1HbWeGXj0j_9fxRj0rL21m2rIJnCPQCiNttak_P61qFU"", ""impact_cul_perf""), 3,false), ""Low Content"") ), ""Low Content"", IFERROR(vlookup(F52, IMPORTRANGE(""1HbWeGXj0j_9fxRj0rL21m2rIJnCPQCiNttak_P61qFU"", ""impact_"&amp;"cul_perf!$A$3:$C$10000""), 3,false), ""Low Content"") )"),"Positive impact on work-life balance")</f>
        <v>Positive impact on work-life balance</v>
      </c>
      <c r="Y52" s="7">
        <v>0.5</v>
      </c>
      <c r="Z52" s="7">
        <f>IFERROR(__xludf.DUMMYFUNCTION("IFERROR(filter(indirect(CONCAT(LEFT(Z$1, LEN(Z$1)-8),""-rep-texts"")&amp;""!$A$4:$A""),indirect(CONCAT(LEFT(Z$1, LEN(Z$1)-8),""-rep-texts"")&amp;""!$B$4:$B"") = -1000, indirect(CONCAT(LEFT(Z$1, LEN(Z$1)-8),""-rep-texts"")&amp;""!$C$4:$C"") = AA52), -2)"),3.0)</f>
        <v>3</v>
      </c>
      <c r="AA52" s="8" t="str">
        <f>IFERROR(__xludf.DUMMYFUNCTION("IFERROR(vlookup( filter(indirect(CONCAT(LEFT(Z$1, LEN(Z$1)-8),""-rep-texts"")&amp;""!$B$4:$B""),indirect(CONCAT(LEFT(Z$1, LEN(Z$1)-8),""-rep-texts"")&amp;""!$A$4:$A"") = AC52), indirect(CONCAT(LEFT(Z$1, LEN(Z$1)-8),""-rep-texts"")&amp;""!$A$4:$C""), 3, false), ""Low "&amp;"Content"")"),"Preference for hybrid model")</f>
        <v>Preference for hybrid model</v>
      </c>
      <c r="AB52" s="7">
        <v>0.5</v>
      </c>
      <c r="AC52" s="8">
        <f>IFERROR(__xludf.DUMMYFUNCTION("IFERROR(filter(indirect(CONCAT(LEFT(AC$1, LEN(AC$1)-8),""-rep-texts"")&amp;""!$A$4:$A""),indirect(CONCAT(LEFT(AC$1, LEN(AC$1)-8),""-rep-texts"")&amp;""!$B$4:$B"") &lt;&gt; -1000, indirect(CONCAT(LEFT(AC$1, LEN(AC$1)-8),""-rep-texts"")&amp;""!$C$4:$C"") = AD52), -2)"),7.0)</f>
        <v>7</v>
      </c>
      <c r="AD52" s="8" t="str">
        <f>IFERROR(__xludf.DUMMYFUNCTION("IF(ISBLANK(IFERROR(vlookup(G52, IMPORTRANGE(""1HbWeGXj0j_9fxRj0rL21m2rIJnCPQCiNttak_P61qFU"", ""policy_desired_state""), 3,false), ""Low Content"") ), ""Low Content"", IFERROR(vlookup(G52, IMPORTRANGE(""1HbWeGXj0j_9fxRj0rL21m2rIJnCPQCiNttak_P61qFU"", ""po"&amp;"licy_desired_state!$A$3:$C$10000""), 3,false), ""Low Content"") )"),"Generalized hybrid work model")</f>
        <v>Generalized hybrid work model</v>
      </c>
      <c r="AE52" s="7">
        <v>0.5</v>
      </c>
    </row>
    <row r="53" ht="15.75" customHeight="1">
      <c r="A53" s="5" t="s">
        <v>45</v>
      </c>
      <c r="B53" s="6" t="s">
        <v>52</v>
      </c>
      <c r="C53" s="5" t="s">
        <v>71</v>
      </c>
      <c r="D53" s="5" t="s">
        <v>250</v>
      </c>
      <c r="E53" s="5" t="s">
        <v>251</v>
      </c>
      <c r="F53" s="5" t="s">
        <v>252</v>
      </c>
      <c r="G53" s="5" t="s">
        <v>253</v>
      </c>
      <c r="H53" s="7">
        <f>IFERROR(__xludf.DUMMYFUNCTION("IFERROR(filter(indirect(CONCAT(LEFT(H$1, LEN(H$1)-8),""-rep-texts"")&amp;""!$A$4:$A""),indirect(CONCAT(LEFT(H$1, LEN(H$1)-8),""-rep-texts"")&amp;""!$B$4:$B"") = -1000, indirect(CONCAT(LEFT(H$1, LEN(H$1)-8),""-rep-texts"")&amp;""!$C$4:$C"") = I53), -2)"),0.0)</f>
        <v>0</v>
      </c>
      <c r="I53" s="8" t="str">
        <f>IFERROR(__xludf.DUMMYFUNCTION("IFERROR(vlookup( filter(indirect(CONCAT(LEFT(H$1, LEN(H$1)-8),""-rep-texts"")&amp;""!$B$4:$B""),indirect(CONCAT(LEFT(H$1, LEN(H$1)-8),""-rep-texts"")&amp;""!$A$4:$A"") = K53), indirect(CONCAT(LEFT(H$1, LEN(H$1)-8),""-rep-texts"")&amp;""!$A$4:$C""), 3, false), ""Low C"&amp;"ontent"")"),"Adopted hybrid work policy")</f>
        <v>Adopted hybrid work policy</v>
      </c>
      <c r="J53" s="7">
        <v>0.5</v>
      </c>
      <c r="K53" s="8">
        <f>IFERROR(__xludf.DUMMYFUNCTION("IFERROR(filter(indirect(CONCAT(LEFT(K$1, LEN(K$1)-8),""-rep-texts"")&amp;""!$A$4:$A""),indirect(CONCAT(LEFT(K$1, LEN(K$1)-8),""-rep-texts"")&amp;""!$B$4:$B"") &lt;&gt; -1000, indirect(CONCAT(LEFT(K$1, LEN(K$1)-8),""-rep-texts"")&amp;""!$C$4:$C"") = L53), -2)"),4.0)</f>
        <v>4</v>
      </c>
      <c r="L53" s="8" t="str">
        <f>IFERROR(__xludf.DUMMYFUNCTION("IF(ISBLANK(IFERROR(vlookup(D53, IMPORTRANGE(""1HbWeGXj0j_9fxRj0rL21m2rIJnCPQCiNttak_P61qFU"", ""policy_current_state""), 3,false), ""Low Content"") ), ""Low Content"", IFERROR(vlookup(D53, IMPORTRANGE(""1HbWeGXj0j_9fxRj0rL21m2rIJnCPQCiNttak_P61qFU"", ""po"&amp;"licy_current_state!$A$3:$C$10000""), 3,false), ""Low Content"") )"),"Adopted hybrid work policy")</f>
        <v>Adopted hybrid work policy</v>
      </c>
      <c r="M53" s="7">
        <v>0.5</v>
      </c>
      <c r="N53" s="7">
        <f>IFERROR(__xludf.DUMMYFUNCTION("IFERROR(filter(indirect(CONCAT(LEFT(N$1, LEN(N$1)-8),""-rep-texts"")&amp;""!$A$4:$A""),indirect(CONCAT(LEFT(N$1, LEN(N$1)-8),""-rep-texts"")&amp;""!$B$4:$B"") = -1000, indirect(CONCAT(LEFT(N$1, LEN(N$1)-8),""-rep-texts"")&amp;""!$C$4:$C"") = O53), -2)"),2.0)</f>
        <v>2</v>
      </c>
      <c r="O53" s="8" t="str">
        <f>IFERROR(__xludf.DUMMYFUNCTION("IFERROR(vlookup( filter(indirect(CONCAT(LEFT(N$1, LEN(N$1)-8),""-rep-texts"")&amp;""!$B$4:$B""),indirect(CONCAT(LEFT(N$1, LEN(N$1)-8),""-rep-texts"")&amp;""!$A$4:$A"") = Q53), indirect(CONCAT(LEFT(N$1, LEN(N$1)-8),""-rep-texts"")&amp;""!$A$4:$C""), 3, false), ""Low C"&amp;"ontent"")"),"Positive impact on quality of life")</f>
        <v>Positive impact on quality of life</v>
      </c>
      <c r="P53" s="7">
        <v>0.5</v>
      </c>
      <c r="Q53" s="8">
        <f>IFERROR(__xludf.DUMMYFUNCTION("IFERROR(filter(indirect(CONCAT(LEFT(Q$1, LEN(Q$1)-8),""-rep-texts"")&amp;""!$A$4:$A""),indirect(CONCAT(LEFT(Q$1, LEN(Q$1)-8),""-rep-texts"")&amp;""!$B$4:$B"") &lt;&gt; -1000, indirect(CONCAT(LEFT(Q$1, LEN(Q$1)-8),""-rep-texts"")&amp;""!$C$4:$C"") = R53), -2)"),11.0)</f>
        <v>11</v>
      </c>
      <c r="R53" s="8" t="str">
        <f>IFERROR(__xludf.DUMMYFUNCTION("IF(ISBLANK(IFERROR(vlookup(E53, IMPORTRANGE(""1HbWeGXj0j_9fxRj0rL21m2rIJnCPQCiNttak_P61qFU"", ""impact_quality""), 3,false), ""Low Content"") ), ""Low Content"", IFERROR(vlookup(E53, IMPORTRANGE(""1HbWeGXj0j_9fxRj0rL21m2rIJnCPQCiNttak_P61qFU"", ""impact_q"&amp;"uality!$A$3:$C$10000""), 3,false), ""Low Content"") )"),"Positive impact on work-life balance due to hyrbrid/remote policy")</f>
        <v>Positive impact on work-life balance due to hyrbrid/remote policy</v>
      </c>
      <c r="S53" s="7">
        <v>0.5</v>
      </c>
      <c r="T53" s="7">
        <f>IFERROR(__xludf.DUMMYFUNCTION("IFERROR(filter(indirect(CONCAT(LEFT(T$1, LEN(T$1)-8),""-rep-texts"")&amp;""!$A$4:$A""),indirect(CONCAT(LEFT(T$1, LEN(T$1)-8),""-rep-texts"")&amp;""!$B$4:$B"") = -1000, indirect(CONCAT(LEFT(T$1, LEN(T$1)-8),""-rep-texts"")&amp;""!$C$4:$C"") = U53), -2)"),1.0)</f>
        <v>1</v>
      </c>
      <c r="U53" s="8" t="str">
        <f>IFERROR(__xludf.DUMMYFUNCTION("IFERROR(vlookup( filter(indirect(CONCAT(LEFT(T$1, LEN(T$1)-8),""-rep-texts"")&amp;""!$B$4:$B""),indirect(CONCAT(LEFT(T$1, LEN(T$1)-8),""-rep-texts"")&amp;""!$A$4:$A"") = W53), indirect(CONCAT(LEFT(T$1, LEN(T$1)-8),""-rep-texts"")&amp;""!$A$4:$C""), 3, false), ""Low C"&amp;"ontent"")"),"No impact or still unsure of impact")</f>
        <v>No impact or still unsure of impact</v>
      </c>
      <c r="V53" s="7">
        <v>0.5</v>
      </c>
      <c r="W53" s="8">
        <f>IFERROR(__xludf.DUMMYFUNCTION("IFERROR(filter(indirect(CONCAT(LEFT(W$1, LEN(W$1)-8),""-rep-texts"")&amp;""!$A$4:$A""),indirect(CONCAT(LEFT(W$1, LEN(W$1)-8),""-rep-texts"")&amp;""!$B$4:$B"") &lt;&gt; -1000, indirect(CONCAT(LEFT(W$1, LEN(W$1)-8),""-rep-texts"")&amp;""!$C$4:$C"") = X53), -2)"),5.0)</f>
        <v>5</v>
      </c>
      <c r="X53" s="8" t="str">
        <f>IFERROR(__xludf.DUMMYFUNCTION("IF(ISBLANK(IFERROR(vlookup(F53, IMPORTRANGE(""1HbWeGXj0j_9fxRj0rL21m2rIJnCPQCiNttak_P61qFU"", ""impact_cul_perf""), 3,false), ""Low Content"") ), ""Low Content"", IFERROR(vlookup(F53, IMPORTRANGE(""1HbWeGXj0j_9fxRj0rL21m2rIJnCPQCiNttak_P61qFU"", ""impact_"&amp;"cul_perf!$A$3:$C$10000""), 3,false), ""Low Content"") )"),"No impact or still unsure of impact")</f>
        <v>No impact or still unsure of impact</v>
      </c>
      <c r="Y53" s="7">
        <v>0.5</v>
      </c>
      <c r="Z53" s="7">
        <f>IFERROR(__xludf.DUMMYFUNCTION("IFERROR(filter(indirect(CONCAT(LEFT(Z$1, LEN(Z$1)-8),""-rep-texts"")&amp;""!$A$4:$A""),indirect(CONCAT(LEFT(Z$1, LEN(Z$1)-8),""-rep-texts"")&amp;""!$B$4:$B"") = -1000, indirect(CONCAT(LEFT(Z$1, LEN(Z$1)-8),""-rep-texts"")&amp;""!$C$4:$C"") = AA53), -2)"),0.0)</f>
        <v>0</v>
      </c>
      <c r="AA53" s="8" t="str">
        <f>IFERROR(__xludf.DUMMYFUNCTION("IFERROR(vlookup( filter(indirect(CONCAT(LEFT(Z$1, LEN(Z$1)-8),""-rep-texts"")&amp;""!$B$4:$B""),indirect(CONCAT(LEFT(Z$1, LEN(Z$1)-8),""-rep-texts"")&amp;""!$A$4:$A"") = AC53), indirect(CONCAT(LEFT(Z$1, LEN(Z$1)-8),""-rep-texts"")&amp;""!$A$4:$C""), 3, false), ""Low "&amp;"Content"")"),"Fulltime work from home")</f>
        <v>Fulltime work from home</v>
      </c>
      <c r="AB53" s="7">
        <v>0.5</v>
      </c>
      <c r="AC53" s="8">
        <f>IFERROR(__xludf.DUMMYFUNCTION("IFERROR(filter(indirect(CONCAT(LEFT(AC$1, LEN(AC$1)-8),""-rep-texts"")&amp;""!$A$4:$A""),indirect(CONCAT(LEFT(AC$1, LEN(AC$1)-8),""-rep-texts"")&amp;""!$B$4:$B"") &lt;&gt; -1000, indirect(CONCAT(LEFT(AC$1, LEN(AC$1)-8),""-rep-texts"")&amp;""!$C$4:$C"") = AD53), -2)"),4.0)</f>
        <v>4</v>
      </c>
      <c r="AD53" s="8" t="str">
        <f>IFERROR(__xludf.DUMMYFUNCTION("IF(ISBLANK(IFERROR(vlookup(G53, IMPORTRANGE(""1HbWeGXj0j_9fxRj0rL21m2rIJnCPQCiNttak_P61qFU"", ""policy_desired_state""), 3,false), ""Low Content"") ), ""Low Content"", IFERROR(vlookup(G53, IMPORTRANGE(""1HbWeGXj0j_9fxRj0rL21m2rIJnCPQCiNttak_P61qFU"", ""po"&amp;"licy_desired_state!$A$3:$C$10000""), 3,false), ""Low Content"") )"),"Fulltime work from home")</f>
        <v>Fulltime work from home</v>
      </c>
      <c r="AE53" s="7">
        <v>0.5</v>
      </c>
    </row>
    <row r="54" ht="15.75" customHeight="1">
      <c r="A54" s="5" t="s">
        <v>38</v>
      </c>
      <c r="B54" s="6" t="s">
        <v>39</v>
      </c>
      <c r="C54" s="5" t="s">
        <v>71</v>
      </c>
      <c r="D54" s="5" t="s">
        <v>254</v>
      </c>
      <c r="E54" s="5" t="s">
        <v>255</v>
      </c>
      <c r="F54" s="5" t="s">
        <v>255</v>
      </c>
      <c r="G54" s="5" t="s">
        <v>256</v>
      </c>
      <c r="H54" s="7">
        <f>IFERROR(__xludf.DUMMYFUNCTION("IFERROR(filter(indirect(CONCAT(LEFT(H$1, LEN(H$1)-8),""-rep-texts"")&amp;""!$A$4:$A""),indirect(CONCAT(LEFT(H$1, LEN(H$1)-8),""-rep-texts"")&amp;""!$B$4:$B"") = -1000, indirect(CONCAT(LEFT(H$1, LEN(H$1)-8),""-rep-texts"")&amp;""!$C$4:$C"") = I54), -2)"),2.0)</f>
        <v>2</v>
      </c>
      <c r="I54" s="8" t="str">
        <f>IFERROR(__xludf.DUMMYFUNCTION("IFERROR(vlookup( filter(indirect(CONCAT(LEFT(H$1, LEN(H$1)-8),""-rep-texts"")&amp;""!$B$4:$B""),indirect(CONCAT(LEFT(H$1, LEN(H$1)-8),""-rep-texts"")&amp;""!$A$4:$A"") = K54), indirect(CONCAT(LEFT(H$1, LEN(H$1)-8),""-rep-texts"")&amp;""!$A$4:$C""), 3, false), ""Low C"&amp;"ontent"")"),"No change in policy")</f>
        <v>No change in policy</v>
      </c>
      <c r="J54" s="7">
        <v>0.5</v>
      </c>
      <c r="K54" s="8">
        <f>IFERROR(__xludf.DUMMYFUNCTION("IFERROR(filter(indirect(CONCAT(LEFT(K$1, LEN(K$1)-8),""-rep-texts"")&amp;""!$A$4:$A""),indirect(CONCAT(LEFT(K$1, LEN(K$1)-8),""-rep-texts"")&amp;""!$B$4:$B"") &lt;&gt; -1000, indirect(CONCAT(LEFT(K$1, LEN(K$1)-8),""-rep-texts"")&amp;""!$C$4:$C"") = L54), -2)"),6.0)</f>
        <v>6</v>
      </c>
      <c r="L54" s="8" t="str">
        <f>IFERROR(__xludf.DUMMYFUNCTION("IF(ISBLANK(IFERROR(vlookup(D54, IMPORTRANGE(""1HbWeGXj0j_9fxRj0rL21m2rIJnCPQCiNttak_P61qFU"", ""policy_current_state""), 3,false), ""Low Content"") ), ""Low Content"", IFERROR(vlookup(D54, IMPORTRANGE(""1HbWeGXj0j_9fxRj0rL21m2rIJnCPQCiNttak_P61qFU"", ""po"&amp;"licy_current_state!$A$3:$C$10000""), 3,false), ""Low Content"") )"),"No change in policy")</f>
        <v>No change in policy</v>
      </c>
      <c r="M54" s="7">
        <v>0.5</v>
      </c>
      <c r="N54" s="7">
        <f>IFERROR(__xludf.DUMMYFUNCTION("IFERROR(filter(indirect(CONCAT(LEFT(N$1, LEN(N$1)-8),""-rep-texts"")&amp;""!$A$4:$A""),indirect(CONCAT(LEFT(N$1, LEN(N$1)-8),""-rep-texts"")&amp;""!$B$4:$B"") = -1000, indirect(CONCAT(LEFT(N$1, LEN(N$1)-8),""-rep-texts"")&amp;""!$C$4:$C"") = O54), -2)"),1.0)</f>
        <v>1</v>
      </c>
      <c r="O54" s="8" t="str">
        <f>IFERROR(__xludf.DUMMYFUNCTION("IFERROR(vlookup( filter(indirect(CONCAT(LEFT(N$1, LEN(N$1)-8),""-rep-texts"")&amp;""!$B$4:$B""),indirect(CONCAT(LEFT(N$1, LEN(N$1)-8),""-rep-texts"")&amp;""!$A$4:$A"") = Q54), indirect(CONCAT(LEFT(N$1, LEN(N$1)-8),""-rep-texts"")&amp;""!$A$4:$C""), 3, false), ""Low C"&amp;"ontent"")"),"No impact or change")</f>
        <v>No impact or change</v>
      </c>
      <c r="P54" s="7">
        <v>0.5</v>
      </c>
      <c r="Q54" s="8">
        <f>IFERROR(__xludf.DUMMYFUNCTION("IFERROR(filter(indirect(CONCAT(LEFT(Q$1, LEN(Q$1)-8),""-rep-texts"")&amp;""!$A$4:$A""),indirect(CONCAT(LEFT(Q$1, LEN(Q$1)-8),""-rep-texts"")&amp;""!$B$4:$B"") &lt;&gt; -1000, indirect(CONCAT(LEFT(Q$1, LEN(Q$1)-8),""-rep-texts"")&amp;""!$C$4:$C"") = R54), -2)"),7.0)</f>
        <v>7</v>
      </c>
      <c r="R54" s="8" t="str">
        <f>IFERROR(__xludf.DUMMYFUNCTION("IF(ISBLANK(IFERROR(vlookup(E54, IMPORTRANGE(""1HbWeGXj0j_9fxRj0rL21m2rIJnCPQCiNttak_P61qFU"", ""impact_quality""), 3,false), ""Low Content"") ), ""Low Content"", IFERROR(vlookup(E54, IMPORTRANGE(""1HbWeGXj0j_9fxRj0rL21m2rIJnCPQCiNttak_P61qFU"", ""impact_q"&amp;"uality!$A$3:$C$10000""), 3,false), ""Low Content"") )"),"No impact or change")</f>
        <v>No impact or change</v>
      </c>
      <c r="S54" s="7">
        <v>0.5</v>
      </c>
      <c r="T54" s="7">
        <f>IFERROR(__xludf.DUMMYFUNCTION("IFERROR(filter(indirect(CONCAT(LEFT(T$1, LEN(T$1)-8),""-rep-texts"")&amp;""!$A$4:$A""),indirect(CONCAT(LEFT(T$1, LEN(T$1)-8),""-rep-texts"")&amp;""!$B$4:$B"") = -1000, indirect(CONCAT(LEFT(T$1, LEN(T$1)-8),""-rep-texts"")&amp;""!$C$4:$C"") = U54), -2)"),1.0)</f>
        <v>1</v>
      </c>
      <c r="U54" s="8" t="str">
        <f>IFERROR(__xludf.DUMMYFUNCTION("IFERROR(vlookup( filter(indirect(CONCAT(LEFT(T$1, LEN(T$1)-8),""-rep-texts"")&amp;""!$B$4:$B""),indirect(CONCAT(LEFT(T$1, LEN(T$1)-8),""-rep-texts"")&amp;""!$A$4:$A"") = W54), indirect(CONCAT(LEFT(T$1, LEN(T$1)-8),""-rep-texts"")&amp;""!$A$4:$C""), 3, false), ""Low C"&amp;"ontent"")"),"No impact or still unsure of impact")</f>
        <v>No impact or still unsure of impact</v>
      </c>
      <c r="V54" s="7">
        <v>0.5</v>
      </c>
      <c r="W54" s="8">
        <f>IFERROR(__xludf.DUMMYFUNCTION("IFERROR(filter(indirect(CONCAT(LEFT(W$1, LEN(W$1)-8),""-rep-texts"")&amp;""!$A$4:$A""),indirect(CONCAT(LEFT(W$1, LEN(W$1)-8),""-rep-texts"")&amp;""!$B$4:$B"") &lt;&gt; -1000, indirect(CONCAT(LEFT(W$1, LEN(W$1)-8),""-rep-texts"")&amp;""!$C$4:$C"") = X54), -2)"),5.0)</f>
        <v>5</v>
      </c>
      <c r="X54" s="8" t="str">
        <f>IFERROR(__xludf.DUMMYFUNCTION("IF(ISBLANK(IFERROR(vlookup(F54, IMPORTRANGE(""1HbWeGXj0j_9fxRj0rL21m2rIJnCPQCiNttak_P61qFU"", ""impact_cul_perf""), 3,false), ""Low Content"") ), ""Low Content"", IFERROR(vlookup(F54, IMPORTRANGE(""1HbWeGXj0j_9fxRj0rL21m2rIJnCPQCiNttak_P61qFU"", ""impact_"&amp;"cul_perf!$A$3:$C$10000""), 3,false), ""Low Content"") )"),"No impact or still unsure of impact")</f>
        <v>No impact or still unsure of impact</v>
      </c>
      <c r="Y54" s="7">
        <v>0.5</v>
      </c>
      <c r="Z54" s="7">
        <f>IFERROR(__xludf.DUMMYFUNCTION("IFERROR(filter(indirect(CONCAT(LEFT(Z$1, LEN(Z$1)-8),""-rep-texts"")&amp;""!$A$4:$A""),indirect(CONCAT(LEFT(Z$1, LEN(Z$1)-8),""-rep-texts"")&amp;""!$B$4:$B"") = -1000, indirect(CONCAT(LEFT(Z$1, LEN(Z$1)-8),""-rep-texts"")&amp;""!$C$4:$C"") = AA54), -2)"),0.0)</f>
        <v>0</v>
      </c>
      <c r="AA54" s="8" t="str">
        <f>IFERROR(__xludf.DUMMYFUNCTION("IFERROR(vlookup( filter(indirect(CONCAT(LEFT(Z$1, LEN(Z$1)-8),""-rep-texts"")&amp;""!$B$4:$B""),indirect(CONCAT(LEFT(Z$1, LEN(Z$1)-8),""-rep-texts"")&amp;""!$A$4:$A"") = AC54), indirect(CONCAT(LEFT(Z$1, LEN(Z$1)-8),""-rep-texts"")&amp;""!$A$4:$C""), 3, false), ""Low "&amp;"Content"")"),"Fulltime work from home")</f>
        <v>Fulltime work from home</v>
      </c>
      <c r="AB54" s="7">
        <v>0.5</v>
      </c>
      <c r="AC54" s="8">
        <f>IFERROR(__xludf.DUMMYFUNCTION("IFERROR(filter(indirect(CONCAT(LEFT(AC$1, LEN(AC$1)-8),""-rep-texts"")&amp;""!$A$4:$A""),indirect(CONCAT(LEFT(AC$1, LEN(AC$1)-8),""-rep-texts"")&amp;""!$B$4:$B"") &lt;&gt; -1000, indirect(CONCAT(LEFT(AC$1, LEN(AC$1)-8),""-rep-texts"")&amp;""!$C$4:$C"") = AD54), -2)"),4.0)</f>
        <v>4</v>
      </c>
      <c r="AD54" s="8" t="str">
        <f>IFERROR(__xludf.DUMMYFUNCTION("IF(ISBLANK(IFERROR(vlookup(G54, IMPORTRANGE(""1HbWeGXj0j_9fxRj0rL21m2rIJnCPQCiNttak_P61qFU"", ""policy_desired_state""), 3,false), ""Low Content"") ), ""Low Content"", IFERROR(vlookup(G54, IMPORTRANGE(""1HbWeGXj0j_9fxRj0rL21m2rIJnCPQCiNttak_P61qFU"", ""po"&amp;"licy_desired_state!$A$3:$C$10000""), 3,false), ""Low Content"") )"),"Fulltime work from home")</f>
        <v>Fulltime work from home</v>
      </c>
      <c r="AE54" s="7">
        <v>0.5</v>
      </c>
    </row>
    <row r="55" ht="15.75" customHeight="1">
      <c r="A55" s="5" t="s">
        <v>38</v>
      </c>
      <c r="B55" s="6" t="s">
        <v>52</v>
      </c>
      <c r="C55" s="5" t="s">
        <v>47</v>
      </c>
      <c r="D55" s="5" t="s">
        <v>257</v>
      </c>
      <c r="E55" s="5" t="s">
        <v>258</v>
      </c>
      <c r="F55" s="10" t="s">
        <v>259</v>
      </c>
      <c r="G55" s="5" t="s">
        <v>260</v>
      </c>
      <c r="H55" s="7">
        <f>IFERROR(__xludf.DUMMYFUNCTION("IFERROR(filter(indirect(CONCAT(LEFT(H$1, LEN(H$1)-8),""-rep-texts"")&amp;""!$A$4:$A""),indirect(CONCAT(LEFT(H$1, LEN(H$1)-8),""-rep-texts"")&amp;""!$B$4:$B"") = -1000, indirect(CONCAT(LEFT(H$1, LEN(H$1)-8),""-rep-texts"")&amp;""!$C$4:$C"") = I55), -2)"),0.0)</f>
        <v>0</v>
      </c>
      <c r="I55" s="8" t="str">
        <f>IFERROR(__xludf.DUMMYFUNCTION("IFERROR(vlookup( filter(indirect(CONCAT(LEFT(H$1, LEN(H$1)-8),""-rep-texts"")&amp;""!$B$4:$B""),indirect(CONCAT(LEFT(H$1, LEN(H$1)-8),""-rep-texts"")&amp;""!$A$4:$A"") = K55), indirect(CONCAT(LEFT(H$1, LEN(H$1)-8),""-rep-texts"")&amp;""!$A$4:$C""), 3, false), ""Low C"&amp;"ontent"")"),"Adopted hybrid work policy")</f>
        <v>Adopted hybrid work policy</v>
      </c>
      <c r="J55" s="7">
        <v>0.5</v>
      </c>
      <c r="K55" s="8">
        <f>IFERROR(__xludf.DUMMYFUNCTION("IFERROR(filter(indirect(CONCAT(LEFT(K$1, LEN(K$1)-8),""-rep-texts"")&amp;""!$A$4:$A""),indirect(CONCAT(LEFT(K$1, LEN(K$1)-8),""-rep-texts"")&amp;""!$B$4:$B"") &lt;&gt; -1000, indirect(CONCAT(LEFT(K$1, LEN(K$1)-8),""-rep-texts"")&amp;""!$C$4:$C"") = L55), -2)"),4.0)</f>
        <v>4</v>
      </c>
      <c r="L55" s="8" t="str">
        <f>IFERROR(__xludf.DUMMYFUNCTION("IF(ISBLANK(IFERROR(vlookup(D55, IMPORTRANGE(""1HbWeGXj0j_9fxRj0rL21m2rIJnCPQCiNttak_P61qFU"", ""policy_current_state""), 3,false), ""Low Content"") ), ""Low Content"", IFERROR(vlookup(D55, IMPORTRANGE(""1HbWeGXj0j_9fxRj0rL21m2rIJnCPQCiNttak_P61qFU"", ""po"&amp;"licy_current_state!$A$3:$C$10000""), 3,false), ""Low Content"") )"),"Adopted hybrid work policy")</f>
        <v>Adopted hybrid work policy</v>
      </c>
      <c r="M55" s="7">
        <v>0.5</v>
      </c>
      <c r="N55" s="7">
        <f>IFERROR(__xludf.DUMMYFUNCTION("IFERROR(filter(indirect(CONCAT(LEFT(N$1, LEN(N$1)-8),""-rep-texts"")&amp;""!$A$4:$A""),indirect(CONCAT(LEFT(N$1, LEN(N$1)-8),""-rep-texts"")&amp;""!$B$4:$B"") = -1000, indirect(CONCAT(LEFT(N$1, LEN(N$1)-8),""-rep-texts"")&amp;""!$C$4:$C"") = O55), -2)"),0.0)</f>
        <v>0</v>
      </c>
      <c r="O55" s="8" t="str">
        <f>IFERROR(__xludf.DUMMYFUNCTION("IFERROR(vlookup( filter(indirect(CONCAT(LEFT(N$1, LEN(N$1)-8),""-rep-texts"")&amp;""!$B$4:$B""),indirect(CONCAT(LEFT(N$1, LEN(N$1)-8),""-rep-texts"")&amp;""!$A$4:$A"") = Q55), indirect(CONCAT(LEFT(N$1, LEN(N$1)-8),""-rep-texts"")&amp;""!$A$4:$C""), 3, false), ""Low C"&amp;"ontent"")"),"Negative impact on quality of life")</f>
        <v>Negative impact on quality of life</v>
      </c>
      <c r="P55" s="7">
        <v>0.5</v>
      </c>
      <c r="Q55" s="8">
        <f>IFERROR(__xludf.DUMMYFUNCTION("IFERROR(filter(indirect(CONCAT(LEFT(Q$1, LEN(Q$1)-8),""-rep-texts"")&amp;""!$A$4:$A""),indirect(CONCAT(LEFT(Q$1, LEN(Q$1)-8),""-rep-texts"")&amp;""!$B$4:$B"") &lt;&gt; -1000, indirect(CONCAT(LEFT(Q$1, LEN(Q$1)-8),""-rep-texts"")&amp;""!$C$4:$C"") = R55), -2)"),3.0)</f>
        <v>3</v>
      </c>
      <c r="R55" s="8" t="str">
        <f>IFERROR(__xludf.DUMMYFUNCTION("IF(ISBLANK(IFERROR(vlookup(E55, IMPORTRANGE(""1HbWeGXj0j_9fxRj0rL21m2rIJnCPQCiNttak_P61qFU"", ""impact_quality""), 3,false), ""Low Content"") ), ""Low Content"", IFERROR(vlookup(E55, IMPORTRANGE(""1HbWeGXj0j_9fxRj0rL21m2rIJnCPQCiNttak_P61qFU"", ""impact_q"&amp;"uality!$A$3:$C$10000""), 3,false), ""Low Content"") )"),"Increased commute time - RTO negatively affecting work/life quality")</f>
        <v>Increased commute time - RTO negatively affecting work/life quality</v>
      </c>
      <c r="S55" s="7">
        <v>0.5</v>
      </c>
      <c r="T55" s="7">
        <f>IFERROR(__xludf.DUMMYFUNCTION("IFERROR(filter(indirect(CONCAT(LEFT(T$1, LEN(T$1)-8),""-rep-texts"")&amp;""!$A$4:$A""),indirect(CONCAT(LEFT(T$1, LEN(T$1)-8),""-rep-texts"")&amp;""!$B$4:$B"") = -1000, indirect(CONCAT(LEFT(T$1, LEN(T$1)-8),""-rep-texts"")&amp;""!$C$4:$C"") = U55), -2)"),1.0)</f>
        <v>1</v>
      </c>
      <c r="U55" s="8" t="str">
        <f>IFERROR(__xludf.DUMMYFUNCTION("IFERROR(vlookup( filter(indirect(CONCAT(LEFT(T$1, LEN(T$1)-8),""-rep-texts"")&amp;""!$B$4:$B""),indirect(CONCAT(LEFT(T$1, LEN(T$1)-8),""-rep-texts"")&amp;""!$A$4:$A"") = W55), indirect(CONCAT(LEFT(T$1, LEN(T$1)-8),""-rep-texts"")&amp;""!$A$4:$C""), 3, false), ""Low C"&amp;"ontent"")"),"No impact or still unsure of impact")</f>
        <v>No impact or still unsure of impact</v>
      </c>
      <c r="V55" s="7">
        <v>0.5</v>
      </c>
      <c r="W55" s="8">
        <f>IFERROR(__xludf.DUMMYFUNCTION("IFERROR(filter(indirect(CONCAT(LEFT(W$1, LEN(W$1)-8),""-rep-texts"")&amp;""!$A$4:$A""),indirect(CONCAT(LEFT(W$1, LEN(W$1)-8),""-rep-texts"")&amp;""!$B$4:$B"") &lt;&gt; -1000, indirect(CONCAT(LEFT(W$1, LEN(W$1)-8),""-rep-texts"")&amp;""!$C$4:$C"") = X55), -2)"),5.0)</f>
        <v>5</v>
      </c>
      <c r="X55" s="8" t="str">
        <f>IFERROR(__xludf.DUMMYFUNCTION("IF(ISBLANK(IFERROR(vlookup(F55, IMPORTRANGE(""1HbWeGXj0j_9fxRj0rL21m2rIJnCPQCiNttak_P61qFU"", ""impact_cul_perf""), 3,false), ""Low Content"") ), ""Low Content"", IFERROR(vlookup(F55, IMPORTRANGE(""1HbWeGXj0j_9fxRj0rL21m2rIJnCPQCiNttak_P61qFU"", ""impact_"&amp;"cul_perf!$A$3:$C$10000""), 3,false), ""Low Content"") )"),"No impact or still unsure of impact")</f>
        <v>No impact or still unsure of impact</v>
      </c>
      <c r="Y55" s="7">
        <v>0.5</v>
      </c>
      <c r="Z55" s="7">
        <f>IFERROR(__xludf.DUMMYFUNCTION("IFERROR(filter(indirect(CONCAT(LEFT(Z$1, LEN(Z$1)-8),""-rep-texts"")&amp;""!$A$4:$A""),indirect(CONCAT(LEFT(Z$1, LEN(Z$1)-8),""-rep-texts"")&amp;""!$B$4:$B"") = -1000, indirect(CONCAT(LEFT(Z$1, LEN(Z$1)-8),""-rep-texts"")&amp;""!$C$4:$C"") = AA55), -2)"),0.0)</f>
        <v>0</v>
      </c>
      <c r="AA55" s="8" t="str">
        <f>IFERROR(__xludf.DUMMYFUNCTION("IFERROR(vlookup( filter(indirect(CONCAT(LEFT(Z$1, LEN(Z$1)-8),""-rep-texts"")&amp;""!$B$4:$B""),indirect(CONCAT(LEFT(Z$1, LEN(Z$1)-8),""-rep-texts"")&amp;""!$A$4:$A"") = AC55), indirect(CONCAT(LEFT(Z$1, LEN(Z$1)-8),""-rep-texts"")&amp;""!$A$4:$C""), 3, false), ""Low "&amp;"Content"")"),"Fulltime work from home")</f>
        <v>Fulltime work from home</v>
      </c>
      <c r="AB55" s="7">
        <v>0.5</v>
      </c>
      <c r="AC55" s="8">
        <f>IFERROR(__xludf.DUMMYFUNCTION("IFERROR(filter(indirect(CONCAT(LEFT(AC$1, LEN(AC$1)-8),""-rep-texts"")&amp;""!$A$4:$A""),indirect(CONCAT(LEFT(AC$1, LEN(AC$1)-8),""-rep-texts"")&amp;""!$B$4:$B"") &lt;&gt; -1000, indirect(CONCAT(LEFT(AC$1, LEN(AC$1)-8),""-rep-texts"")&amp;""!$C$4:$C"") = AD55), -2)"),4.0)</f>
        <v>4</v>
      </c>
      <c r="AD55" s="8" t="str">
        <f>IFERROR(__xludf.DUMMYFUNCTION("IF(ISBLANK(IFERROR(vlookup(G55, IMPORTRANGE(""1HbWeGXj0j_9fxRj0rL21m2rIJnCPQCiNttak_P61qFU"", ""policy_desired_state""), 3,false), ""Low Content"") ), ""Low Content"", IFERROR(vlookup(G55, IMPORTRANGE(""1HbWeGXj0j_9fxRj0rL21m2rIJnCPQCiNttak_P61qFU"", ""po"&amp;"licy_desired_state!$A$3:$C$10000""), 3,false), ""Low Content"") )"),"Fulltime work from home")</f>
        <v>Fulltime work from home</v>
      </c>
      <c r="AE55" s="7">
        <v>0.5</v>
      </c>
    </row>
    <row r="56" ht="15.75" customHeight="1">
      <c r="A56" s="5" t="s">
        <v>45</v>
      </c>
      <c r="B56" s="6" t="s">
        <v>52</v>
      </c>
      <c r="C56" s="5" t="s">
        <v>47</v>
      </c>
      <c r="D56" s="5" t="s">
        <v>261</v>
      </c>
      <c r="E56" s="5" t="s">
        <v>262</v>
      </c>
      <c r="F56" s="5" t="s">
        <v>263</v>
      </c>
      <c r="G56" s="5" t="s">
        <v>264</v>
      </c>
      <c r="H56" s="7">
        <f>IFERROR(__xludf.DUMMYFUNCTION("IFERROR(filter(indirect(CONCAT(LEFT(H$1, LEN(H$1)-8),""-rep-texts"")&amp;""!$A$4:$A""),indirect(CONCAT(LEFT(H$1, LEN(H$1)-8),""-rep-texts"")&amp;""!$B$4:$B"") = -1000, indirect(CONCAT(LEFT(H$1, LEN(H$1)-8),""-rep-texts"")&amp;""!$C$4:$C"") = I56), -2)"),0.0)</f>
        <v>0</v>
      </c>
      <c r="I56" s="8" t="str">
        <f>IFERROR(__xludf.DUMMYFUNCTION("IFERROR(vlookup( filter(indirect(CONCAT(LEFT(H$1, LEN(H$1)-8),""-rep-texts"")&amp;""!$B$4:$B""),indirect(CONCAT(LEFT(H$1, LEN(H$1)-8),""-rep-texts"")&amp;""!$A$4:$A"") = K56), indirect(CONCAT(LEFT(H$1, LEN(H$1)-8),""-rep-texts"")&amp;""!$A$4:$C""), 3, false), ""Low C"&amp;"ontent"")"),"Adopted hybrid work policy")</f>
        <v>Adopted hybrid work policy</v>
      </c>
      <c r="J56" s="7">
        <v>0.5</v>
      </c>
      <c r="K56" s="8">
        <f>IFERROR(__xludf.DUMMYFUNCTION("IFERROR(filter(indirect(CONCAT(LEFT(K$1, LEN(K$1)-8),""-rep-texts"")&amp;""!$A$4:$A""),indirect(CONCAT(LEFT(K$1, LEN(K$1)-8),""-rep-texts"")&amp;""!$B$4:$B"") &lt;&gt; -1000, indirect(CONCAT(LEFT(K$1, LEN(K$1)-8),""-rep-texts"")&amp;""!$C$4:$C"") = L56), -2)"),4.0)</f>
        <v>4</v>
      </c>
      <c r="L56" s="8" t="str">
        <f>IFERROR(__xludf.DUMMYFUNCTION("IF(ISBLANK(IFERROR(vlookup(D56, IMPORTRANGE(""1HbWeGXj0j_9fxRj0rL21m2rIJnCPQCiNttak_P61qFU"", ""policy_current_state""), 3,false), ""Low Content"") ), ""Low Content"", IFERROR(vlookup(D56, IMPORTRANGE(""1HbWeGXj0j_9fxRj0rL21m2rIJnCPQCiNttak_P61qFU"", ""po"&amp;"licy_current_state!$A$3:$C$10000""), 3,false), ""Low Content"") )"),"Adopted hybrid work policy")</f>
        <v>Adopted hybrid work policy</v>
      </c>
      <c r="M56" s="7">
        <v>0.5</v>
      </c>
      <c r="N56" s="7">
        <f>IFERROR(__xludf.DUMMYFUNCTION("IFERROR(filter(indirect(CONCAT(LEFT(N$1, LEN(N$1)-8),""-rep-texts"")&amp;""!$A$4:$A""),indirect(CONCAT(LEFT(N$1, LEN(N$1)-8),""-rep-texts"")&amp;""!$B$4:$B"") = -1000, indirect(CONCAT(LEFT(N$1, LEN(N$1)-8),""-rep-texts"")&amp;""!$C$4:$C"") = O56), -2)"),2.0)</f>
        <v>2</v>
      </c>
      <c r="O56" s="8" t="str">
        <f>IFERROR(__xludf.DUMMYFUNCTION("IFERROR(vlookup( filter(indirect(CONCAT(LEFT(N$1, LEN(N$1)-8),""-rep-texts"")&amp;""!$B$4:$B""),indirect(CONCAT(LEFT(N$1, LEN(N$1)-8),""-rep-texts"")&amp;""!$A$4:$A"") = Q56), indirect(CONCAT(LEFT(N$1, LEN(N$1)-8),""-rep-texts"")&amp;""!$A$4:$C""), 3, false), ""Low C"&amp;"ontent"")"),"Positive impact on quality of life")</f>
        <v>Positive impact on quality of life</v>
      </c>
      <c r="P56" s="7">
        <v>0.5</v>
      </c>
      <c r="Q56" s="8">
        <f>IFERROR(__xludf.DUMMYFUNCTION("IFERROR(filter(indirect(CONCAT(LEFT(Q$1, LEN(Q$1)-8),""-rep-texts"")&amp;""!$A$4:$A""),indirect(CONCAT(LEFT(Q$1, LEN(Q$1)-8),""-rep-texts"")&amp;""!$B$4:$B"") &lt;&gt; -1000, indirect(CONCAT(LEFT(Q$1, LEN(Q$1)-8),""-rep-texts"")&amp;""!$C$4:$C"") = R56), -2)"),9.0)</f>
        <v>9</v>
      </c>
      <c r="R56" s="8" t="str">
        <f>IFERROR(__xludf.DUMMYFUNCTION("IF(ISBLANK(IFERROR(vlookup(E56, IMPORTRANGE(""1HbWeGXj0j_9fxRj0rL21m2rIJnCPQCiNttak_P61qFU"", ""impact_quality""), 3,false), ""Low Content"") ), ""Low Content"", IFERROR(vlookup(E56, IMPORTRANGE(""1HbWeGXj0j_9fxRj0rL21m2rIJnCPQCiNttak_P61qFU"", ""impact_q"&amp;"uality!$A$3:$C$10000""), 3,false), ""Low Content"") )"),"Increased productivity/work quality due to RTO")</f>
        <v>Increased productivity/work quality due to RTO</v>
      </c>
      <c r="S56" s="7">
        <v>0.5</v>
      </c>
      <c r="T56" s="7">
        <f>IFERROR(__xludf.DUMMYFUNCTION("IFERROR(filter(indirect(CONCAT(LEFT(T$1, LEN(T$1)-8),""-rep-texts"")&amp;""!$A$4:$A""),indirect(CONCAT(LEFT(T$1, LEN(T$1)-8),""-rep-texts"")&amp;""!$B$4:$B"") = -1000, indirect(CONCAT(LEFT(T$1, LEN(T$1)-8),""-rep-texts"")&amp;""!$C$4:$C"") = U56), -2)"),2.0)</f>
        <v>2</v>
      </c>
      <c r="U56" s="8" t="str">
        <f>IFERROR(__xludf.DUMMYFUNCTION("IFERROR(vlookup( filter(indirect(CONCAT(LEFT(T$1, LEN(T$1)-8),""-rep-texts"")&amp;""!$B$4:$B""),indirect(CONCAT(LEFT(T$1, LEN(T$1)-8),""-rep-texts"")&amp;""!$A$4:$A"") = W56), indirect(CONCAT(LEFT(T$1, LEN(T$1)-8),""-rep-texts"")&amp;""!$A$4:$C""), 3, false), ""Low C"&amp;"ontent"")"),"Positive impact on team's culture and performance")</f>
        <v>Positive impact on team's culture and performance</v>
      </c>
      <c r="V56" s="7">
        <v>0.5</v>
      </c>
      <c r="W56" s="8">
        <f>IFERROR(__xludf.DUMMYFUNCTION("IFERROR(filter(indirect(CONCAT(LEFT(W$1, LEN(W$1)-8),""-rep-texts"")&amp;""!$A$4:$A""),indirect(CONCAT(LEFT(W$1, LEN(W$1)-8),""-rep-texts"")&amp;""!$B$4:$B"") &lt;&gt; -1000, indirect(CONCAT(LEFT(W$1, LEN(W$1)-8),""-rep-texts"")&amp;""!$C$4:$C"") = X56), -2)"),6.0)</f>
        <v>6</v>
      </c>
      <c r="X56" s="8" t="str">
        <f>IFERROR(__xludf.DUMMYFUNCTION("IF(ISBLANK(IFERROR(vlookup(F56, IMPORTRANGE(""1HbWeGXj0j_9fxRj0rL21m2rIJnCPQCiNttak_P61qFU"", ""impact_cul_perf""), 3,false), ""Low Content"") ), ""Low Content"", IFERROR(vlookup(F56, IMPORTRANGE(""1HbWeGXj0j_9fxRj0rL21m2rIJnCPQCiNttak_P61qFU"", ""impact_"&amp;"cul_perf!$A$3:$C$10000""), 3,false), ""Low Content"") )"),"Maintained or enhanced team culture and performance ")</f>
        <v>Maintained or enhanced team culture and performance </v>
      </c>
      <c r="Y56" s="7">
        <v>0.5</v>
      </c>
      <c r="Z56" s="7">
        <f>IFERROR(__xludf.DUMMYFUNCTION("IFERROR(filter(indirect(CONCAT(LEFT(Z$1, LEN(Z$1)-8),""-rep-texts"")&amp;""!$A$4:$A""),indirect(CONCAT(LEFT(Z$1, LEN(Z$1)-8),""-rep-texts"")&amp;""!$B$4:$B"") = -1000, indirect(CONCAT(LEFT(Z$1, LEN(Z$1)-8),""-rep-texts"")&amp;""!$C$4:$C"") = AA56), -2)"),3.0)</f>
        <v>3</v>
      </c>
      <c r="AA56" s="8" t="str">
        <f>IFERROR(__xludf.DUMMYFUNCTION("IFERROR(vlookup( filter(indirect(CONCAT(LEFT(Z$1, LEN(Z$1)-8),""-rep-texts"")&amp;""!$B$4:$B""),indirect(CONCAT(LEFT(Z$1, LEN(Z$1)-8),""-rep-texts"")&amp;""!$A$4:$A"") = AC56), indirect(CONCAT(LEFT(Z$1, LEN(Z$1)-8),""-rep-texts"")&amp;""!$A$4:$C""), 3, false), ""Low "&amp;"Content"")"),"Preference for hybrid model")</f>
        <v>Preference for hybrid model</v>
      </c>
      <c r="AB56" s="7">
        <v>0.5</v>
      </c>
      <c r="AC56" s="8">
        <f>IFERROR(__xludf.DUMMYFUNCTION("IFERROR(filter(indirect(CONCAT(LEFT(AC$1, LEN(AC$1)-8),""-rep-texts"")&amp;""!$A$4:$A""),indirect(CONCAT(LEFT(AC$1, LEN(AC$1)-8),""-rep-texts"")&amp;""!$B$4:$B"") &lt;&gt; -1000, indirect(CONCAT(LEFT(AC$1, LEN(AC$1)-8),""-rep-texts"")&amp;""!$C$4:$C"") = AD56), -2)"),7.0)</f>
        <v>7</v>
      </c>
      <c r="AD56" s="8" t="str">
        <f>IFERROR(__xludf.DUMMYFUNCTION("IF(ISBLANK(IFERROR(vlookup(G56, IMPORTRANGE(""1HbWeGXj0j_9fxRj0rL21m2rIJnCPQCiNttak_P61qFU"", ""policy_desired_state""), 3,false), ""Low Content"") ), ""Low Content"", IFERROR(vlookup(G56, IMPORTRANGE(""1HbWeGXj0j_9fxRj0rL21m2rIJnCPQCiNttak_P61qFU"", ""po"&amp;"licy_desired_state!$A$3:$C$10000""), 3,false), ""Low Content"") )"),"Generalized hybrid work model")</f>
        <v>Generalized hybrid work model</v>
      </c>
      <c r="AE56" s="7">
        <v>0.5</v>
      </c>
    </row>
    <row r="57" ht="15.75" customHeight="1">
      <c r="A57" s="5" t="s">
        <v>38</v>
      </c>
      <c r="B57" s="6" t="s">
        <v>85</v>
      </c>
      <c r="C57" s="5" t="s">
        <v>40</v>
      </c>
      <c r="D57" s="5" t="s">
        <v>265</v>
      </c>
      <c r="E57" s="5" t="s">
        <v>266</v>
      </c>
      <c r="F57" s="5" t="s">
        <v>267</v>
      </c>
      <c r="G57" s="5" t="s">
        <v>268</v>
      </c>
      <c r="H57" s="7">
        <f>IFERROR(__xludf.DUMMYFUNCTION("IFERROR(filter(indirect(CONCAT(LEFT(H$1, LEN(H$1)-8),""-rep-texts"")&amp;""!$A$4:$A""),indirect(CONCAT(LEFT(H$1, LEN(H$1)-8),""-rep-texts"")&amp;""!$B$4:$B"") = -1000, indirect(CONCAT(LEFT(H$1, LEN(H$1)-8),""-rep-texts"")&amp;""!$C$4:$C"") = I57), -2)"),0.0)</f>
        <v>0</v>
      </c>
      <c r="I57" s="8" t="str">
        <f>IFERROR(__xludf.DUMMYFUNCTION("IFERROR(vlookup( filter(indirect(CONCAT(LEFT(H$1, LEN(H$1)-8),""-rep-texts"")&amp;""!$B$4:$B""),indirect(CONCAT(LEFT(H$1, LEN(H$1)-8),""-rep-texts"")&amp;""!$A$4:$A"") = K57), indirect(CONCAT(LEFT(H$1, LEN(H$1)-8),""-rep-texts"")&amp;""!$A$4:$C""), 3, false), ""Low C"&amp;"ontent"")"),"Adopted hybrid work policy")</f>
        <v>Adopted hybrid work policy</v>
      </c>
      <c r="J57" s="7">
        <v>0.5</v>
      </c>
      <c r="K57" s="8">
        <f>IFERROR(__xludf.DUMMYFUNCTION("IFERROR(filter(indirect(CONCAT(LEFT(K$1, LEN(K$1)-8),""-rep-texts"")&amp;""!$A$4:$A""),indirect(CONCAT(LEFT(K$1, LEN(K$1)-8),""-rep-texts"")&amp;""!$B$4:$B"") &lt;&gt; -1000, indirect(CONCAT(LEFT(K$1, LEN(K$1)-8),""-rep-texts"")&amp;""!$C$4:$C"") = L57), -2)"),4.0)</f>
        <v>4</v>
      </c>
      <c r="L57" s="8" t="str">
        <f>IFERROR(__xludf.DUMMYFUNCTION("IF(ISBLANK(IFERROR(vlookup(D57, IMPORTRANGE(""1HbWeGXj0j_9fxRj0rL21m2rIJnCPQCiNttak_P61qFU"", ""policy_current_state""), 3,false), ""Low Content"") ), ""Low Content"", IFERROR(vlookup(D57, IMPORTRANGE(""1HbWeGXj0j_9fxRj0rL21m2rIJnCPQCiNttak_P61qFU"", ""po"&amp;"licy_current_state!$A$3:$C$10000""), 3,false), ""Low Content"") )"),"Adopted hybrid work policy")</f>
        <v>Adopted hybrid work policy</v>
      </c>
      <c r="M57" s="7">
        <v>0.5</v>
      </c>
      <c r="N57" s="7">
        <f>IFERROR(__xludf.DUMMYFUNCTION("IFERROR(filter(indirect(CONCAT(LEFT(N$1, LEN(N$1)-8),""-rep-texts"")&amp;""!$A$4:$A""),indirect(CONCAT(LEFT(N$1, LEN(N$1)-8),""-rep-texts"")&amp;""!$B$4:$B"") = -1000, indirect(CONCAT(LEFT(N$1, LEN(N$1)-8),""-rep-texts"")&amp;""!$C$4:$C"") = O57), -2)"),1.0)</f>
        <v>1</v>
      </c>
      <c r="O57" s="8" t="str">
        <f>IFERROR(__xludf.DUMMYFUNCTION("IFERROR(vlookup( filter(indirect(CONCAT(LEFT(N$1, LEN(N$1)-8),""-rep-texts"")&amp;""!$B$4:$B""),indirect(CONCAT(LEFT(N$1, LEN(N$1)-8),""-rep-texts"")&amp;""!$A$4:$A"") = Q57), indirect(CONCAT(LEFT(N$1, LEN(N$1)-8),""-rep-texts"")&amp;""!$A$4:$C""), 3, false), ""Low C"&amp;"ontent"")"),"No impact or change")</f>
        <v>No impact or change</v>
      </c>
      <c r="P57" s="7">
        <v>0.5</v>
      </c>
      <c r="Q57" s="8">
        <f>IFERROR(__xludf.DUMMYFUNCTION("IFERROR(filter(indirect(CONCAT(LEFT(Q$1, LEN(Q$1)-8),""-rep-texts"")&amp;""!$A$4:$A""),indirect(CONCAT(LEFT(Q$1, LEN(Q$1)-8),""-rep-texts"")&amp;""!$B$4:$B"") &lt;&gt; -1000, indirect(CONCAT(LEFT(Q$1, LEN(Q$1)-8),""-rep-texts"")&amp;""!$C$4:$C"") = R57), -2)"),7.0)</f>
        <v>7</v>
      </c>
      <c r="R57" s="8" t="str">
        <f>IFERROR(__xludf.DUMMYFUNCTION("IF(ISBLANK(IFERROR(vlookup(E57, IMPORTRANGE(""1HbWeGXj0j_9fxRj0rL21m2rIJnCPQCiNttak_P61qFU"", ""impact_quality""), 3,false), ""Low Content"") ), ""Low Content"", IFERROR(vlookup(E57, IMPORTRANGE(""1HbWeGXj0j_9fxRj0rL21m2rIJnCPQCiNttak_P61qFU"", ""impact_q"&amp;"uality!$A$3:$C$10000""), 3,false), ""Low Content"") )"),"No impact or change")</f>
        <v>No impact or change</v>
      </c>
      <c r="S57" s="7">
        <v>0.5</v>
      </c>
      <c r="T57" s="7">
        <f>IFERROR(__xludf.DUMMYFUNCTION("IFERROR(filter(indirect(CONCAT(LEFT(T$1, LEN(T$1)-8),""-rep-texts"")&amp;""!$A$4:$A""),indirect(CONCAT(LEFT(T$1, LEN(T$1)-8),""-rep-texts"")&amp;""!$B$4:$B"") = -1000, indirect(CONCAT(LEFT(T$1, LEN(T$1)-8),""-rep-texts"")&amp;""!$C$4:$C"") = U57), -2)"),2.0)</f>
        <v>2</v>
      </c>
      <c r="U57" s="8" t="str">
        <f>IFERROR(__xludf.DUMMYFUNCTION("IFERROR(vlookup( filter(indirect(CONCAT(LEFT(T$1, LEN(T$1)-8),""-rep-texts"")&amp;""!$B$4:$B""),indirect(CONCAT(LEFT(T$1, LEN(T$1)-8),""-rep-texts"")&amp;""!$A$4:$A"") = W57), indirect(CONCAT(LEFT(T$1, LEN(T$1)-8),""-rep-texts"")&amp;""!$A$4:$C""), 3, false), ""Low C"&amp;"ontent"")"),"Positive impact on team's culture and performance")</f>
        <v>Positive impact on team's culture and performance</v>
      </c>
      <c r="V57" s="7">
        <v>0.5</v>
      </c>
      <c r="W57" s="8">
        <f>IFERROR(__xludf.DUMMYFUNCTION("IFERROR(filter(indirect(CONCAT(LEFT(W$1, LEN(W$1)-8),""-rep-texts"")&amp;""!$A$4:$A""),indirect(CONCAT(LEFT(W$1, LEN(W$1)-8),""-rep-texts"")&amp;""!$B$4:$B"") &lt;&gt; -1000, indirect(CONCAT(LEFT(W$1, LEN(W$1)-8),""-rep-texts"")&amp;""!$C$4:$C"") = X57), -2)"),6.0)</f>
        <v>6</v>
      </c>
      <c r="X57" s="8" t="str">
        <f>IFERROR(__xludf.DUMMYFUNCTION("IF(ISBLANK(IFERROR(vlookup(F57, IMPORTRANGE(""1HbWeGXj0j_9fxRj0rL21m2rIJnCPQCiNttak_P61qFU"", ""impact_cul_perf""), 3,false), ""Low Content"") ), ""Low Content"", IFERROR(vlookup(F57, IMPORTRANGE(""1HbWeGXj0j_9fxRj0rL21m2rIJnCPQCiNttak_P61qFU"", ""impact_"&amp;"cul_perf!$A$3:$C$10000""), 3,false), ""Low Content"") )"),"Maintained or enhanced team culture and performance ")</f>
        <v>Maintained or enhanced team culture and performance </v>
      </c>
      <c r="Y57" s="7">
        <v>0.5</v>
      </c>
      <c r="Z57" s="7">
        <f>IFERROR(__xludf.DUMMYFUNCTION("IFERROR(filter(indirect(CONCAT(LEFT(Z$1, LEN(Z$1)-8),""-rep-texts"")&amp;""!$A$4:$A""),indirect(CONCAT(LEFT(Z$1, LEN(Z$1)-8),""-rep-texts"")&amp;""!$B$4:$B"") = -1000, indirect(CONCAT(LEFT(Z$1, LEN(Z$1)-8),""-rep-texts"")&amp;""!$C$4:$C"") = AA57), -2)"),3.0)</f>
        <v>3</v>
      </c>
      <c r="AA57" s="8" t="str">
        <f>IFERROR(__xludf.DUMMYFUNCTION("IFERROR(vlookup( filter(indirect(CONCAT(LEFT(Z$1, LEN(Z$1)-8),""-rep-texts"")&amp;""!$B$4:$B""),indirect(CONCAT(LEFT(Z$1, LEN(Z$1)-8),""-rep-texts"")&amp;""!$A$4:$A"") = AC57), indirect(CONCAT(LEFT(Z$1, LEN(Z$1)-8),""-rep-texts"")&amp;""!$A$4:$C""), 3, false), ""Low "&amp;"Content"")"),"Preference for hybrid model")</f>
        <v>Preference for hybrid model</v>
      </c>
      <c r="AB57" s="7">
        <v>0.5</v>
      </c>
      <c r="AC57" s="8">
        <f>IFERROR(__xludf.DUMMYFUNCTION("IFERROR(filter(indirect(CONCAT(LEFT(AC$1, LEN(AC$1)-8),""-rep-texts"")&amp;""!$A$4:$A""),indirect(CONCAT(LEFT(AC$1, LEN(AC$1)-8),""-rep-texts"")&amp;""!$B$4:$B"") &lt;&gt; -1000, indirect(CONCAT(LEFT(AC$1, LEN(AC$1)-8),""-rep-texts"")&amp;""!$C$4:$C"") = AD57), -2)"),7.0)</f>
        <v>7</v>
      </c>
      <c r="AD57" s="8" t="str">
        <f>IFERROR(__xludf.DUMMYFUNCTION("IF(ISBLANK(IFERROR(vlookup(G57, IMPORTRANGE(""1HbWeGXj0j_9fxRj0rL21m2rIJnCPQCiNttak_P61qFU"", ""policy_desired_state""), 3,false), ""Low Content"") ), ""Low Content"", IFERROR(vlookup(G57, IMPORTRANGE(""1HbWeGXj0j_9fxRj0rL21m2rIJnCPQCiNttak_P61qFU"", ""po"&amp;"licy_desired_state!$A$3:$C$10000""), 3,false), ""Low Content"") )"),"Generalized hybrid work model")</f>
        <v>Generalized hybrid work model</v>
      </c>
      <c r="AE57" s="7">
        <v>0.5</v>
      </c>
    </row>
    <row r="58" ht="15.75" customHeight="1">
      <c r="A58" s="5" t="s">
        <v>45</v>
      </c>
      <c r="B58" s="6" t="s">
        <v>46</v>
      </c>
      <c r="C58" s="5" t="s">
        <v>47</v>
      </c>
      <c r="D58" s="5" t="s">
        <v>269</v>
      </c>
      <c r="E58" s="5" t="s">
        <v>270</v>
      </c>
      <c r="F58" s="5" t="s">
        <v>271</v>
      </c>
      <c r="G58" s="5" t="s">
        <v>272</v>
      </c>
      <c r="H58" s="7">
        <f>IFERROR(__xludf.DUMMYFUNCTION("IFERROR(filter(indirect(CONCAT(LEFT(H$1, LEN(H$1)-8),""-rep-texts"")&amp;""!$A$4:$A""),indirect(CONCAT(LEFT(H$1, LEN(H$1)-8),""-rep-texts"")&amp;""!$B$4:$B"") = -1000, indirect(CONCAT(LEFT(H$1, LEN(H$1)-8),""-rep-texts"")&amp;""!$C$4:$C"") = I58), -2)"),1.0)</f>
        <v>1</v>
      </c>
      <c r="I58" s="8" t="str">
        <f>IFERROR(__xludf.DUMMYFUNCTION("IFERROR(vlookup( filter(indirect(CONCAT(LEFT(H$1, LEN(H$1)-8),""-rep-texts"")&amp;""!$B$4:$B""),indirect(CONCAT(LEFT(H$1, LEN(H$1)-8),""-rep-texts"")&amp;""!$A$4:$A"") = K58), indirect(CONCAT(LEFT(H$1, LEN(H$1)-8),""-rep-texts"")&amp;""!$A$4:$C""), 3, false), ""Low C"&amp;"ontent"")"),"Shifted to full remote work")</f>
        <v>Shifted to full remote work</v>
      </c>
      <c r="J58" s="7">
        <v>0.5</v>
      </c>
      <c r="K58" s="8">
        <f>IFERROR(__xludf.DUMMYFUNCTION("IFERROR(filter(indirect(CONCAT(LEFT(K$1, LEN(K$1)-8),""-rep-texts"")&amp;""!$A$4:$A""),indirect(CONCAT(LEFT(K$1, LEN(K$1)-8),""-rep-texts"")&amp;""!$B$4:$B"") &lt;&gt; -1000, indirect(CONCAT(LEFT(K$1, LEN(K$1)-8),""-rep-texts"")&amp;""!$C$4:$C"") = L58), -2)"),5.0)</f>
        <v>5</v>
      </c>
      <c r="L58" s="8" t="str">
        <f>IFERROR(__xludf.DUMMYFUNCTION("IF(ISBLANK(IFERROR(vlookup(D58, IMPORTRANGE(""1HbWeGXj0j_9fxRj0rL21m2rIJnCPQCiNttak_P61qFU"", ""policy_current_state""), 3,false), ""Low Content"") ), ""Low Content"", IFERROR(vlookup(D58, IMPORTRANGE(""1HbWeGXj0j_9fxRj0rL21m2rIJnCPQCiNttak_P61qFU"", ""po"&amp;"licy_current_state!$A$3:$C$10000""), 3,false), ""Low Content"") )"),"Shifted to full remote work")</f>
        <v>Shifted to full remote work</v>
      </c>
      <c r="M58" s="7">
        <v>0.5</v>
      </c>
      <c r="N58" s="7">
        <f>IFERROR(__xludf.DUMMYFUNCTION("IFERROR(filter(indirect(CONCAT(LEFT(N$1, LEN(N$1)-8),""-rep-texts"")&amp;""!$A$4:$A""),indirect(CONCAT(LEFT(N$1, LEN(N$1)-8),""-rep-texts"")&amp;""!$B$4:$B"") = -1000, indirect(CONCAT(LEFT(N$1, LEN(N$1)-8),""-rep-texts"")&amp;""!$C$4:$C"") = O58), -2)"),2.0)</f>
        <v>2</v>
      </c>
      <c r="O58" s="8" t="str">
        <f>IFERROR(__xludf.DUMMYFUNCTION("IFERROR(vlookup( filter(indirect(CONCAT(LEFT(N$1, LEN(N$1)-8),""-rep-texts"")&amp;""!$B$4:$B""),indirect(CONCAT(LEFT(N$1, LEN(N$1)-8),""-rep-texts"")&amp;""!$A$4:$A"") = Q58), indirect(CONCAT(LEFT(N$1, LEN(N$1)-8),""-rep-texts"")&amp;""!$A$4:$C""), 3, false), ""Low C"&amp;"ontent"")"),"Positive impact on quality of life")</f>
        <v>Positive impact on quality of life</v>
      </c>
      <c r="P58" s="7">
        <v>0.5</v>
      </c>
      <c r="Q58" s="8">
        <f>IFERROR(__xludf.DUMMYFUNCTION("IFERROR(filter(indirect(CONCAT(LEFT(Q$1, LEN(Q$1)-8),""-rep-texts"")&amp;""!$A$4:$A""),indirect(CONCAT(LEFT(Q$1, LEN(Q$1)-8),""-rep-texts"")&amp;""!$B$4:$B"") &lt;&gt; -1000, indirect(CONCAT(LEFT(Q$1, LEN(Q$1)-8),""-rep-texts"")&amp;""!$C$4:$C"") = R58), -2)"),11.0)</f>
        <v>11</v>
      </c>
      <c r="R58" s="8" t="str">
        <f>IFERROR(__xludf.DUMMYFUNCTION("IF(ISBLANK(IFERROR(vlookup(E58, IMPORTRANGE(""1HbWeGXj0j_9fxRj0rL21m2rIJnCPQCiNttak_P61qFU"", ""impact_quality""), 3,false), ""Low Content"") ), ""Low Content"", IFERROR(vlookup(E58, IMPORTRANGE(""1HbWeGXj0j_9fxRj0rL21m2rIJnCPQCiNttak_P61qFU"", ""impact_q"&amp;"uality!$A$3:$C$10000""), 3,false), ""Low Content"") )"),"Positive impact on work-life balance due to hyrbrid/remote policy")</f>
        <v>Positive impact on work-life balance due to hyrbrid/remote policy</v>
      </c>
      <c r="S58" s="7">
        <v>0.5</v>
      </c>
      <c r="T58" s="7">
        <f>IFERROR(__xludf.DUMMYFUNCTION("IFERROR(filter(indirect(CONCAT(LEFT(T$1, LEN(T$1)-8),""-rep-texts"")&amp;""!$A$4:$A""),indirect(CONCAT(LEFT(T$1, LEN(T$1)-8),""-rep-texts"")&amp;""!$B$4:$B"") = -1000, indirect(CONCAT(LEFT(T$1, LEN(T$1)-8),""-rep-texts"")&amp;""!$C$4:$C"") = U58), -2)"),2.0)</f>
        <v>2</v>
      </c>
      <c r="U58" s="8" t="str">
        <f>IFERROR(__xludf.DUMMYFUNCTION("IFERROR(vlookup( filter(indirect(CONCAT(LEFT(T$1, LEN(T$1)-8),""-rep-texts"")&amp;""!$B$4:$B""),indirect(CONCAT(LEFT(T$1, LEN(T$1)-8),""-rep-texts"")&amp;""!$A$4:$A"") = W58), indirect(CONCAT(LEFT(T$1, LEN(T$1)-8),""-rep-texts"")&amp;""!$A$4:$C""), 3, false), ""Low C"&amp;"ontent"")"),"Positive impact on team's culture and performance")</f>
        <v>Positive impact on team's culture and performance</v>
      </c>
      <c r="V58" s="7">
        <v>0.5</v>
      </c>
      <c r="W58" s="8">
        <f>IFERROR(__xludf.DUMMYFUNCTION("IFERROR(filter(indirect(CONCAT(LEFT(W$1, LEN(W$1)-8),""-rep-texts"")&amp;""!$A$4:$A""),indirect(CONCAT(LEFT(W$1, LEN(W$1)-8),""-rep-texts"")&amp;""!$B$4:$B"") &lt;&gt; -1000, indirect(CONCAT(LEFT(W$1, LEN(W$1)-8),""-rep-texts"")&amp;""!$C$4:$C"") = X58), -2)"),6.0)</f>
        <v>6</v>
      </c>
      <c r="X58" s="8" t="str">
        <f>IFERROR(__xludf.DUMMYFUNCTION("IF(ISBLANK(IFERROR(vlookup(F58, IMPORTRANGE(""1HbWeGXj0j_9fxRj0rL21m2rIJnCPQCiNttak_P61qFU"", ""impact_cul_perf""), 3,false), ""Low Content"") ), ""Low Content"", IFERROR(vlookup(F58, IMPORTRANGE(""1HbWeGXj0j_9fxRj0rL21m2rIJnCPQCiNttak_P61qFU"", ""impact_"&amp;"cul_perf!$A$3:$C$10000""), 3,false), ""Low Content"") )"),"Maintained or enhanced team culture and performance ")</f>
        <v>Maintained or enhanced team culture and performance </v>
      </c>
      <c r="Y58" s="7">
        <v>0.5</v>
      </c>
      <c r="Z58" s="7">
        <f>IFERROR(__xludf.DUMMYFUNCTION("IFERROR(filter(indirect(CONCAT(LEFT(Z$1, LEN(Z$1)-8),""-rep-texts"")&amp;""!$A$4:$A""),indirect(CONCAT(LEFT(Z$1, LEN(Z$1)-8),""-rep-texts"")&amp;""!$B$4:$B"") = -1000, indirect(CONCAT(LEFT(Z$1, LEN(Z$1)-8),""-rep-texts"")&amp;""!$C$4:$C"") = AA58), -2)"),0.0)</f>
        <v>0</v>
      </c>
      <c r="AA58" s="8" t="str">
        <f>IFERROR(__xludf.DUMMYFUNCTION("IFERROR(vlookup( filter(indirect(CONCAT(LEFT(Z$1, LEN(Z$1)-8),""-rep-texts"")&amp;""!$B$4:$B""),indirect(CONCAT(LEFT(Z$1, LEN(Z$1)-8),""-rep-texts"")&amp;""!$A$4:$A"") = AC58), indirect(CONCAT(LEFT(Z$1, LEN(Z$1)-8),""-rep-texts"")&amp;""!$A$4:$C""), 3, false), ""Low "&amp;"Content"")"),"Fulltime work from home")</f>
        <v>Fulltime work from home</v>
      </c>
      <c r="AB58" s="7">
        <v>0.5</v>
      </c>
      <c r="AC58" s="8">
        <f>IFERROR(__xludf.DUMMYFUNCTION("IFERROR(filter(indirect(CONCAT(LEFT(AC$1, LEN(AC$1)-8),""-rep-texts"")&amp;""!$A$4:$A""),indirect(CONCAT(LEFT(AC$1, LEN(AC$1)-8),""-rep-texts"")&amp;""!$B$4:$B"") &lt;&gt; -1000, indirect(CONCAT(LEFT(AC$1, LEN(AC$1)-8),""-rep-texts"")&amp;""!$C$4:$C"") = AD58), -2)"),4.0)</f>
        <v>4</v>
      </c>
      <c r="AD58" s="8" t="str">
        <f>IFERROR(__xludf.DUMMYFUNCTION("IF(ISBLANK(IFERROR(vlookup(G58, IMPORTRANGE(""1HbWeGXj0j_9fxRj0rL21m2rIJnCPQCiNttak_P61qFU"", ""policy_desired_state""), 3,false), ""Low Content"") ), ""Low Content"", IFERROR(vlookup(G58, IMPORTRANGE(""1HbWeGXj0j_9fxRj0rL21m2rIJnCPQCiNttak_P61qFU"", ""po"&amp;"licy_desired_state!$A$3:$C$10000""), 3,false), ""Low Content"") )"),"Fulltime work from home")</f>
        <v>Fulltime work from home</v>
      </c>
      <c r="AE58" s="7">
        <v>0.5</v>
      </c>
    </row>
    <row r="59" ht="15.75" customHeight="1">
      <c r="A59" s="5" t="s">
        <v>38</v>
      </c>
      <c r="B59" s="6" t="s">
        <v>39</v>
      </c>
      <c r="C59" s="5" t="s">
        <v>47</v>
      </c>
      <c r="D59" s="5" t="s">
        <v>273</v>
      </c>
      <c r="E59" s="5" t="s">
        <v>274</v>
      </c>
      <c r="F59" s="5" t="s">
        <v>275</v>
      </c>
      <c r="G59" s="5" t="s">
        <v>276</v>
      </c>
      <c r="H59" s="7">
        <f>IFERROR(__xludf.DUMMYFUNCTION("IFERROR(filter(indirect(CONCAT(LEFT(H$1, LEN(H$1)-8),""-rep-texts"")&amp;""!$A$4:$A""),indirect(CONCAT(LEFT(H$1, LEN(H$1)-8),""-rep-texts"")&amp;""!$B$4:$B"") = -1000, indirect(CONCAT(LEFT(H$1, LEN(H$1)-8),""-rep-texts"")&amp;""!$C$4:$C"") = I59), -2)"),3.0)</f>
        <v>3</v>
      </c>
      <c r="I59" s="8" t="str">
        <f>IFERROR(__xludf.DUMMYFUNCTION("IFERROR(vlookup( filter(indirect(CONCAT(LEFT(H$1, LEN(H$1)-8),""-rep-texts"")&amp;""!$B$4:$B""),indirect(CONCAT(LEFT(H$1, LEN(H$1)-8),""-rep-texts"")&amp;""!$A$4:$A"") = K59), indirect(CONCAT(LEFT(H$1, LEN(H$1)-8),""-rep-texts"")&amp;""!$A$4:$C""), 3, false), ""Low C"&amp;"ontent"")"),"Returned to office")</f>
        <v>Returned to office</v>
      </c>
      <c r="J59" s="7">
        <v>0.5</v>
      </c>
      <c r="K59" s="8">
        <f>IFERROR(__xludf.DUMMYFUNCTION("IFERROR(filter(indirect(CONCAT(LEFT(K$1, LEN(K$1)-8),""-rep-texts"")&amp;""!$A$4:$A""),indirect(CONCAT(LEFT(K$1, LEN(K$1)-8),""-rep-texts"")&amp;""!$B$4:$B"") &lt;&gt; -1000, indirect(CONCAT(LEFT(K$1, LEN(K$1)-8),""-rep-texts"")&amp;""!$C$4:$C"") = L59), -2)"),7.0)</f>
        <v>7</v>
      </c>
      <c r="L59" s="8" t="str">
        <f>IFERROR(__xludf.DUMMYFUNCTION("IF(ISBLANK(IFERROR(vlookup(D59, IMPORTRANGE(""1HbWeGXj0j_9fxRj0rL21m2rIJnCPQCiNttak_P61qFU"", ""policy_current_state""), 3,false), ""Low Content"") ), ""Low Content"", IFERROR(vlookup(D59, IMPORTRANGE(""1HbWeGXj0j_9fxRj0rL21m2rIJnCPQCiNttak_P61qFU"", ""po"&amp;"licy_current_state!$A$3:$C$10000""), 3,false), ""Low Content"") )"),"Returned to office")</f>
        <v>Returned to office</v>
      </c>
      <c r="M59" s="7">
        <v>0.5</v>
      </c>
      <c r="N59" s="7">
        <f>IFERROR(__xludf.DUMMYFUNCTION("IFERROR(filter(indirect(CONCAT(LEFT(N$1, LEN(N$1)-8),""-rep-texts"")&amp;""!$A$4:$A""),indirect(CONCAT(LEFT(N$1, LEN(N$1)-8),""-rep-texts"")&amp;""!$B$4:$B"") = -1000, indirect(CONCAT(LEFT(N$1, LEN(N$1)-8),""-rep-texts"")&amp;""!$C$4:$C"") = O59), -2)"),2.0)</f>
        <v>2</v>
      </c>
      <c r="O59" s="8" t="str">
        <f>IFERROR(__xludf.DUMMYFUNCTION("IFERROR(vlookup( filter(indirect(CONCAT(LEFT(N$1, LEN(N$1)-8),""-rep-texts"")&amp;""!$B$4:$B""),indirect(CONCAT(LEFT(N$1, LEN(N$1)-8),""-rep-texts"")&amp;""!$A$4:$A"") = Q59), indirect(CONCAT(LEFT(N$1, LEN(N$1)-8),""-rep-texts"")&amp;""!$A$4:$C""), 3, false), ""Low C"&amp;"ontent"")"),"Positive impact on quality of life")</f>
        <v>Positive impact on quality of life</v>
      </c>
      <c r="P59" s="7">
        <v>0.5</v>
      </c>
      <c r="Q59" s="8">
        <f>IFERROR(__xludf.DUMMYFUNCTION("IFERROR(filter(indirect(CONCAT(LEFT(Q$1, LEN(Q$1)-8),""-rep-texts"")&amp;""!$A$4:$A""),indirect(CONCAT(LEFT(Q$1, LEN(Q$1)-8),""-rep-texts"")&amp;""!$B$4:$B"") &lt;&gt; -1000, indirect(CONCAT(LEFT(Q$1, LEN(Q$1)-8),""-rep-texts"")&amp;""!$C$4:$C"") = R59), -2)"),8.0)</f>
        <v>8</v>
      </c>
      <c r="R59" s="8" t="str">
        <f>IFERROR(__xludf.DUMMYFUNCTION("IF(ISBLANK(IFERROR(vlookup(E59, IMPORTRANGE(""1HbWeGXj0j_9fxRj0rL21m2rIJnCPQCiNttak_P61qFU"", ""impact_quality""), 3,false), ""Low Content"") ), ""Low Content"", IFERROR(vlookup(E59, IMPORTRANGE(""1HbWeGXj0j_9fxRj0rL21m2rIJnCPQCiNttak_P61qFU"", ""impact_q"&amp;"uality!$A$3:$C$10000""), 3,false), ""Low Content"") )"),"Increased productivity levels due to hybrid/remote policy")</f>
        <v>Increased productivity levels due to hybrid/remote policy</v>
      </c>
      <c r="S59" s="7">
        <v>0.5</v>
      </c>
      <c r="T59" s="7">
        <f>IFERROR(__xludf.DUMMYFUNCTION("IFERROR(filter(indirect(CONCAT(LEFT(T$1, LEN(T$1)-8),""-rep-texts"")&amp;""!$A$4:$A""),indirect(CONCAT(LEFT(T$1, LEN(T$1)-8),""-rep-texts"")&amp;""!$B$4:$B"") = -1000, indirect(CONCAT(LEFT(T$1, LEN(T$1)-8),""-rep-texts"")&amp;""!$C$4:$C"") = U59), -2)"),2.0)</f>
        <v>2</v>
      </c>
      <c r="U59" s="8" t="str">
        <f>IFERROR(__xludf.DUMMYFUNCTION("IFERROR(vlookup( filter(indirect(CONCAT(LEFT(T$1, LEN(T$1)-8),""-rep-texts"")&amp;""!$B$4:$B""),indirect(CONCAT(LEFT(T$1, LEN(T$1)-8),""-rep-texts"")&amp;""!$A$4:$A"") = W59), indirect(CONCAT(LEFT(T$1, LEN(T$1)-8),""-rep-texts"")&amp;""!$A$4:$C""), 3, false), ""Low C"&amp;"ontent"")"),"Positive impact on team's culture and performance")</f>
        <v>Positive impact on team's culture and performance</v>
      </c>
      <c r="V59" s="7">
        <v>0.5</v>
      </c>
      <c r="W59" s="8">
        <f>IFERROR(__xludf.DUMMYFUNCTION("IFERROR(filter(indirect(CONCAT(LEFT(W$1, LEN(W$1)-8),""-rep-texts"")&amp;""!$A$4:$A""),indirect(CONCAT(LEFT(W$1, LEN(W$1)-8),""-rep-texts"")&amp;""!$B$4:$B"") &lt;&gt; -1000, indirect(CONCAT(LEFT(W$1, LEN(W$1)-8),""-rep-texts"")&amp;""!$C$4:$C"") = X59), -2)"),6.0)</f>
        <v>6</v>
      </c>
      <c r="X59" s="8" t="str">
        <f>IFERROR(__xludf.DUMMYFUNCTION("IF(ISBLANK(IFERROR(vlookup(F59, IMPORTRANGE(""1HbWeGXj0j_9fxRj0rL21m2rIJnCPQCiNttak_P61qFU"", ""impact_cul_perf""), 3,false), ""Low Content"") ), ""Low Content"", IFERROR(vlookup(F59, IMPORTRANGE(""1HbWeGXj0j_9fxRj0rL21m2rIJnCPQCiNttak_P61qFU"", ""impact_"&amp;"cul_perf!$A$3:$C$10000""), 3,false), ""Low Content"") )"),"Maintained or enhanced team culture and performance ")</f>
        <v>Maintained or enhanced team culture and performance </v>
      </c>
      <c r="Y59" s="7">
        <v>0.5</v>
      </c>
      <c r="Z59" s="7">
        <f>IFERROR(__xludf.DUMMYFUNCTION("IFERROR(filter(indirect(CONCAT(LEFT(Z$1, LEN(Z$1)-8),""-rep-texts"")&amp;""!$A$4:$A""),indirect(CONCAT(LEFT(Z$1, LEN(Z$1)-8),""-rep-texts"")&amp;""!$B$4:$B"") = -1000, indirect(CONCAT(LEFT(Z$1, LEN(Z$1)-8),""-rep-texts"")&amp;""!$C$4:$C"") = AA59), -2)"),2.0)</f>
        <v>2</v>
      </c>
      <c r="AA59" s="8" t="str">
        <f>IFERROR(__xludf.DUMMYFUNCTION("IFERROR(vlookup( filter(indirect(CONCAT(LEFT(Z$1, LEN(Z$1)-8),""-rep-texts"")&amp;""!$B$4:$B""),indirect(CONCAT(LEFT(Z$1, LEN(Z$1)-8),""-rep-texts"")&amp;""!$A$4:$A"") = AC59), indirect(CONCAT(LEFT(Z$1, LEN(Z$1)-8),""-rep-texts"")&amp;""!$A$4:$C""), 3, false), ""Low "&amp;"Content"")"),"Policy optimized for business outcomes")</f>
        <v>Policy optimized for business outcomes</v>
      </c>
      <c r="AB59" s="7">
        <v>0.5</v>
      </c>
      <c r="AC59" s="8">
        <f>IFERROR(__xludf.DUMMYFUNCTION("IFERROR(filter(indirect(CONCAT(LEFT(AC$1, LEN(AC$1)-8),""-rep-texts"")&amp;""!$A$4:$A""),indirect(CONCAT(LEFT(AC$1, LEN(AC$1)-8),""-rep-texts"")&amp;""!$B$4:$B"") &lt;&gt; -1000, indirect(CONCAT(LEFT(AC$1, LEN(AC$1)-8),""-rep-texts"")&amp;""!$C$4:$C"") = AD59), -2)"),6.0)</f>
        <v>6</v>
      </c>
      <c r="AD59" s="8" t="str">
        <f>IFERROR(__xludf.DUMMYFUNCTION("IF(ISBLANK(IFERROR(vlookup(G59, IMPORTRANGE(""1HbWeGXj0j_9fxRj0rL21m2rIJnCPQCiNttak_P61qFU"", ""policy_desired_state""), 3,false), ""Low Content"") ), ""Low Content"", IFERROR(vlookup(G59, IMPORTRANGE(""1HbWeGXj0j_9fxRj0rL21m2rIJnCPQCiNttak_P61qFU"", ""po"&amp;"licy_desired_state!$A$3:$C$10000""), 3,false), ""Low Content"") )"),"Policy optimized for business outcomes")</f>
        <v>Policy optimized for business outcomes</v>
      </c>
      <c r="AE59" s="7">
        <v>0.5</v>
      </c>
    </row>
    <row r="60" ht="15.75" customHeight="1">
      <c r="A60" s="5" t="s">
        <v>38</v>
      </c>
      <c r="B60" s="6" t="s">
        <v>52</v>
      </c>
      <c r="C60" s="5" t="s">
        <v>71</v>
      </c>
      <c r="D60" s="5" t="s">
        <v>277</v>
      </c>
      <c r="E60" s="5" t="s">
        <v>278</v>
      </c>
      <c r="F60" s="5" t="s">
        <v>279</v>
      </c>
      <c r="G60" s="5" t="s">
        <v>280</v>
      </c>
      <c r="H60" s="7">
        <f>IFERROR(__xludf.DUMMYFUNCTION("IFERROR(filter(indirect(CONCAT(LEFT(H$1, LEN(H$1)-8),""-rep-texts"")&amp;""!$A$4:$A""),indirect(CONCAT(LEFT(H$1, LEN(H$1)-8),""-rep-texts"")&amp;""!$B$4:$B"") = -1000, indirect(CONCAT(LEFT(H$1, LEN(H$1)-8),""-rep-texts"")&amp;""!$C$4:$C"") = I60), -2)"),3.0)</f>
        <v>3</v>
      </c>
      <c r="I60" s="8" t="str">
        <f>IFERROR(__xludf.DUMMYFUNCTION("IFERROR(vlookup( filter(indirect(CONCAT(LEFT(H$1, LEN(H$1)-8),""-rep-texts"")&amp;""!$B$4:$B""),indirect(CONCAT(LEFT(H$1, LEN(H$1)-8),""-rep-texts"")&amp;""!$A$4:$A"") = K60), indirect(CONCAT(LEFT(H$1, LEN(H$1)-8),""-rep-texts"")&amp;""!$A$4:$C""), 3, false), ""Low C"&amp;"ontent"")"),"Returned to office")</f>
        <v>Returned to office</v>
      </c>
      <c r="J60" s="7">
        <v>0.5</v>
      </c>
      <c r="K60" s="8">
        <f>IFERROR(__xludf.DUMMYFUNCTION("IFERROR(filter(indirect(CONCAT(LEFT(K$1, LEN(K$1)-8),""-rep-texts"")&amp;""!$A$4:$A""),indirect(CONCAT(LEFT(K$1, LEN(K$1)-8),""-rep-texts"")&amp;""!$B$4:$B"") &lt;&gt; -1000, indirect(CONCAT(LEFT(K$1, LEN(K$1)-8),""-rep-texts"")&amp;""!$C$4:$C"") = L60), -2)"),7.0)</f>
        <v>7</v>
      </c>
      <c r="L60" s="8" t="str">
        <f>IFERROR(__xludf.DUMMYFUNCTION("IF(ISBLANK(IFERROR(vlookup(D60, IMPORTRANGE(""1HbWeGXj0j_9fxRj0rL21m2rIJnCPQCiNttak_P61qFU"", ""policy_current_state""), 3,false), ""Low Content"") ), ""Low Content"", IFERROR(vlookup(D60, IMPORTRANGE(""1HbWeGXj0j_9fxRj0rL21m2rIJnCPQCiNttak_P61qFU"", ""po"&amp;"licy_current_state!$A$3:$C$10000""), 3,false), ""Low Content"") )"),"Returned to office")</f>
        <v>Returned to office</v>
      </c>
      <c r="M60" s="7">
        <v>0.5</v>
      </c>
      <c r="N60" s="7">
        <f>IFERROR(__xludf.DUMMYFUNCTION("IFERROR(filter(indirect(CONCAT(LEFT(N$1, LEN(N$1)-8),""-rep-texts"")&amp;""!$A$4:$A""),indirect(CONCAT(LEFT(N$1, LEN(N$1)-8),""-rep-texts"")&amp;""!$B$4:$B"") = -1000, indirect(CONCAT(LEFT(N$1, LEN(N$1)-8),""-rep-texts"")&amp;""!$C$4:$C"") = O60), -2)"),0.0)</f>
        <v>0</v>
      </c>
      <c r="O60" s="8" t="str">
        <f>IFERROR(__xludf.DUMMYFUNCTION("IFERROR(vlookup( filter(indirect(CONCAT(LEFT(N$1, LEN(N$1)-8),""-rep-texts"")&amp;""!$B$4:$B""),indirect(CONCAT(LEFT(N$1, LEN(N$1)-8),""-rep-texts"")&amp;""!$A$4:$A"") = Q60), indirect(CONCAT(LEFT(N$1, LEN(N$1)-8),""-rep-texts"")&amp;""!$A$4:$C""), 3, false), ""Low C"&amp;"ontent"")"),"Negative impact on quality of life")</f>
        <v>Negative impact on quality of life</v>
      </c>
      <c r="P60" s="7">
        <v>0.5</v>
      </c>
      <c r="Q60" s="8">
        <f>IFERROR(__xludf.DUMMYFUNCTION("IFERROR(filter(indirect(CONCAT(LEFT(Q$1, LEN(Q$1)-8),""-rep-texts"")&amp;""!$A$4:$A""),indirect(CONCAT(LEFT(Q$1, LEN(Q$1)-8),""-rep-texts"")&amp;""!$B$4:$B"") &lt;&gt; -1000, indirect(CONCAT(LEFT(Q$1, LEN(Q$1)-8),""-rep-texts"")&amp;""!$C$4:$C"") = R60), -2)"),3.0)</f>
        <v>3</v>
      </c>
      <c r="R60" s="8" t="str">
        <f>IFERROR(__xludf.DUMMYFUNCTION("IF(ISBLANK(IFERROR(vlookup(E60, IMPORTRANGE(""1HbWeGXj0j_9fxRj0rL21m2rIJnCPQCiNttak_P61qFU"", ""impact_quality""), 3,false), ""Low Content"") ), ""Low Content"", IFERROR(vlookup(E60, IMPORTRANGE(""1HbWeGXj0j_9fxRj0rL21m2rIJnCPQCiNttak_P61qFU"", ""impact_q"&amp;"uality!$A$3:$C$10000""), 3,false), ""Low Content"") )"),"Increased commute time - RTO negatively affecting work/life quality")</f>
        <v>Increased commute time - RTO negatively affecting work/life quality</v>
      </c>
      <c r="S60" s="7">
        <v>0.5</v>
      </c>
      <c r="T60" s="7">
        <f>IFERROR(__xludf.DUMMYFUNCTION("IFERROR(filter(indirect(CONCAT(LEFT(T$1, LEN(T$1)-8),""-rep-texts"")&amp;""!$A$4:$A""),indirect(CONCAT(LEFT(T$1, LEN(T$1)-8),""-rep-texts"")&amp;""!$B$4:$B"") = -1000, indirect(CONCAT(LEFT(T$1, LEN(T$1)-8),""-rep-texts"")&amp;""!$C$4:$C"") = U60), -2)"),2.0)</f>
        <v>2</v>
      </c>
      <c r="U60" s="8" t="str">
        <f>IFERROR(__xludf.DUMMYFUNCTION("IFERROR(vlookup( filter(indirect(CONCAT(LEFT(T$1, LEN(T$1)-8),""-rep-texts"")&amp;""!$B$4:$B""),indirect(CONCAT(LEFT(T$1, LEN(T$1)-8),""-rep-texts"")&amp;""!$A$4:$A"") = W60), indirect(CONCAT(LEFT(T$1, LEN(T$1)-8),""-rep-texts"")&amp;""!$A$4:$C""), 3, false), ""Low C"&amp;"ontent"")"),"Positive impact on team's culture and performance")</f>
        <v>Positive impact on team's culture and performance</v>
      </c>
      <c r="V60" s="7">
        <v>0.5</v>
      </c>
      <c r="W60" s="8">
        <f>IFERROR(__xludf.DUMMYFUNCTION("IFERROR(filter(indirect(CONCAT(LEFT(W$1, LEN(W$1)-8),""-rep-texts"")&amp;""!$A$4:$A""),indirect(CONCAT(LEFT(W$1, LEN(W$1)-8),""-rep-texts"")&amp;""!$B$4:$B"") &lt;&gt; -1000, indirect(CONCAT(LEFT(W$1, LEN(W$1)-8),""-rep-texts"")&amp;""!$C$4:$C"") = X60), -2)"),6.0)</f>
        <v>6</v>
      </c>
      <c r="X60" s="8" t="str">
        <f>IFERROR(__xludf.DUMMYFUNCTION("IF(ISBLANK(IFERROR(vlookup(F60, IMPORTRANGE(""1HbWeGXj0j_9fxRj0rL21m2rIJnCPQCiNttak_P61qFU"", ""impact_cul_perf""), 3,false), ""Low Content"") ), ""Low Content"", IFERROR(vlookup(F60, IMPORTRANGE(""1HbWeGXj0j_9fxRj0rL21m2rIJnCPQCiNttak_P61qFU"", ""impact_"&amp;"cul_perf!$A$3:$C$10000""), 3,false), ""Low Content"") )"),"Maintained or enhanced team culture and performance ")</f>
        <v>Maintained or enhanced team culture and performance </v>
      </c>
      <c r="Y60" s="7">
        <v>0.5</v>
      </c>
      <c r="Z60" s="7">
        <f>IFERROR(__xludf.DUMMYFUNCTION("IFERROR(filter(indirect(CONCAT(LEFT(Z$1, LEN(Z$1)-8),""-rep-texts"")&amp;""!$A$4:$A""),indirect(CONCAT(LEFT(Z$1, LEN(Z$1)-8),""-rep-texts"")&amp;""!$B$4:$B"") = -1000, indirect(CONCAT(LEFT(Z$1, LEN(Z$1)-8),""-rep-texts"")&amp;""!$C$4:$C"") = AA60), -2)"),3.0)</f>
        <v>3</v>
      </c>
      <c r="AA60" s="8" t="str">
        <f>IFERROR(__xludf.DUMMYFUNCTION("IFERROR(vlookup( filter(indirect(CONCAT(LEFT(Z$1, LEN(Z$1)-8),""-rep-texts"")&amp;""!$B$4:$B""),indirect(CONCAT(LEFT(Z$1, LEN(Z$1)-8),""-rep-texts"")&amp;""!$A$4:$A"") = AC60), indirect(CONCAT(LEFT(Z$1, LEN(Z$1)-8),""-rep-texts"")&amp;""!$A$4:$C""), 3, false), ""Low "&amp;"Content"")"),"Preference for hybrid model")</f>
        <v>Preference for hybrid model</v>
      </c>
      <c r="AB60" s="7">
        <v>0.5</v>
      </c>
      <c r="AC60" s="8">
        <f>IFERROR(__xludf.DUMMYFUNCTION("IFERROR(filter(indirect(CONCAT(LEFT(AC$1, LEN(AC$1)-8),""-rep-texts"")&amp;""!$A$4:$A""),indirect(CONCAT(LEFT(AC$1, LEN(AC$1)-8),""-rep-texts"")&amp;""!$B$4:$B"") &lt;&gt; -1000, indirect(CONCAT(LEFT(AC$1, LEN(AC$1)-8),""-rep-texts"")&amp;""!$C$4:$C"") = AD60), -2)"),7.0)</f>
        <v>7</v>
      </c>
      <c r="AD60" s="8" t="str">
        <f>IFERROR(__xludf.DUMMYFUNCTION("IF(ISBLANK(IFERROR(vlookup(G60, IMPORTRANGE(""1HbWeGXj0j_9fxRj0rL21m2rIJnCPQCiNttak_P61qFU"", ""policy_desired_state""), 3,false), ""Low Content"") ), ""Low Content"", IFERROR(vlookup(G60, IMPORTRANGE(""1HbWeGXj0j_9fxRj0rL21m2rIJnCPQCiNttak_P61qFU"", ""po"&amp;"licy_desired_state!$A$3:$C$10000""), 3,false), ""Low Content"") )"),"Generalized hybrid work model")</f>
        <v>Generalized hybrid work model</v>
      </c>
      <c r="AE60" s="7">
        <v>0.5</v>
      </c>
    </row>
    <row r="61" ht="15.75" customHeight="1">
      <c r="A61" s="5" t="s">
        <v>38</v>
      </c>
      <c r="B61" s="6" t="s">
        <v>58</v>
      </c>
      <c r="C61" s="5" t="s">
        <v>47</v>
      </c>
      <c r="D61" s="5" t="s">
        <v>281</v>
      </c>
      <c r="E61" s="5" t="s">
        <v>282</v>
      </c>
      <c r="F61" s="5" t="s">
        <v>283</v>
      </c>
      <c r="G61" s="5" t="s">
        <v>284</v>
      </c>
      <c r="H61" s="7">
        <f>IFERROR(__xludf.DUMMYFUNCTION("IFERROR(filter(indirect(CONCAT(LEFT(H$1, LEN(H$1)-8),""-rep-texts"")&amp;""!$A$4:$A""),indirect(CONCAT(LEFT(H$1, LEN(H$1)-8),""-rep-texts"")&amp;""!$B$4:$B"") = -1000, indirect(CONCAT(LEFT(H$1, LEN(H$1)-8),""-rep-texts"")&amp;""!$C$4:$C"") = I61), -2)"),1.0)</f>
        <v>1</v>
      </c>
      <c r="I61" s="8" t="str">
        <f>IFERROR(__xludf.DUMMYFUNCTION("IFERROR(vlookup( filter(indirect(CONCAT(LEFT(H$1, LEN(H$1)-8),""-rep-texts"")&amp;""!$B$4:$B""),indirect(CONCAT(LEFT(H$1, LEN(H$1)-8),""-rep-texts"")&amp;""!$A$4:$A"") = K61), indirect(CONCAT(LEFT(H$1, LEN(H$1)-8),""-rep-texts"")&amp;""!$A$4:$C""), 3, false), ""Low C"&amp;"ontent"")"),"Shifted to full remote work")</f>
        <v>Shifted to full remote work</v>
      </c>
      <c r="J61" s="7">
        <v>0.5</v>
      </c>
      <c r="K61" s="8">
        <f>IFERROR(__xludf.DUMMYFUNCTION("IFERROR(filter(indirect(CONCAT(LEFT(K$1, LEN(K$1)-8),""-rep-texts"")&amp;""!$A$4:$A""),indirect(CONCAT(LEFT(K$1, LEN(K$1)-8),""-rep-texts"")&amp;""!$B$4:$B"") &lt;&gt; -1000, indirect(CONCAT(LEFT(K$1, LEN(K$1)-8),""-rep-texts"")&amp;""!$C$4:$C"") = L61), -2)"),5.0)</f>
        <v>5</v>
      </c>
      <c r="L61" s="8" t="str">
        <f>IFERROR(__xludf.DUMMYFUNCTION("IF(ISBLANK(IFERROR(vlookup(D61, IMPORTRANGE(""1HbWeGXj0j_9fxRj0rL21m2rIJnCPQCiNttak_P61qFU"", ""policy_current_state""), 3,false), ""Low Content"") ), ""Low Content"", IFERROR(vlookup(D61, IMPORTRANGE(""1HbWeGXj0j_9fxRj0rL21m2rIJnCPQCiNttak_P61qFU"", ""po"&amp;"licy_current_state!$A$3:$C$10000""), 3,false), ""Low Content"") )"),"Shifted to full remote work")</f>
        <v>Shifted to full remote work</v>
      </c>
      <c r="M61" s="7">
        <v>0.5</v>
      </c>
      <c r="N61" s="7">
        <f>IFERROR(__xludf.DUMMYFUNCTION("IFERROR(filter(indirect(CONCAT(LEFT(N$1, LEN(N$1)-8),""-rep-texts"")&amp;""!$A$4:$A""),indirect(CONCAT(LEFT(N$1, LEN(N$1)-8),""-rep-texts"")&amp;""!$B$4:$B"") = -1000, indirect(CONCAT(LEFT(N$1, LEN(N$1)-8),""-rep-texts"")&amp;""!$C$4:$C"") = O61), -2)"),2.0)</f>
        <v>2</v>
      </c>
      <c r="O61" s="8" t="str">
        <f>IFERROR(__xludf.DUMMYFUNCTION("IFERROR(vlookup( filter(indirect(CONCAT(LEFT(N$1, LEN(N$1)-8),""-rep-texts"")&amp;""!$B$4:$B""),indirect(CONCAT(LEFT(N$1, LEN(N$1)-8),""-rep-texts"")&amp;""!$A$4:$A"") = Q61), indirect(CONCAT(LEFT(N$1, LEN(N$1)-8),""-rep-texts"")&amp;""!$A$4:$C""), 3, false), ""Low C"&amp;"ontent"")"),"Positive impact on quality of life")</f>
        <v>Positive impact on quality of life</v>
      </c>
      <c r="P61" s="7">
        <v>0.5</v>
      </c>
      <c r="Q61" s="8">
        <f>IFERROR(__xludf.DUMMYFUNCTION("IFERROR(filter(indirect(CONCAT(LEFT(Q$1, LEN(Q$1)-8),""-rep-texts"")&amp;""!$A$4:$A""),indirect(CONCAT(LEFT(Q$1, LEN(Q$1)-8),""-rep-texts"")&amp;""!$B$4:$B"") &lt;&gt; -1000, indirect(CONCAT(LEFT(Q$1, LEN(Q$1)-8),""-rep-texts"")&amp;""!$C$4:$C"") = R61), -2)"),12.0)</f>
        <v>12</v>
      </c>
      <c r="R61" s="8" t="str">
        <f>IFERROR(__xludf.DUMMYFUNCTION("IF(ISBLANK(IFERROR(vlookup(E61, IMPORTRANGE(""1HbWeGXj0j_9fxRj0rL21m2rIJnCPQCiNttak_P61qFU"", ""impact_quality""), 3,false), ""Low Content"") ), ""Low Content"", IFERROR(vlookup(E61, IMPORTRANGE(""1HbWeGXj0j_9fxRj0rL21m2rIJnCPQCiNttak_P61qFU"", ""impact_q"&amp;"uality!$A$3:$C$10000""), 3,false), ""Low Content"") )"),"Reduced commute time due to hybrid/remote schedule")</f>
        <v>Reduced commute time due to hybrid/remote schedule</v>
      </c>
      <c r="S61" s="7">
        <v>0.5</v>
      </c>
      <c r="T61" s="7">
        <f>IFERROR(__xludf.DUMMYFUNCTION("IFERROR(filter(indirect(CONCAT(LEFT(T$1, LEN(T$1)-8),""-rep-texts"")&amp;""!$A$4:$A""),indirect(CONCAT(LEFT(T$1, LEN(T$1)-8),""-rep-texts"")&amp;""!$B$4:$B"") = -1000, indirect(CONCAT(LEFT(T$1, LEN(T$1)-8),""-rep-texts"")&amp;""!$C$4:$C"") = U61), -2)"),2.0)</f>
        <v>2</v>
      </c>
      <c r="U61" s="8" t="str">
        <f>IFERROR(__xludf.DUMMYFUNCTION("IFERROR(vlookup( filter(indirect(CONCAT(LEFT(T$1, LEN(T$1)-8),""-rep-texts"")&amp;""!$B$4:$B""),indirect(CONCAT(LEFT(T$1, LEN(T$1)-8),""-rep-texts"")&amp;""!$A$4:$A"") = W61), indirect(CONCAT(LEFT(T$1, LEN(T$1)-8),""-rep-texts"")&amp;""!$A$4:$C""), 3, false), ""Low C"&amp;"ontent"")"),"Positive impact on team's culture and performance")</f>
        <v>Positive impact on team's culture and performance</v>
      </c>
      <c r="V61" s="7">
        <v>0.5</v>
      </c>
      <c r="W61" s="8">
        <f>IFERROR(__xludf.DUMMYFUNCTION("IFERROR(filter(indirect(CONCAT(LEFT(W$1, LEN(W$1)-8),""-rep-texts"")&amp;""!$A$4:$A""),indirect(CONCAT(LEFT(W$1, LEN(W$1)-8),""-rep-texts"")&amp;""!$B$4:$B"") &lt;&gt; -1000, indirect(CONCAT(LEFT(W$1, LEN(W$1)-8),""-rep-texts"")&amp;""!$C$4:$C"") = X61), -2)"),6.0)</f>
        <v>6</v>
      </c>
      <c r="X61" s="8" t="str">
        <f>IFERROR(__xludf.DUMMYFUNCTION("IF(ISBLANK(IFERROR(vlookup(F61, IMPORTRANGE(""1HbWeGXj0j_9fxRj0rL21m2rIJnCPQCiNttak_P61qFU"", ""impact_cul_perf""), 3,false), ""Low Content"") ), ""Low Content"", IFERROR(vlookup(F61, IMPORTRANGE(""1HbWeGXj0j_9fxRj0rL21m2rIJnCPQCiNttak_P61qFU"", ""impact_"&amp;"cul_perf!$A$3:$C$10000""), 3,false), ""Low Content"") )"),"Maintained or enhanced team culture and performance ")</f>
        <v>Maintained or enhanced team culture and performance </v>
      </c>
      <c r="Y61" s="7">
        <v>0.5</v>
      </c>
      <c r="Z61" s="7">
        <f>IFERROR(__xludf.DUMMYFUNCTION("IFERROR(filter(indirect(CONCAT(LEFT(Z$1, LEN(Z$1)-8),""-rep-texts"")&amp;""!$A$4:$A""),indirect(CONCAT(LEFT(Z$1, LEN(Z$1)-8),""-rep-texts"")&amp;""!$B$4:$B"") = -1000, indirect(CONCAT(LEFT(Z$1, LEN(Z$1)-8),""-rep-texts"")&amp;""!$C$4:$C"") = AA61), -2)"),0.0)</f>
        <v>0</v>
      </c>
      <c r="AA61" s="8" t="str">
        <f>IFERROR(__xludf.DUMMYFUNCTION("IFERROR(vlookup( filter(indirect(CONCAT(LEFT(Z$1, LEN(Z$1)-8),""-rep-texts"")&amp;""!$B$4:$B""),indirect(CONCAT(LEFT(Z$1, LEN(Z$1)-8),""-rep-texts"")&amp;""!$A$4:$A"") = AC61), indirect(CONCAT(LEFT(Z$1, LEN(Z$1)-8),""-rep-texts"")&amp;""!$A$4:$C""), 3, false), ""Low "&amp;"Content"")"),"Fulltime work from home")</f>
        <v>Fulltime work from home</v>
      </c>
      <c r="AB61" s="7">
        <v>0.5</v>
      </c>
      <c r="AC61" s="8">
        <f>IFERROR(__xludf.DUMMYFUNCTION("IFERROR(filter(indirect(CONCAT(LEFT(AC$1, LEN(AC$1)-8),""-rep-texts"")&amp;""!$A$4:$A""),indirect(CONCAT(LEFT(AC$1, LEN(AC$1)-8),""-rep-texts"")&amp;""!$B$4:$B"") &lt;&gt; -1000, indirect(CONCAT(LEFT(AC$1, LEN(AC$1)-8),""-rep-texts"")&amp;""!$C$4:$C"") = AD61), -2)"),4.0)</f>
        <v>4</v>
      </c>
      <c r="AD61" s="8" t="str">
        <f>IFERROR(__xludf.DUMMYFUNCTION("IF(ISBLANK(IFERROR(vlookup(G61, IMPORTRANGE(""1HbWeGXj0j_9fxRj0rL21m2rIJnCPQCiNttak_P61qFU"", ""policy_desired_state""), 3,false), ""Low Content"") ), ""Low Content"", IFERROR(vlookup(G61, IMPORTRANGE(""1HbWeGXj0j_9fxRj0rL21m2rIJnCPQCiNttak_P61qFU"", ""po"&amp;"licy_desired_state!$A$3:$C$10000""), 3,false), ""Low Content"") )"),"Fulltime work from home")</f>
        <v>Fulltime work from home</v>
      </c>
      <c r="AE61" s="7">
        <v>0.5</v>
      </c>
    </row>
    <row r="62" ht="15.75" customHeight="1">
      <c r="A62" s="5" t="s">
        <v>38</v>
      </c>
      <c r="B62" s="6" t="s">
        <v>46</v>
      </c>
      <c r="C62" s="5" t="s">
        <v>47</v>
      </c>
      <c r="D62" s="5" t="s">
        <v>285</v>
      </c>
      <c r="E62" s="5" t="s">
        <v>286</v>
      </c>
      <c r="F62" s="5" t="s">
        <v>287</v>
      </c>
      <c r="G62" s="10" t="s">
        <v>288</v>
      </c>
      <c r="H62" s="7">
        <f>IFERROR(__xludf.DUMMYFUNCTION("IFERROR(filter(indirect(CONCAT(LEFT(H$1, LEN(H$1)-8),""-rep-texts"")&amp;""!$A$4:$A""),indirect(CONCAT(LEFT(H$1, LEN(H$1)-8),""-rep-texts"")&amp;""!$B$4:$B"") = -1000, indirect(CONCAT(LEFT(H$1, LEN(H$1)-8),""-rep-texts"")&amp;""!$C$4:$C"") = I62), -2)"),0.0)</f>
        <v>0</v>
      </c>
      <c r="I62" s="8" t="str">
        <f>IFERROR(__xludf.DUMMYFUNCTION("IFERROR(vlookup( filter(indirect(CONCAT(LEFT(H$1, LEN(H$1)-8),""-rep-texts"")&amp;""!$B$4:$B""),indirect(CONCAT(LEFT(H$1, LEN(H$1)-8),""-rep-texts"")&amp;""!$A$4:$A"") = K62), indirect(CONCAT(LEFT(H$1, LEN(H$1)-8),""-rep-texts"")&amp;""!$A$4:$C""), 3, false), ""Low C"&amp;"ontent"")"),"Adopted hybrid work policy")</f>
        <v>Adopted hybrid work policy</v>
      </c>
      <c r="J62" s="7">
        <v>0.5</v>
      </c>
      <c r="K62" s="8">
        <f>IFERROR(__xludf.DUMMYFUNCTION("IFERROR(filter(indirect(CONCAT(LEFT(K$1, LEN(K$1)-8),""-rep-texts"")&amp;""!$A$4:$A""),indirect(CONCAT(LEFT(K$1, LEN(K$1)-8),""-rep-texts"")&amp;""!$B$4:$B"") &lt;&gt; -1000, indirect(CONCAT(LEFT(K$1, LEN(K$1)-8),""-rep-texts"")&amp;""!$C$4:$C"") = L62), -2)"),4.0)</f>
        <v>4</v>
      </c>
      <c r="L62" s="8" t="str">
        <f>IFERROR(__xludf.DUMMYFUNCTION("IF(ISBLANK(IFERROR(vlookup(D62, IMPORTRANGE(""1HbWeGXj0j_9fxRj0rL21m2rIJnCPQCiNttak_P61qFU"", ""policy_current_state""), 3,false), ""Low Content"") ), ""Low Content"", IFERROR(vlookup(D62, IMPORTRANGE(""1HbWeGXj0j_9fxRj0rL21m2rIJnCPQCiNttak_P61qFU"", ""po"&amp;"licy_current_state!$A$3:$C$10000""), 3,false), ""Low Content"") )"),"Adopted hybrid work policy")</f>
        <v>Adopted hybrid work policy</v>
      </c>
      <c r="M62" s="7">
        <v>0.5</v>
      </c>
      <c r="N62" s="7">
        <f>IFERROR(__xludf.DUMMYFUNCTION("IFERROR(filter(indirect(CONCAT(LEFT(N$1, LEN(N$1)-8),""-rep-texts"")&amp;""!$A$4:$A""),indirect(CONCAT(LEFT(N$1, LEN(N$1)-8),""-rep-texts"")&amp;""!$B$4:$B"") = -1000, indirect(CONCAT(LEFT(N$1, LEN(N$1)-8),""-rep-texts"")&amp;""!$C$4:$C"") = O62), -2)"),2.0)</f>
        <v>2</v>
      </c>
      <c r="O62" s="8" t="str">
        <f>IFERROR(__xludf.DUMMYFUNCTION("IFERROR(vlookup( filter(indirect(CONCAT(LEFT(N$1, LEN(N$1)-8),""-rep-texts"")&amp;""!$B$4:$B""),indirect(CONCAT(LEFT(N$1, LEN(N$1)-8),""-rep-texts"")&amp;""!$A$4:$A"") = Q62), indirect(CONCAT(LEFT(N$1, LEN(N$1)-8),""-rep-texts"")&amp;""!$A$4:$C""), 3, false), ""Low C"&amp;"ontent"")"),"Positive impact on quality of life")</f>
        <v>Positive impact on quality of life</v>
      </c>
      <c r="P62" s="7">
        <v>0.5</v>
      </c>
      <c r="Q62" s="8">
        <f>IFERROR(__xludf.DUMMYFUNCTION("IFERROR(filter(indirect(CONCAT(LEFT(Q$1, LEN(Q$1)-8),""-rep-texts"")&amp;""!$A$4:$A""),indirect(CONCAT(LEFT(Q$1, LEN(Q$1)-8),""-rep-texts"")&amp;""!$B$4:$B"") &lt;&gt; -1000, indirect(CONCAT(LEFT(Q$1, LEN(Q$1)-8),""-rep-texts"")&amp;""!$C$4:$C"") = R62), -2)"),11.0)</f>
        <v>11</v>
      </c>
      <c r="R62" s="8" t="str">
        <f>IFERROR(__xludf.DUMMYFUNCTION("IF(ISBLANK(IFERROR(vlookup(E62, IMPORTRANGE(""1HbWeGXj0j_9fxRj0rL21m2rIJnCPQCiNttak_P61qFU"", ""impact_quality""), 3,false), ""Low Content"") ), ""Low Content"", IFERROR(vlookup(E62, IMPORTRANGE(""1HbWeGXj0j_9fxRj0rL21m2rIJnCPQCiNttak_P61qFU"", ""impact_q"&amp;"uality!$A$3:$C$10000""), 3,false), ""Low Content"") )"),"Positive impact on work-life balance due to hyrbrid/remote policy")</f>
        <v>Positive impact on work-life balance due to hyrbrid/remote policy</v>
      </c>
      <c r="S62" s="7">
        <v>0.5</v>
      </c>
      <c r="T62" s="7">
        <f>IFERROR(__xludf.DUMMYFUNCTION("IFERROR(filter(indirect(CONCAT(LEFT(T$1, LEN(T$1)-8),""-rep-texts"")&amp;""!$A$4:$A""),indirect(CONCAT(LEFT(T$1, LEN(T$1)-8),""-rep-texts"")&amp;""!$B$4:$B"") = -1000, indirect(CONCAT(LEFT(T$1, LEN(T$1)-8),""-rep-texts"")&amp;""!$C$4:$C"") = U62), -2)"),0.0)</f>
        <v>0</v>
      </c>
      <c r="U62" s="8" t="str">
        <f>IFERROR(__xludf.DUMMYFUNCTION("IFERROR(vlookup( filter(indirect(CONCAT(LEFT(T$1, LEN(T$1)-8),""-rep-texts"")&amp;""!$B$4:$B""),indirect(CONCAT(LEFT(T$1, LEN(T$1)-8),""-rep-texts"")&amp;""!$A$4:$A"") = W62), indirect(CONCAT(LEFT(T$1, LEN(T$1)-8),""-rep-texts"")&amp;""!$A$4:$C""), 3, false), ""Low C"&amp;"ontent"")"),"Negative impact on team's culture and performance")</f>
        <v>Negative impact on team's culture and performance</v>
      </c>
      <c r="V62" s="7">
        <v>0.5</v>
      </c>
      <c r="W62" s="8">
        <f>IFERROR(__xludf.DUMMYFUNCTION("IFERROR(filter(indirect(CONCAT(LEFT(W$1, LEN(W$1)-8),""-rep-texts"")&amp;""!$A$4:$A""),indirect(CONCAT(LEFT(W$1, LEN(W$1)-8),""-rep-texts"")&amp;""!$B$4:$B"") &lt;&gt; -1000, indirect(CONCAT(LEFT(W$1, LEN(W$1)-8),""-rep-texts"")&amp;""!$C$4:$C"") = X62), -2)"),3.0)</f>
        <v>3</v>
      </c>
      <c r="X62" s="8" t="str">
        <f>IFERROR(__xludf.DUMMYFUNCTION("IF(ISBLANK(IFERROR(vlookup(F62, IMPORTRANGE(""1HbWeGXj0j_9fxRj0rL21m2rIJnCPQCiNttak_P61qFU"", ""impact_cul_perf""), 3,false), ""Low Content"") ), ""Low Content"", IFERROR(vlookup(F62, IMPORTRANGE(""1HbWeGXj0j_9fxRj0rL21m2rIJnCPQCiNttak_P61qFU"", ""impact_"&amp;"cul_perf!$A$3:$C$10000""), 3,false), ""Low Content"") )"),"Lower team cohesion")</f>
        <v>Lower team cohesion</v>
      </c>
      <c r="Y62" s="7">
        <v>0.5</v>
      </c>
      <c r="Z62" s="7">
        <f>IFERROR(__xludf.DUMMYFUNCTION("IFERROR(filter(indirect(CONCAT(LEFT(Z$1, LEN(Z$1)-8),""-rep-texts"")&amp;""!$A$4:$A""),indirect(CONCAT(LEFT(Z$1, LEN(Z$1)-8),""-rep-texts"")&amp;""!$B$4:$B"") = -1000, indirect(CONCAT(LEFT(Z$1, LEN(Z$1)-8),""-rep-texts"")&amp;""!$C$4:$C"") = AA62), -2)"),3.0)</f>
        <v>3</v>
      </c>
      <c r="AA62" s="8" t="str">
        <f>IFERROR(__xludf.DUMMYFUNCTION("IFERROR(vlookup( filter(indirect(CONCAT(LEFT(Z$1, LEN(Z$1)-8),""-rep-texts"")&amp;""!$B$4:$B""),indirect(CONCAT(LEFT(Z$1, LEN(Z$1)-8),""-rep-texts"")&amp;""!$A$4:$A"") = AC62), indirect(CONCAT(LEFT(Z$1, LEN(Z$1)-8),""-rep-texts"")&amp;""!$A$4:$C""), 3, false), ""Low "&amp;"Content"")"),"Preference for hybrid model")</f>
        <v>Preference for hybrid model</v>
      </c>
      <c r="AB62" s="7">
        <v>0.5</v>
      </c>
      <c r="AC62" s="8">
        <f>IFERROR(__xludf.DUMMYFUNCTION("IFERROR(filter(indirect(CONCAT(LEFT(AC$1, LEN(AC$1)-8),""-rep-texts"")&amp;""!$A$4:$A""),indirect(CONCAT(LEFT(AC$1, LEN(AC$1)-8),""-rep-texts"")&amp;""!$B$4:$B"") &lt;&gt; -1000, indirect(CONCAT(LEFT(AC$1, LEN(AC$1)-8),""-rep-texts"")&amp;""!$C$4:$C"") = AD62), -2)"),7.0)</f>
        <v>7</v>
      </c>
      <c r="AD62" s="8" t="str">
        <f>IFERROR(__xludf.DUMMYFUNCTION("IF(ISBLANK(IFERROR(vlookup(G62, IMPORTRANGE(""1HbWeGXj0j_9fxRj0rL21m2rIJnCPQCiNttak_P61qFU"", ""policy_desired_state""), 3,false), ""Low Content"") ), ""Low Content"", IFERROR(vlookup(G62, IMPORTRANGE(""1HbWeGXj0j_9fxRj0rL21m2rIJnCPQCiNttak_P61qFU"", ""po"&amp;"licy_desired_state!$A$3:$C$10000""), 3,false), ""Low Content"") )"),"Generalized hybrid work model")</f>
        <v>Generalized hybrid work model</v>
      </c>
      <c r="AE62" s="7">
        <v>0.5</v>
      </c>
    </row>
    <row r="63" ht="15.75" customHeight="1">
      <c r="A63" s="5" t="s">
        <v>38</v>
      </c>
      <c r="B63" s="6" t="s">
        <v>39</v>
      </c>
      <c r="C63" s="5" t="s">
        <v>47</v>
      </c>
      <c r="D63" s="5" t="s">
        <v>289</v>
      </c>
      <c r="E63" s="5" t="s">
        <v>290</v>
      </c>
      <c r="F63" s="5" t="s">
        <v>291</v>
      </c>
      <c r="G63" s="5" t="s">
        <v>292</v>
      </c>
      <c r="H63" s="7">
        <f>IFERROR(__xludf.DUMMYFUNCTION("IFERROR(filter(indirect(CONCAT(LEFT(H$1, LEN(H$1)-8),""-rep-texts"")&amp;""!$A$4:$A""),indirect(CONCAT(LEFT(H$1, LEN(H$1)-8),""-rep-texts"")&amp;""!$B$4:$B"") = -1000, indirect(CONCAT(LEFT(H$1, LEN(H$1)-8),""-rep-texts"")&amp;""!$C$4:$C"") = I63), -2)"),0.0)</f>
        <v>0</v>
      </c>
      <c r="I63" s="8" t="str">
        <f>IFERROR(__xludf.DUMMYFUNCTION("IFERROR(vlookup( filter(indirect(CONCAT(LEFT(H$1, LEN(H$1)-8),""-rep-texts"")&amp;""!$B$4:$B""),indirect(CONCAT(LEFT(H$1, LEN(H$1)-8),""-rep-texts"")&amp;""!$A$4:$A"") = K63), indirect(CONCAT(LEFT(H$1, LEN(H$1)-8),""-rep-texts"")&amp;""!$A$4:$C""), 3, false), ""Low C"&amp;"ontent"")"),"Adopted hybrid work policy")</f>
        <v>Adopted hybrid work policy</v>
      </c>
      <c r="J63" s="7">
        <v>0.5</v>
      </c>
      <c r="K63" s="8">
        <f>IFERROR(__xludf.DUMMYFUNCTION("IFERROR(filter(indirect(CONCAT(LEFT(K$1, LEN(K$1)-8),""-rep-texts"")&amp;""!$A$4:$A""),indirect(CONCAT(LEFT(K$1, LEN(K$1)-8),""-rep-texts"")&amp;""!$B$4:$B"") &lt;&gt; -1000, indirect(CONCAT(LEFT(K$1, LEN(K$1)-8),""-rep-texts"")&amp;""!$C$4:$C"") = L63), -2)"),4.0)</f>
        <v>4</v>
      </c>
      <c r="L63" s="8" t="str">
        <f>IFERROR(__xludf.DUMMYFUNCTION("IF(ISBLANK(IFERROR(vlookup(D63, IMPORTRANGE(""1HbWeGXj0j_9fxRj0rL21m2rIJnCPQCiNttak_P61qFU"", ""policy_current_state""), 3,false), ""Low Content"") ), ""Low Content"", IFERROR(vlookup(D63, IMPORTRANGE(""1HbWeGXj0j_9fxRj0rL21m2rIJnCPQCiNttak_P61qFU"", ""po"&amp;"licy_current_state!$A$3:$C$10000""), 3,false), ""Low Content"") )"),"Adopted hybrid work policy")</f>
        <v>Adopted hybrid work policy</v>
      </c>
      <c r="M63" s="7">
        <v>0.5</v>
      </c>
      <c r="N63" s="7">
        <f>IFERROR(__xludf.DUMMYFUNCTION("IFERROR(filter(indirect(CONCAT(LEFT(N$1, LEN(N$1)-8),""-rep-texts"")&amp;""!$A$4:$A""),indirect(CONCAT(LEFT(N$1, LEN(N$1)-8),""-rep-texts"")&amp;""!$B$4:$B"") = -1000, indirect(CONCAT(LEFT(N$1, LEN(N$1)-8),""-rep-texts"")&amp;""!$C$4:$C"") = O63), -2)"),0.0)</f>
        <v>0</v>
      </c>
      <c r="O63" s="8" t="str">
        <f>IFERROR(__xludf.DUMMYFUNCTION("IFERROR(vlookup( filter(indirect(CONCAT(LEFT(N$1, LEN(N$1)-8),""-rep-texts"")&amp;""!$B$4:$B""),indirect(CONCAT(LEFT(N$1, LEN(N$1)-8),""-rep-texts"")&amp;""!$A$4:$A"") = Q63), indirect(CONCAT(LEFT(N$1, LEN(N$1)-8),""-rep-texts"")&amp;""!$A$4:$C""), 3, false), ""Low C"&amp;"ontent"")"),"Negative impact on quality of life")</f>
        <v>Negative impact on quality of life</v>
      </c>
      <c r="P63" s="7">
        <v>0.5</v>
      </c>
      <c r="Q63" s="8">
        <f>IFERROR(__xludf.DUMMYFUNCTION("IFERROR(filter(indirect(CONCAT(LEFT(Q$1, LEN(Q$1)-8),""-rep-texts"")&amp;""!$A$4:$A""),indirect(CONCAT(LEFT(Q$1, LEN(Q$1)-8),""-rep-texts"")&amp;""!$B$4:$B"") &lt;&gt; -1000, indirect(CONCAT(LEFT(Q$1, LEN(Q$1)-8),""-rep-texts"")&amp;""!$C$4:$C"") = R63), -2)"),4.0)</f>
        <v>4</v>
      </c>
      <c r="R63" s="8" t="str">
        <f>IFERROR(__xludf.DUMMYFUNCTION("IF(ISBLANK(IFERROR(vlookup(E63, IMPORTRANGE(""1HbWeGXj0j_9fxRj0rL21m2rIJnCPQCiNttak_P61qFU"", ""impact_quality""), 3,false), ""Low Content"") ), ""Low Content"", IFERROR(vlookup(E63, IMPORTRANGE(""1HbWeGXj0j_9fxRj0rL21m2rIJnCPQCiNttak_P61qFU"", ""impact_q"&amp;"uality!$A$3:$C$10000""), 3,false), ""Low Content"") )"),"Negative impact on interactions and collaborations")</f>
        <v>Negative impact on interactions and collaborations</v>
      </c>
      <c r="S63" s="7">
        <v>0.5</v>
      </c>
      <c r="T63" s="7">
        <f>IFERROR(__xludf.DUMMYFUNCTION("IFERROR(filter(indirect(CONCAT(LEFT(T$1, LEN(T$1)-8),""-rep-texts"")&amp;""!$A$4:$A""),indirect(CONCAT(LEFT(T$1, LEN(T$1)-8),""-rep-texts"")&amp;""!$B$4:$B"") = -1000, indirect(CONCAT(LEFT(T$1, LEN(T$1)-8),""-rep-texts"")&amp;""!$C$4:$C"") = U63), -2)"),0.0)</f>
        <v>0</v>
      </c>
      <c r="U63" s="8" t="str">
        <f>IFERROR(__xludf.DUMMYFUNCTION("IFERROR(vlookup( filter(indirect(CONCAT(LEFT(T$1, LEN(T$1)-8),""-rep-texts"")&amp;""!$B$4:$B""),indirect(CONCAT(LEFT(T$1, LEN(T$1)-8),""-rep-texts"")&amp;""!$A$4:$A"") = W63), indirect(CONCAT(LEFT(T$1, LEN(T$1)-8),""-rep-texts"")&amp;""!$A$4:$C""), 3, false), ""Low C"&amp;"ontent"")"),"Negative impact on team's culture and performance")</f>
        <v>Negative impact on team's culture and performance</v>
      </c>
      <c r="V63" s="7">
        <v>0.5</v>
      </c>
      <c r="W63" s="8">
        <f>IFERROR(__xludf.DUMMYFUNCTION("IFERROR(filter(indirect(CONCAT(LEFT(W$1, LEN(W$1)-8),""-rep-texts"")&amp;""!$A$4:$A""),indirect(CONCAT(LEFT(W$1, LEN(W$1)-8),""-rep-texts"")&amp;""!$B$4:$B"") &lt;&gt; -1000, indirect(CONCAT(LEFT(W$1, LEN(W$1)-8),""-rep-texts"")&amp;""!$C$4:$C"") = X63), -2)"),3.0)</f>
        <v>3</v>
      </c>
      <c r="X63" s="8" t="str">
        <f>IFERROR(__xludf.DUMMYFUNCTION("IF(ISBLANK(IFERROR(vlookup(F63, IMPORTRANGE(""1HbWeGXj0j_9fxRj0rL21m2rIJnCPQCiNttak_P61qFU"", ""impact_cul_perf""), 3,false), ""Low Content"") ), ""Low Content"", IFERROR(vlookup(F63, IMPORTRANGE(""1HbWeGXj0j_9fxRj0rL21m2rIJnCPQCiNttak_P61qFU"", ""impact_"&amp;"cul_perf!$A$3:$C$10000""), 3,false), ""Low Content"") )"),"Lower team cohesion")</f>
        <v>Lower team cohesion</v>
      </c>
      <c r="Y63" s="7">
        <v>0.5</v>
      </c>
      <c r="Z63" s="7">
        <f>IFERROR(__xludf.DUMMYFUNCTION("IFERROR(filter(indirect(CONCAT(LEFT(Z$1, LEN(Z$1)-8),""-rep-texts"")&amp;""!$A$4:$A""),indirect(CONCAT(LEFT(Z$1, LEN(Z$1)-8),""-rep-texts"")&amp;""!$B$4:$B"") = -1000, indirect(CONCAT(LEFT(Z$1, LEN(Z$1)-8),""-rep-texts"")&amp;""!$C$4:$C"") = AA63), -2)"),3.0)</f>
        <v>3</v>
      </c>
      <c r="AA63" s="8" t="str">
        <f>IFERROR(__xludf.DUMMYFUNCTION("IFERROR(vlookup( filter(indirect(CONCAT(LEFT(Z$1, LEN(Z$1)-8),""-rep-texts"")&amp;""!$B$4:$B""),indirect(CONCAT(LEFT(Z$1, LEN(Z$1)-8),""-rep-texts"")&amp;""!$A$4:$A"") = AC63), indirect(CONCAT(LEFT(Z$1, LEN(Z$1)-8),""-rep-texts"")&amp;""!$A$4:$C""), 3, false), ""Low "&amp;"Content"")"),"Preference for hybrid model")</f>
        <v>Preference for hybrid model</v>
      </c>
      <c r="AB63" s="7">
        <v>0.5</v>
      </c>
      <c r="AC63" s="8">
        <f>IFERROR(__xludf.DUMMYFUNCTION("IFERROR(filter(indirect(CONCAT(LEFT(AC$1, LEN(AC$1)-8),""-rep-texts"")&amp;""!$A$4:$A""),indirect(CONCAT(LEFT(AC$1, LEN(AC$1)-8),""-rep-texts"")&amp;""!$B$4:$B"") &lt;&gt; -1000, indirect(CONCAT(LEFT(AC$1, LEN(AC$1)-8),""-rep-texts"")&amp;""!$C$4:$C"") = AD63), -2)"),7.0)</f>
        <v>7</v>
      </c>
      <c r="AD63" s="8" t="str">
        <f>IFERROR(__xludf.DUMMYFUNCTION("IF(ISBLANK(IFERROR(vlookup(G63, IMPORTRANGE(""1HbWeGXj0j_9fxRj0rL21m2rIJnCPQCiNttak_P61qFU"", ""policy_desired_state""), 3,false), ""Low Content"") ), ""Low Content"", IFERROR(vlookup(G63, IMPORTRANGE(""1HbWeGXj0j_9fxRj0rL21m2rIJnCPQCiNttak_P61qFU"", ""po"&amp;"licy_desired_state!$A$3:$C$10000""), 3,false), ""Low Content"") )"),"Generalized hybrid work model")</f>
        <v>Generalized hybrid work model</v>
      </c>
      <c r="AE63" s="7">
        <v>0.5</v>
      </c>
    </row>
    <row r="64" ht="15.75" customHeight="1">
      <c r="A64" s="5" t="s">
        <v>38</v>
      </c>
      <c r="B64" s="6" t="s">
        <v>39</v>
      </c>
      <c r="C64" s="5" t="s">
        <v>47</v>
      </c>
      <c r="D64" s="5" t="s">
        <v>293</v>
      </c>
      <c r="E64" s="5" t="s">
        <v>294</v>
      </c>
      <c r="F64" s="5" t="s">
        <v>38</v>
      </c>
      <c r="G64" s="5" t="s">
        <v>295</v>
      </c>
      <c r="H64" s="7">
        <f>IFERROR(__xludf.DUMMYFUNCTION("IFERROR(filter(indirect(CONCAT(LEFT(H$1, LEN(H$1)-8),""-rep-texts"")&amp;""!$A$4:$A""),indirect(CONCAT(LEFT(H$1, LEN(H$1)-8),""-rep-texts"")&amp;""!$B$4:$B"") = -1000, indirect(CONCAT(LEFT(H$1, LEN(H$1)-8),""-rep-texts"")&amp;""!$C$4:$C"") = I64), -2)"),2.0)</f>
        <v>2</v>
      </c>
      <c r="I64" s="8" t="str">
        <f>IFERROR(__xludf.DUMMYFUNCTION("IFERROR(vlookup( filter(indirect(CONCAT(LEFT(H$1, LEN(H$1)-8),""-rep-texts"")&amp;""!$B$4:$B""),indirect(CONCAT(LEFT(H$1, LEN(H$1)-8),""-rep-texts"")&amp;""!$A$4:$A"") = K64), indirect(CONCAT(LEFT(H$1, LEN(H$1)-8),""-rep-texts"")&amp;""!$A$4:$C""), 3, false), ""Low C"&amp;"ontent"")"),"No change in policy")</f>
        <v>No change in policy</v>
      </c>
      <c r="J64" s="7">
        <v>0.5</v>
      </c>
      <c r="K64" s="8">
        <f>IFERROR(__xludf.DUMMYFUNCTION("IFERROR(filter(indirect(CONCAT(LEFT(K$1, LEN(K$1)-8),""-rep-texts"")&amp;""!$A$4:$A""),indirect(CONCAT(LEFT(K$1, LEN(K$1)-8),""-rep-texts"")&amp;""!$B$4:$B"") &lt;&gt; -1000, indirect(CONCAT(LEFT(K$1, LEN(K$1)-8),""-rep-texts"")&amp;""!$C$4:$C"") = L64), -2)"),6.0)</f>
        <v>6</v>
      </c>
      <c r="L64" s="8" t="str">
        <f>IFERROR(__xludf.DUMMYFUNCTION("IF(ISBLANK(IFERROR(vlookup(D64, IMPORTRANGE(""1HbWeGXj0j_9fxRj0rL21m2rIJnCPQCiNttak_P61qFU"", ""policy_current_state""), 3,false), ""Low Content"") ), ""Low Content"", IFERROR(vlookup(D64, IMPORTRANGE(""1HbWeGXj0j_9fxRj0rL21m2rIJnCPQCiNttak_P61qFU"", ""po"&amp;"licy_current_state!$A$3:$C$10000""), 3,false), ""Low Content"") )"),"No change in policy")</f>
        <v>No change in policy</v>
      </c>
      <c r="M64" s="7">
        <v>0.5</v>
      </c>
      <c r="N64" s="7">
        <f>IFERROR(__xludf.DUMMYFUNCTION("IFERROR(filter(indirect(CONCAT(LEFT(N$1, LEN(N$1)-8),""-rep-texts"")&amp;""!$A$4:$A""),indirect(CONCAT(LEFT(N$1, LEN(N$1)-8),""-rep-texts"")&amp;""!$B$4:$B"") = -1000, indirect(CONCAT(LEFT(N$1, LEN(N$1)-8),""-rep-texts"")&amp;""!$C$4:$C"") = O64), -2)"),2.0)</f>
        <v>2</v>
      </c>
      <c r="O64" s="8" t="str">
        <f>IFERROR(__xludf.DUMMYFUNCTION("IFERROR(vlookup( filter(indirect(CONCAT(LEFT(N$1, LEN(N$1)-8),""-rep-texts"")&amp;""!$B$4:$B""),indirect(CONCAT(LEFT(N$1, LEN(N$1)-8),""-rep-texts"")&amp;""!$A$4:$A"") = Q64), indirect(CONCAT(LEFT(N$1, LEN(N$1)-8),""-rep-texts"")&amp;""!$A$4:$C""), 3, false), ""Low C"&amp;"ontent"")"),"Positive impact on quality of life")</f>
        <v>Positive impact on quality of life</v>
      </c>
      <c r="P64" s="7">
        <v>0.5</v>
      </c>
      <c r="Q64" s="8">
        <f>IFERROR(__xludf.DUMMYFUNCTION("IFERROR(filter(indirect(CONCAT(LEFT(Q$1, LEN(Q$1)-8),""-rep-texts"")&amp;""!$A$4:$A""),indirect(CONCAT(LEFT(Q$1, LEN(Q$1)-8),""-rep-texts"")&amp;""!$B$4:$B"") &lt;&gt; -1000, indirect(CONCAT(LEFT(Q$1, LEN(Q$1)-8),""-rep-texts"")&amp;""!$C$4:$C"") = R64), -2)"),11.0)</f>
        <v>11</v>
      </c>
      <c r="R64" s="8" t="str">
        <f>IFERROR(__xludf.DUMMYFUNCTION("IF(ISBLANK(IFERROR(vlookup(E64, IMPORTRANGE(""1HbWeGXj0j_9fxRj0rL21m2rIJnCPQCiNttak_P61qFU"", ""impact_quality""), 3,false), ""Low Content"") ), ""Low Content"", IFERROR(vlookup(E64, IMPORTRANGE(""1HbWeGXj0j_9fxRj0rL21m2rIJnCPQCiNttak_P61qFU"", ""impact_q"&amp;"uality!$A$3:$C$10000""), 3,false), ""Low Content"") )"),"Positive impact on work-life balance due to hyrbrid/remote policy")</f>
        <v>Positive impact on work-life balance due to hyrbrid/remote policy</v>
      </c>
      <c r="S64" s="7">
        <v>0.5</v>
      </c>
      <c r="T64" s="7">
        <f>IFERROR(__xludf.DUMMYFUNCTION("IFERROR(filter(indirect(CONCAT(LEFT(T$1, LEN(T$1)-8),""-rep-texts"")&amp;""!$A$4:$A""),indirect(CONCAT(LEFT(T$1, LEN(T$1)-8),""-rep-texts"")&amp;""!$B$4:$B"") = -1000, indirect(CONCAT(LEFT(T$1, LEN(T$1)-8),""-rep-texts"")&amp;""!$C$4:$C"") = U64), -2)"),-2.0)</f>
        <v>-2</v>
      </c>
      <c r="U64" s="8" t="str">
        <f>IFERROR(__xludf.DUMMYFUNCTION("IFERROR(vlookup( filter(indirect(CONCAT(LEFT(T$1, LEN(T$1)-8),""-rep-texts"")&amp;""!$B$4:$B""),indirect(CONCAT(LEFT(T$1, LEN(T$1)-8),""-rep-texts"")&amp;""!$A$4:$A"") = W64), indirect(CONCAT(LEFT(T$1, LEN(T$1)-8),""-rep-texts"")&amp;""!$A$4:$C""), 3, false), ""Low C"&amp;"ontent"")"),"Low Content")</f>
        <v>Low Content</v>
      </c>
      <c r="V64" s="7">
        <v>0.5</v>
      </c>
      <c r="W64" s="8">
        <f>IFERROR(__xludf.DUMMYFUNCTION("IFERROR(filter(indirect(CONCAT(LEFT(W$1, LEN(W$1)-8),""-rep-texts"")&amp;""!$A$4:$A""),indirect(CONCAT(LEFT(W$1, LEN(W$1)-8),""-rep-texts"")&amp;""!$B$4:$B"") &lt;&gt; -1000, indirect(CONCAT(LEFT(W$1, LEN(W$1)-8),""-rep-texts"")&amp;""!$C$4:$C"") = X64), -2)"),-2.0)</f>
        <v>-2</v>
      </c>
      <c r="X64" s="8" t="str">
        <f>IFERROR(__xludf.DUMMYFUNCTION("IF(ISBLANK(IFERROR(vlookup(F64, IMPORTRANGE(""1HbWeGXj0j_9fxRj0rL21m2rIJnCPQCiNttak_P61qFU"", ""impact_cul_perf""), 3,false), ""Low Content"") ), ""Low Content"", IFERROR(vlookup(F64, IMPORTRANGE(""1HbWeGXj0j_9fxRj0rL21m2rIJnCPQCiNttak_P61qFU"", ""impact_"&amp;"cul_perf!$A$3:$C$10000""), 3,false), ""Low Content"") )"),"Low Content")</f>
        <v>Low Content</v>
      </c>
      <c r="Y64" s="7">
        <v>0.5</v>
      </c>
      <c r="Z64" s="7">
        <f>IFERROR(__xludf.DUMMYFUNCTION("IFERROR(filter(indirect(CONCAT(LEFT(Z$1, LEN(Z$1)-8),""-rep-texts"")&amp;""!$A$4:$A""),indirect(CONCAT(LEFT(Z$1, LEN(Z$1)-8),""-rep-texts"")&amp;""!$B$4:$B"") = -1000, indirect(CONCAT(LEFT(Z$1, LEN(Z$1)-8),""-rep-texts"")&amp;""!$C$4:$C"") = AA64), -2)"),3.0)</f>
        <v>3</v>
      </c>
      <c r="AA64" s="8" t="str">
        <f>IFERROR(__xludf.DUMMYFUNCTION("IFERROR(vlookup( filter(indirect(CONCAT(LEFT(Z$1, LEN(Z$1)-8),""-rep-texts"")&amp;""!$B$4:$B""),indirect(CONCAT(LEFT(Z$1, LEN(Z$1)-8),""-rep-texts"")&amp;""!$A$4:$A"") = AC64), indirect(CONCAT(LEFT(Z$1, LEN(Z$1)-8),""-rep-texts"")&amp;""!$A$4:$C""), 3, false), ""Low "&amp;"Content"")"),"Preference for hybrid model")</f>
        <v>Preference for hybrid model</v>
      </c>
      <c r="AB64" s="7">
        <v>0.5</v>
      </c>
      <c r="AC64" s="8">
        <f>IFERROR(__xludf.DUMMYFUNCTION("IFERROR(filter(indirect(CONCAT(LEFT(AC$1, LEN(AC$1)-8),""-rep-texts"")&amp;""!$A$4:$A""),indirect(CONCAT(LEFT(AC$1, LEN(AC$1)-8),""-rep-texts"")&amp;""!$B$4:$B"") &lt;&gt; -1000, indirect(CONCAT(LEFT(AC$1, LEN(AC$1)-8),""-rep-texts"")&amp;""!$C$4:$C"") = AD64), -2)"),7.0)</f>
        <v>7</v>
      </c>
      <c r="AD64" s="8" t="str">
        <f>IFERROR(__xludf.DUMMYFUNCTION("IF(ISBLANK(IFERROR(vlookup(G64, IMPORTRANGE(""1HbWeGXj0j_9fxRj0rL21m2rIJnCPQCiNttak_P61qFU"", ""policy_desired_state""), 3,false), ""Low Content"") ), ""Low Content"", IFERROR(vlookup(G64, IMPORTRANGE(""1HbWeGXj0j_9fxRj0rL21m2rIJnCPQCiNttak_P61qFU"", ""po"&amp;"licy_desired_state!$A$3:$C$10000""), 3,false), ""Low Content"") )"),"Generalized hybrid work model")</f>
        <v>Generalized hybrid work model</v>
      </c>
      <c r="AE64" s="7">
        <v>0.5</v>
      </c>
    </row>
    <row r="65" ht="15.75" customHeight="1">
      <c r="A65" s="5" t="s">
        <v>45</v>
      </c>
      <c r="B65" s="6" t="s">
        <v>39</v>
      </c>
      <c r="C65" s="5" t="s">
        <v>47</v>
      </c>
      <c r="D65" s="5" t="s">
        <v>296</v>
      </c>
      <c r="E65" s="5" t="s">
        <v>297</v>
      </c>
      <c r="F65" s="5" t="s">
        <v>298</v>
      </c>
      <c r="G65" s="5" t="s">
        <v>299</v>
      </c>
      <c r="H65" s="7">
        <f>IFERROR(__xludf.DUMMYFUNCTION("IFERROR(filter(indirect(CONCAT(LEFT(H$1, LEN(H$1)-8),""-rep-texts"")&amp;""!$A$4:$A""),indirect(CONCAT(LEFT(H$1, LEN(H$1)-8),""-rep-texts"")&amp;""!$B$4:$B"") = -1000, indirect(CONCAT(LEFT(H$1, LEN(H$1)-8),""-rep-texts"")&amp;""!$C$4:$C"") = I65), -2)"),1.0)</f>
        <v>1</v>
      </c>
      <c r="I65" s="8" t="str">
        <f>IFERROR(__xludf.DUMMYFUNCTION("IFERROR(vlookup( filter(indirect(CONCAT(LEFT(H$1, LEN(H$1)-8),""-rep-texts"")&amp;""!$B$4:$B""),indirect(CONCAT(LEFT(H$1, LEN(H$1)-8),""-rep-texts"")&amp;""!$A$4:$A"") = K65), indirect(CONCAT(LEFT(H$1, LEN(H$1)-8),""-rep-texts"")&amp;""!$A$4:$C""), 3, false), ""Low C"&amp;"ontent"")"),"Shifted to full remote work")</f>
        <v>Shifted to full remote work</v>
      </c>
      <c r="J65" s="7">
        <v>0.5</v>
      </c>
      <c r="K65" s="8">
        <f>IFERROR(__xludf.DUMMYFUNCTION("IFERROR(filter(indirect(CONCAT(LEFT(K$1, LEN(K$1)-8),""-rep-texts"")&amp;""!$A$4:$A""),indirect(CONCAT(LEFT(K$1, LEN(K$1)-8),""-rep-texts"")&amp;""!$B$4:$B"") &lt;&gt; -1000, indirect(CONCAT(LEFT(K$1, LEN(K$1)-8),""-rep-texts"")&amp;""!$C$4:$C"") = L65), -2)"),5.0)</f>
        <v>5</v>
      </c>
      <c r="L65" s="8" t="str">
        <f>IFERROR(__xludf.DUMMYFUNCTION("IF(ISBLANK(IFERROR(vlookup(D65, IMPORTRANGE(""1HbWeGXj0j_9fxRj0rL21m2rIJnCPQCiNttak_P61qFU"", ""policy_current_state""), 3,false), ""Low Content"") ), ""Low Content"", IFERROR(vlookup(D65, IMPORTRANGE(""1HbWeGXj0j_9fxRj0rL21m2rIJnCPQCiNttak_P61qFU"", ""po"&amp;"licy_current_state!$A$3:$C$10000""), 3,false), ""Low Content"") )"),"Shifted to full remote work")</f>
        <v>Shifted to full remote work</v>
      </c>
      <c r="M65" s="7">
        <v>0.5</v>
      </c>
      <c r="N65" s="7">
        <f>IFERROR(__xludf.DUMMYFUNCTION("IFERROR(filter(indirect(CONCAT(LEFT(N$1, LEN(N$1)-8),""-rep-texts"")&amp;""!$A$4:$A""),indirect(CONCAT(LEFT(N$1, LEN(N$1)-8),""-rep-texts"")&amp;""!$B$4:$B"") = -1000, indirect(CONCAT(LEFT(N$1, LEN(N$1)-8),""-rep-texts"")&amp;""!$C$4:$C"") = O65), -2)"),2.0)</f>
        <v>2</v>
      </c>
      <c r="O65" s="8" t="str">
        <f>IFERROR(__xludf.DUMMYFUNCTION("IFERROR(vlookup( filter(indirect(CONCAT(LEFT(N$1, LEN(N$1)-8),""-rep-texts"")&amp;""!$B$4:$B""),indirect(CONCAT(LEFT(N$1, LEN(N$1)-8),""-rep-texts"")&amp;""!$A$4:$A"") = Q65), indirect(CONCAT(LEFT(N$1, LEN(N$1)-8),""-rep-texts"")&amp;""!$A$4:$C""), 3, false), ""Low C"&amp;"ontent"")"),"Positive impact on quality of life")</f>
        <v>Positive impact on quality of life</v>
      </c>
      <c r="P65" s="7">
        <v>0.5</v>
      </c>
      <c r="Q65" s="8">
        <f>IFERROR(__xludf.DUMMYFUNCTION("IFERROR(filter(indirect(CONCAT(LEFT(Q$1, LEN(Q$1)-8),""-rep-texts"")&amp;""!$A$4:$A""),indirect(CONCAT(LEFT(Q$1, LEN(Q$1)-8),""-rep-texts"")&amp;""!$B$4:$B"") &lt;&gt; -1000, indirect(CONCAT(LEFT(Q$1, LEN(Q$1)-8),""-rep-texts"")&amp;""!$C$4:$C"") = R65), -2)"),11.0)</f>
        <v>11</v>
      </c>
      <c r="R65" s="8" t="str">
        <f>IFERROR(__xludf.DUMMYFUNCTION("IF(ISBLANK(IFERROR(vlookup(E65, IMPORTRANGE(""1HbWeGXj0j_9fxRj0rL21m2rIJnCPQCiNttak_P61qFU"", ""impact_quality""), 3,false), ""Low Content"") ), ""Low Content"", IFERROR(vlookup(E65, IMPORTRANGE(""1HbWeGXj0j_9fxRj0rL21m2rIJnCPQCiNttak_P61qFU"", ""impact_q"&amp;"uality!$A$3:$C$10000""), 3,false), ""Low Content"") )"),"Positive impact on work-life balance due to hyrbrid/remote policy")</f>
        <v>Positive impact on work-life balance due to hyrbrid/remote policy</v>
      </c>
      <c r="S65" s="7">
        <v>0.5</v>
      </c>
      <c r="T65" s="7">
        <f>IFERROR(__xludf.DUMMYFUNCTION("IFERROR(filter(indirect(CONCAT(LEFT(T$1, LEN(T$1)-8),""-rep-texts"")&amp;""!$A$4:$A""),indirect(CONCAT(LEFT(T$1, LEN(T$1)-8),""-rep-texts"")&amp;""!$B$4:$B"") = -1000, indirect(CONCAT(LEFT(T$1, LEN(T$1)-8),""-rep-texts"")&amp;""!$C$4:$C"") = U65), -2)"),0.0)</f>
        <v>0</v>
      </c>
      <c r="U65" s="8" t="str">
        <f>IFERROR(__xludf.DUMMYFUNCTION("IFERROR(vlookup( filter(indirect(CONCAT(LEFT(T$1, LEN(T$1)-8),""-rep-texts"")&amp;""!$B$4:$B""),indirect(CONCAT(LEFT(T$1, LEN(T$1)-8),""-rep-texts"")&amp;""!$A$4:$A"") = W65), indirect(CONCAT(LEFT(T$1, LEN(T$1)-8),""-rep-texts"")&amp;""!$A$4:$C""), 3, false), ""Low C"&amp;"ontent"")"),"Negative impact on team's culture and performance")</f>
        <v>Negative impact on team's culture and performance</v>
      </c>
      <c r="V65" s="7">
        <v>0.5</v>
      </c>
      <c r="W65" s="8">
        <f>IFERROR(__xludf.DUMMYFUNCTION("IFERROR(filter(indirect(CONCAT(LEFT(W$1, LEN(W$1)-8),""-rep-texts"")&amp;""!$A$4:$A""),indirect(CONCAT(LEFT(W$1, LEN(W$1)-8),""-rep-texts"")&amp;""!$B$4:$B"") &lt;&gt; -1000, indirect(CONCAT(LEFT(W$1, LEN(W$1)-8),""-rep-texts"")&amp;""!$C$4:$C"") = X65), -2)"),4.0)</f>
        <v>4</v>
      </c>
      <c r="X65" s="8" t="str">
        <f>IFERROR(__xludf.DUMMYFUNCTION("IF(ISBLANK(IFERROR(vlookup(F65, IMPORTRANGE(""1HbWeGXj0j_9fxRj0rL21m2rIJnCPQCiNttak_P61qFU"", ""impact_cul_perf""), 3,false), ""Low Content"") ), ""Low Content"", IFERROR(vlookup(F65, IMPORTRANGE(""1HbWeGXj0j_9fxRj0rL21m2rIJnCPQCiNttak_P61qFU"", ""impact_"&amp;"cul_perf!$A$3:$C$10000""), 3,false), ""Low Content"") )"),"Negative impact on performance")</f>
        <v>Negative impact on performance</v>
      </c>
      <c r="Y65" s="7">
        <v>0.5</v>
      </c>
      <c r="Z65" s="7">
        <f>IFERROR(__xludf.DUMMYFUNCTION("IFERROR(filter(indirect(CONCAT(LEFT(Z$1, LEN(Z$1)-8),""-rep-texts"")&amp;""!$A$4:$A""),indirect(CONCAT(LEFT(Z$1, LEN(Z$1)-8),""-rep-texts"")&amp;""!$B$4:$B"") = -1000, indirect(CONCAT(LEFT(Z$1, LEN(Z$1)-8),""-rep-texts"")&amp;""!$C$4:$C"") = AA65), -2)"),0.0)</f>
        <v>0</v>
      </c>
      <c r="AA65" s="8" t="str">
        <f>IFERROR(__xludf.DUMMYFUNCTION("IFERROR(vlookup( filter(indirect(CONCAT(LEFT(Z$1, LEN(Z$1)-8),""-rep-texts"")&amp;""!$B$4:$B""),indirect(CONCAT(LEFT(Z$1, LEN(Z$1)-8),""-rep-texts"")&amp;""!$A$4:$A"") = AC65), indirect(CONCAT(LEFT(Z$1, LEN(Z$1)-8),""-rep-texts"")&amp;""!$A$4:$C""), 3, false), ""Low "&amp;"Content"")"),"Fulltime work from home")</f>
        <v>Fulltime work from home</v>
      </c>
      <c r="AB65" s="7">
        <v>0.5</v>
      </c>
      <c r="AC65" s="8">
        <f>IFERROR(__xludf.DUMMYFUNCTION("IFERROR(filter(indirect(CONCAT(LEFT(AC$1, LEN(AC$1)-8),""-rep-texts"")&amp;""!$A$4:$A""),indirect(CONCAT(LEFT(AC$1, LEN(AC$1)-8),""-rep-texts"")&amp;""!$B$4:$B"") &lt;&gt; -1000, indirect(CONCAT(LEFT(AC$1, LEN(AC$1)-8),""-rep-texts"")&amp;""!$C$4:$C"") = AD65), -2)"),4.0)</f>
        <v>4</v>
      </c>
      <c r="AD65" s="8" t="str">
        <f>IFERROR(__xludf.DUMMYFUNCTION("IF(ISBLANK(IFERROR(vlookup(G65, IMPORTRANGE(""1HbWeGXj0j_9fxRj0rL21m2rIJnCPQCiNttak_P61qFU"", ""policy_desired_state""), 3,false), ""Low Content"") ), ""Low Content"", IFERROR(vlookup(G65, IMPORTRANGE(""1HbWeGXj0j_9fxRj0rL21m2rIJnCPQCiNttak_P61qFU"", ""po"&amp;"licy_desired_state!$A$3:$C$10000""), 3,false), ""Low Content"") )"),"Fulltime work from home")</f>
        <v>Fulltime work from home</v>
      </c>
      <c r="AE65" s="7">
        <v>0.5</v>
      </c>
    </row>
    <row r="66" ht="15.75" customHeight="1">
      <c r="A66" s="5" t="s">
        <v>45</v>
      </c>
      <c r="B66" s="6" t="s">
        <v>52</v>
      </c>
      <c r="C66" s="5" t="s">
        <v>47</v>
      </c>
      <c r="D66" s="5" t="s">
        <v>300</v>
      </c>
      <c r="E66" s="5" t="s">
        <v>301</v>
      </c>
      <c r="F66" s="5" t="s">
        <v>302</v>
      </c>
      <c r="G66" s="5" t="s">
        <v>303</v>
      </c>
      <c r="H66" s="7">
        <f>IFERROR(__xludf.DUMMYFUNCTION("IFERROR(filter(indirect(CONCAT(LEFT(H$1, LEN(H$1)-8),""-rep-texts"")&amp;""!$A$4:$A""),indirect(CONCAT(LEFT(H$1, LEN(H$1)-8),""-rep-texts"")&amp;""!$B$4:$B"") = -1000, indirect(CONCAT(LEFT(H$1, LEN(H$1)-8),""-rep-texts"")&amp;""!$C$4:$C"") = I66), -2)"),0.0)</f>
        <v>0</v>
      </c>
      <c r="I66" s="8" t="str">
        <f>IFERROR(__xludf.DUMMYFUNCTION("IFERROR(vlookup( filter(indirect(CONCAT(LEFT(H$1, LEN(H$1)-8),""-rep-texts"")&amp;""!$B$4:$B""),indirect(CONCAT(LEFT(H$1, LEN(H$1)-8),""-rep-texts"")&amp;""!$A$4:$A"") = K66), indirect(CONCAT(LEFT(H$1, LEN(H$1)-8),""-rep-texts"")&amp;""!$A$4:$C""), 3, false), ""Low C"&amp;"ontent"")"),"Adopted hybrid work policy")</f>
        <v>Adopted hybrid work policy</v>
      </c>
      <c r="J66" s="7">
        <v>0.5</v>
      </c>
      <c r="K66" s="8">
        <f>IFERROR(__xludf.DUMMYFUNCTION("IFERROR(filter(indirect(CONCAT(LEFT(K$1, LEN(K$1)-8),""-rep-texts"")&amp;""!$A$4:$A""),indirect(CONCAT(LEFT(K$1, LEN(K$1)-8),""-rep-texts"")&amp;""!$B$4:$B"") &lt;&gt; -1000, indirect(CONCAT(LEFT(K$1, LEN(K$1)-8),""-rep-texts"")&amp;""!$C$4:$C"") = L66), -2)"),4.0)</f>
        <v>4</v>
      </c>
      <c r="L66" s="8" t="str">
        <f>IFERROR(__xludf.DUMMYFUNCTION("IF(ISBLANK(IFERROR(vlookup(D66, IMPORTRANGE(""1HbWeGXj0j_9fxRj0rL21m2rIJnCPQCiNttak_P61qFU"", ""policy_current_state""), 3,false), ""Low Content"") ), ""Low Content"", IFERROR(vlookup(D66, IMPORTRANGE(""1HbWeGXj0j_9fxRj0rL21m2rIJnCPQCiNttak_P61qFU"", ""po"&amp;"licy_current_state!$A$3:$C$10000""), 3,false), ""Low Content"") )"),"Adopted hybrid work policy")</f>
        <v>Adopted hybrid work policy</v>
      </c>
      <c r="M66" s="7">
        <v>0.5</v>
      </c>
      <c r="N66" s="7">
        <f>IFERROR(__xludf.DUMMYFUNCTION("IFERROR(filter(indirect(CONCAT(LEFT(N$1, LEN(N$1)-8),""-rep-texts"")&amp;""!$A$4:$A""),indirect(CONCAT(LEFT(N$1, LEN(N$1)-8),""-rep-texts"")&amp;""!$B$4:$B"") = -1000, indirect(CONCAT(LEFT(N$1, LEN(N$1)-8),""-rep-texts"")&amp;""!$C$4:$C"") = O66), -2)"),2.0)</f>
        <v>2</v>
      </c>
      <c r="O66" s="8" t="str">
        <f>IFERROR(__xludf.DUMMYFUNCTION("IFERROR(vlookup( filter(indirect(CONCAT(LEFT(N$1, LEN(N$1)-8),""-rep-texts"")&amp;""!$B$4:$B""),indirect(CONCAT(LEFT(N$1, LEN(N$1)-8),""-rep-texts"")&amp;""!$A$4:$A"") = Q66), indirect(CONCAT(LEFT(N$1, LEN(N$1)-8),""-rep-texts"")&amp;""!$A$4:$C""), 3, false), ""Low C"&amp;"ontent"")"),"Positive impact on quality of life")</f>
        <v>Positive impact on quality of life</v>
      </c>
      <c r="P66" s="7">
        <v>0.5</v>
      </c>
      <c r="Q66" s="8">
        <f>IFERROR(__xludf.DUMMYFUNCTION("IFERROR(filter(indirect(CONCAT(LEFT(Q$1, LEN(Q$1)-8),""-rep-texts"")&amp;""!$A$4:$A""),indirect(CONCAT(LEFT(Q$1, LEN(Q$1)-8),""-rep-texts"")&amp;""!$B$4:$B"") &lt;&gt; -1000, indirect(CONCAT(LEFT(Q$1, LEN(Q$1)-8),""-rep-texts"")&amp;""!$C$4:$C"") = R66), -2)"),11.0)</f>
        <v>11</v>
      </c>
      <c r="R66" s="8" t="str">
        <f>IFERROR(__xludf.DUMMYFUNCTION("IF(ISBLANK(IFERROR(vlookup(E66, IMPORTRANGE(""1HbWeGXj0j_9fxRj0rL21m2rIJnCPQCiNttak_P61qFU"", ""impact_quality""), 3,false), ""Low Content"") ), ""Low Content"", IFERROR(vlookup(E66, IMPORTRANGE(""1HbWeGXj0j_9fxRj0rL21m2rIJnCPQCiNttak_P61qFU"", ""impact_q"&amp;"uality!$A$3:$C$10000""), 3,false), ""Low Content"") )"),"Positive impact on work-life balance due to hyrbrid/remote policy")</f>
        <v>Positive impact on work-life balance due to hyrbrid/remote policy</v>
      </c>
      <c r="S66" s="7">
        <v>0.5</v>
      </c>
      <c r="T66" s="7">
        <f>IFERROR(__xludf.DUMMYFUNCTION("IFERROR(filter(indirect(CONCAT(LEFT(T$1, LEN(T$1)-8),""-rep-texts"")&amp;""!$A$4:$A""),indirect(CONCAT(LEFT(T$1, LEN(T$1)-8),""-rep-texts"")&amp;""!$B$4:$B"") = -1000, indirect(CONCAT(LEFT(T$1, LEN(T$1)-8),""-rep-texts"")&amp;""!$C$4:$C"") = U66), -2)"),2.0)</f>
        <v>2</v>
      </c>
      <c r="U66" s="8" t="str">
        <f>IFERROR(__xludf.DUMMYFUNCTION("IFERROR(vlookup( filter(indirect(CONCAT(LEFT(T$1, LEN(T$1)-8),""-rep-texts"")&amp;""!$B$4:$B""),indirect(CONCAT(LEFT(T$1, LEN(T$1)-8),""-rep-texts"")&amp;""!$A$4:$A"") = W66), indirect(CONCAT(LEFT(T$1, LEN(T$1)-8),""-rep-texts"")&amp;""!$A$4:$C""), 3, false), ""Low C"&amp;"ontent"")"),"Positive impact on team's culture and performance")</f>
        <v>Positive impact on team's culture and performance</v>
      </c>
      <c r="V66" s="7">
        <v>0.5</v>
      </c>
      <c r="W66" s="8">
        <f>IFERROR(__xludf.DUMMYFUNCTION("IFERROR(filter(indirect(CONCAT(LEFT(W$1, LEN(W$1)-8),""-rep-texts"")&amp;""!$A$4:$A""),indirect(CONCAT(LEFT(W$1, LEN(W$1)-8),""-rep-texts"")&amp;""!$B$4:$B"") &lt;&gt; -1000, indirect(CONCAT(LEFT(W$1, LEN(W$1)-8),""-rep-texts"")&amp;""!$C$4:$C"") = X66), -2)"),7.0)</f>
        <v>7</v>
      </c>
      <c r="X66" s="8" t="str">
        <f>IFERROR(__xludf.DUMMYFUNCTION("IF(ISBLANK(IFERROR(vlookup(F66, IMPORTRANGE(""1HbWeGXj0j_9fxRj0rL21m2rIJnCPQCiNttak_P61qFU"", ""impact_cul_perf""), 3,false), ""Low Content"") ), ""Low Content"", IFERROR(vlookup(F66, IMPORTRANGE(""1HbWeGXj0j_9fxRj0rL21m2rIJnCPQCiNttak_P61qFU"", ""impact_"&amp;"cul_perf!$A$3:$C$10000""), 3,false), ""Low Content"") )"),"Positive impact on work-life balance")</f>
        <v>Positive impact on work-life balance</v>
      </c>
      <c r="Y66" s="7">
        <v>0.5</v>
      </c>
      <c r="Z66" s="7">
        <f>IFERROR(__xludf.DUMMYFUNCTION("IFERROR(filter(indirect(CONCAT(LEFT(Z$1, LEN(Z$1)-8),""-rep-texts"")&amp;""!$A$4:$A""),indirect(CONCAT(LEFT(Z$1, LEN(Z$1)-8),""-rep-texts"")&amp;""!$B$4:$B"") = -1000, indirect(CONCAT(LEFT(Z$1, LEN(Z$1)-8),""-rep-texts"")&amp;""!$C$4:$C"") = AA66), -2)"),3.0)</f>
        <v>3</v>
      </c>
      <c r="AA66" s="8" t="str">
        <f>IFERROR(__xludf.DUMMYFUNCTION("IFERROR(vlookup( filter(indirect(CONCAT(LEFT(Z$1, LEN(Z$1)-8),""-rep-texts"")&amp;""!$B$4:$B""),indirect(CONCAT(LEFT(Z$1, LEN(Z$1)-8),""-rep-texts"")&amp;""!$A$4:$A"") = AC66), indirect(CONCAT(LEFT(Z$1, LEN(Z$1)-8),""-rep-texts"")&amp;""!$A$4:$C""), 3, false), ""Low "&amp;"Content"")"),"Preference for hybrid model")</f>
        <v>Preference for hybrid model</v>
      </c>
      <c r="AB66" s="7">
        <v>0.5</v>
      </c>
      <c r="AC66" s="8">
        <f>IFERROR(__xludf.DUMMYFUNCTION("IFERROR(filter(indirect(CONCAT(LEFT(AC$1, LEN(AC$1)-8),""-rep-texts"")&amp;""!$A$4:$A""),indirect(CONCAT(LEFT(AC$1, LEN(AC$1)-8),""-rep-texts"")&amp;""!$B$4:$B"") &lt;&gt; -1000, indirect(CONCAT(LEFT(AC$1, LEN(AC$1)-8),""-rep-texts"")&amp;""!$C$4:$C"") = AD66), -2)"),7.0)</f>
        <v>7</v>
      </c>
      <c r="AD66" s="8" t="str">
        <f>IFERROR(__xludf.DUMMYFUNCTION("IF(ISBLANK(IFERROR(vlookup(G66, IMPORTRANGE(""1HbWeGXj0j_9fxRj0rL21m2rIJnCPQCiNttak_P61qFU"", ""policy_desired_state""), 3,false), ""Low Content"") ), ""Low Content"", IFERROR(vlookup(G66, IMPORTRANGE(""1HbWeGXj0j_9fxRj0rL21m2rIJnCPQCiNttak_P61qFU"", ""po"&amp;"licy_desired_state!$A$3:$C$10000""), 3,false), ""Low Content"") )"),"Generalized hybrid work model")</f>
        <v>Generalized hybrid work model</v>
      </c>
      <c r="AE66" s="7">
        <v>0.5</v>
      </c>
    </row>
    <row r="67" ht="15.75" customHeight="1">
      <c r="A67" s="5" t="s">
        <v>45</v>
      </c>
      <c r="B67" s="6" t="s">
        <v>52</v>
      </c>
      <c r="C67" s="5" t="s">
        <v>47</v>
      </c>
      <c r="D67" s="5" t="s">
        <v>304</v>
      </c>
      <c r="E67" s="5" t="s">
        <v>305</v>
      </c>
      <c r="F67" s="5" t="s">
        <v>306</v>
      </c>
      <c r="G67" s="5" t="s">
        <v>307</v>
      </c>
      <c r="H67" s="7">
        <f>IFERROR(__xludf.DUMMYFUNCTION("IFERROR(filter(indirect(CONCAT(LEFT(H$1, LEN(H$1)-8),""-rep-texts"")&amp;""!$A$4:$A""),indirect(CONCAT(LEFT(H$1, LEN(H$1)-8),""-rep-texts"")&amp;""!$B$4:$B"") = -1000, indirect(CONCAT(LEFT(H$1, LEN(H$1)-8),""-rep-texts"")&amp;""!$C$4:$C"") = I67), -2)"),0.0)</f>
        <v>0</v>
      </c>
      <c r="I67" s="8" t="str">
        <f>IFERROR(__xludf.DUMMYFUNCTION("IFERROR(vlookup( filter(indirect(CONCAT(LEFT(H$1, LEN(H$1)-8),""-rep-texts"")&amp;""!$B$4:$B""),indirect(CONCAT(LEFT(H$1, LEN(H$1)-8),""-rep-texts"")&amp;""!$A$4:$A"") = K67), indirect(CONCAT(LEFT(H$1, LEN(H$1)-8),""-rep-texts"")&amp;""!$A$4:$C""), 3, false), ""Low C"&amp;"ontent"")"),"Adopted hybrid work policy")</f>
        <v>Adopted hybrid work policy</v>
      </c>
      <c r="J67" s="7">
        <v>0.5</v>
      </c>
      <c r="K67" s="8">
        <f>IFERROR(__xludf.DUMMYFUNCTION("IFERROR(filter(indirect(CONCAT(LEFT(K$1, LEN(K$1)-8),""-rep-texts"")&amp;""!$A$4:$A""),indirect(CONCAT(LEFT(K$1, LEN(K$1)-8),""-rep-texts"")&amp;""!$B$4:$B"") &lt;&gt; -1000, indirect(CONCAT(LEFT(K$1, LEN(K$1)-8),""-rep-texts"")&amp;""!$C$4:$C"") = L67), -2)"),4.0)</f>
        <v>4</v>
      </c>
      <c r="L67" s="8" t="str">
        <f>IFERROR(__xludf.DUMMYFUNCTION("IF(ISBLANK(IFERROR(vlookup(D67, IMPORTRANGE(""1HbWeGXj0j_9fxRj0rL21m2rIJnCPQCiNttak_P61qFU"", ""policy_current_state""), 3,false), ""Low Content"") ), ""Low Content"", IFERROR(vlookup(D67, IMPORTRANGE(""1HbWeGXj0j_9fxRj0rL21m2rIJnCPQCiNttak_P61qFU"", ""po"&amp;"licy_current_state!$A$3:$C$10000""), 3,false), ""Low Content"") )"),"Adopted hybrid work policy")</f>
        <v>Adopted hybrid work policy</v>
      </c>
      <c r="M67" s="7">
        <v>0.5</v>
      </c>
      <c r="N67" s="7">
        <f>IFERROR(__xludf.DUMMYFUNCTION("IFERROR(filter(indirect(CONCAT(LEFT(N$1, LEN(N$1)-8),""-rep-texts"")&amp;""!$A$4:$A""),indirect(CONCAT(LEFT(N$1, LEN(N$1)-8),""-rep-texts"")&amp;""!$B$4:$B"") = -1000, indirect(CONCAT(LEFT(N$1, LEN(N$1)-8),""-rep-texts"")&amp;""!$C$4:$C"") = O67), -2)"),2.0)</f>
        <v>2</v>
      </c>
      <c r="O67" s="8" t="str">
        <f>IFERROR(__xludf.DUMMYFUNCTION("IFERROR(vlookup( filter(indirect(CONCAT(LEFT(N$1, LEN(N$1)-8),""-rep-texts"")&amp;""!$B$4:$B""),indirect(CONCAT(LEFT(N$1, LEN(N$1)-8),""-rep-texts"")&amp;""!$A$4:$A"") = Q67), indirect(CONCAT(LEFT(N$1, LEN(N$1)-8),""-rep-texts"")&amp;""!$A$4:$C""), 3, false), ""Low C"&amp;"ontent"")"),"Positive impact on quality of life")</f>
        <v>Positive impact on quality of life</v>
      </c>
      <c r="P67" s="7">
        <v>0.5</v>
      </c>
      <c r="Q67" s="8">
        <f>IFERROR(__xludf.DUMMYFUNCTION("IFERROR(filter(indirect(CONCAT(LEFT(Q$1, LEN(Q$1)-8),""-rep-texts"")&amp;""!$A$4:$A""),indirect(CONCAT(LEFT(Q$1, LEN(Q$1)-8),""-rep-texts"")&amp;""!$B$4:$B"") &lt;&gt; -1000, indirect(CONCAT(LEFT(Q$1, LEN(Q$1)-8),""-rep-texts"")&amp;""!$C$4:$C"") = R67), -2)"),11.0)</f>
        <v>11</v>
      </c>
      <c r="R67" s="8" t="str">
        <f>IFERROR(__xludf.DUMMYFUNCTION("IF(ISBLANK(IFERROR(vlookup(E67, IMPORTRANGE(""1HbWeGXj0j_9fxRj0rL21m2rIJnCPQCiNttak_P61qFU"", ""impact_quality""), 3,false), ""Low Content"") ), ""Low Content"", IFERROR(vlookup(E67, IMPORTRANGE(""1HbWeGXj0j_9fxRj0rL21m2rIJnCPQCiNttak_P61qFU"", ""impact_q"&amp;"uality!$A$3:$C$10000""), 3,false), ""Low Content"") )"),"Positive impact on work-life balance due to hyrbrid/remote policy")</f>
        <v>Positive impact on work-life balance due to hyrbrid/remote policy</v>
      </c>
      <c r="S67" s="7">
        <v>0.5</v>
      </c>
      <c r="T67" s="7">
        <f>IFERROR(__xludf.DUMMYFUNCTION("IFERROR(filter(indirect(CONCAT(LEFT(T$1, LEN(T$1)-8),""-rep-texts"")&amp;""!$A$4:$A""),indirect(CONCAT(LEFT(T$1, LEN(T$1)-8),""-rep-texts"")&amp;""!$B$4:$B"") = -1000, indirect(CONCAT(LEFT(T$1, LEN(T$1)-8),""-rep-texts"")&amp;""!$C$4:$C"") = U67), -2)"),0.0)</f>
        <v>0</v>
      </c>
      <c r="U67" s="8" t="str">
        <f>IFERROR(__xludf.DUMMYFUNCTION("IFERROR(vlookup( filter(indirect(CONCAT(LEFT(T$1, LEN(T$1)-8),""-rep-texts"")&amp;""!$B$4:$B""),indirect(CONCAT(LEFT(T$1, LEN(T$1)-8),""-rep-texts"")&amp;""!$A$4:$A"") = W67), indirect(CONCAT(LEFT(T$1, LEN(T$1)-8),""-rep-texts"")&amp;""!$A$4:$C""), 3, false), ""Low C"&amp;"ontent"")"),"Negative impact on team's culture and performance")</f>
        <v>Negative impact on team's culture and performance</v>
      </c>
      <c r="V67" s="7">
        <v>0.5</v>
      </c>
      <c r="W67" s="8">
        <f>IFERROR(__xludf.DUMMYFUNCTION("IFERROR(filter(indirect(CONCAT(LEFT(W$1, LEN(W$1)-8),""-rep-texts"")&amp;""!$A$4:$A""),indirect(CONCAT(LEFT(W$1, LEN(W$1)-8),""-rep-texts"")&amp;""!$B$4:$B"") &lt;&gt; -1000, indirect(CONCAT(LEFT(W$1, LEN(W$1)-8),""-rep-texts"")&amp;""!$C$4:$C"") = X67), -2)"),3.0)</f>
        <v>3</v>
      </c>
      <c r="X67" s="8" t="str">
        <f>IFERROR(__xludf.DUMMYFUNCTION("IF(ISBLANK(IFERROR(vlookup(F67, IMPORTRANGE(""1HbWeGXj0j_9fxRj0rL21m2rIJnCPQCiNttak_P61qFU"", ""impact_cul_perf""), 3,false), ""Low Content"") ), ""Low Content"", IFERROR(vlookup(F67, IMPORTRANGE(""1HbWeGXj0j_9fxRj0rL21m2rIJnCPQCiNttak_P61qFU"", ""impact_"&amp;"cul_perf!$A$3:$C$10000""), 3,false), ""Low Content"") )"),"Lower team cohesion")</f>
        <v>Lower team cohesion</v>
      </c>
      <c r="Y67" s="7">
        <v>0.5</v>
      </c>
      <c r="Z67" s="7">
        <f>IFERROR(__xludf.DUMMYFUNCTION("IFERROR(filter(indirect(CONCAT(LEFT(Z$1, LEN(Z$1)-8),""-rep-texts"")&amp;""!$A$4:$A""),indirect(CONCAT(LEFT(Z$1, LEN(Z$1)-8),""-rep-texts"")&amp;""!$B$4:$B"") = -1000, indirect(CONCAT(LEFT(Z$1, LEN(Z$1)-8),""-rep-texts"")&amp;""!$C$4:$C"") = AA67), -2)"),3.0)</f>
        <v>3</v>
      </c>
      <c r="AA67" s="8" t="str">
        <f>IFERROR(__xludf.DUMMYFUNCTION("IFERROR(vlookup( filter(indirect(CONCAT(LEFT(Z$1, LEN(Z$1)-8),""-rep-texts"")&amp;""!$B$4:$B""),indirect(CONCAT(LEFT(Z$1, LEN(Z$1)-8),""-rep-texts"")&amp;""!$A$4:$A"") = AC67), indirect(CONCAT(LEFT(Z$1, LEN(Z$1)-8),""-rep-texts"")&amp;""!$A$4:$C""), 3, false), ""Low "&amp;"Content"")"),"Preference for hybrid model")</f>
        <v>Preference for hybrid model</v>
      </c>
      <c r="AB67" s="7">
        <v>0.5</v>
      </c>
      <c r="AC67" s="8">
        <f>IFERROR(__xludf.DUMMYFUNCTION("IFERROR(filter(indirect(CONCAT(LEFT(AC$1, LEN(AC$1)-8),""-rep-texts"")&amp;""!$A$4:$A""),indirect(CONCAT(LEFT(AC$1, LEN(AC$1)-8),""-rep-texts"")&amp;""!$B$4:$B"") &lt;&gt; -1000, indirect(CONCAT(LEFT(AC$1, LEN(AC$1)-8),""-rep-texts"")&amp;""!$C$4:$C"") = AD67), -2)"),7.0)</f>
        <v>7</v>
      </c>
      <c r="AD67" s="8" t="str">
        <f>IFERROR(__xludf.DUMMYFUNCTION("IF(ISBLANK(IFERROR(vlookup(G67, IMPORTRANGE(""1HbWeGXj0j_9fxRj0rL21m2rIJnCPQCiNttak_P61qFU"", ""policy_desired_state""), 3,false), ""Low Content"") ), ""Low Content"", IFERROR(vlookup(G67, IMPORTRANGE(""1HbWeGXj0j_9fxRj0rL21m2rIJnCPQCiNttak_P61qFU"", ""po"&amp;"licy_desired_state!$A$3:$C$10000""), 3,false), ""Low Content"") )"),"Generalized hybrid work model")</f>
        <v>Generalized hybrid work model</v>
      </c>
      <c r="AE67" s="7">
        <v>0.5</v>
      </c>
    </row>
    <row r="68" ht="15.75" customHeight="1">
      <c r="A68" s="5" t="s">
        <v>38</v>
      </c>
      <c r="B68" s="6" t="s">
        <v>52</v>
      </c>
      <c r="C68" s="5" t="s">
        <v>47</v>
      </c>
      <c r="D68" s="5" t="s">
        <v>308</v>
      </c>
      <c r="E68" s="5" t="s">
        <v>309</v>
      </c>
      <c r="F68" s="5" t="s">
        <v>310</v>
      </c>
      <c r="G68" s="5" t="s">
        <v>311</v>
      </c>
      <c r="H68" s="7">
        <f>IFERROR(__xludf.DUMMYFUNCTION("IFERROR(filter(indirect(CONCAT(LEFT(H$1, LEN(H$1)-8),""-rep-texts"")&amp;""!$A$4:$A""),indirect(CONCAT(LEFT(H$1, LEN(H$1)-8),""-rep-texts"")&amp;""!$B$4:$B"") = -1000, indirect(CONCAT(LEFT(H$1, LEN(H$1)-8),""-rep-texts"")&amp;""!$C$4:$C"") = I68), -2)"),3.0)</f>
        <v>3</v>
      </c>
      <c r="I68" s="8" t="str">
        <f>IFERROR(__xludf.DUMMYFUNCTION("IFERROR(vlookup( filter(indirect(CONCAT(LEFT(H$1, LEN(H$1)-8),""-rep-texts"")&amp;""!$B$4:$B""),indirect(CONCAT(LEFT(H$1, LEN(H$1)-8),""-rep-texts"")&amp;""!$A$4:$A"") = K68), indirect(CONCAT(LEFT(H$1, LEN(H$1)-8),""-rep-texts"")&amp;""!$A$4:$C""), 3, false), ""Low C"&amp;"ontent"")"),"Returned to office")</f>
        <v>Returned to office</v>
      </c>
      <c r="J68" s="7">
        <v>0.5</v>
      </c>
      <c r="K68" s="8">
        <f>IFERROR(__xludf.DUMMYFUNCTION("IFERROR(filter(indirect(CONCAT(LEFT(K$1, LEN(K$1)-8),""-rep-texts"")&amp;""!$A$4:$A""),indirect(CONCAT(LEFT(K$1, LEN(K$1)-8),""-rep-texts"")&amp;""!$B$4:$B"") &lt;&gt; -1000, indirect(CONCAT(LEFT(K$1, LEN(K$1)-8),""-rep-texts"")&amp;""!$C$4:$C"") = L68), -2)"),7.0)</f>
        <v>7</v>
      </c>
      <c r="L68" s="8" t="str">
        <f>IFERROR(__xludf.DUMMYFUNCTION("IF(ISBLANK(IFERROR(vlookup(D68, IMPORTRANGE(""1HbWeGXj0j_9fxRj0rL21m2rIJnCPQCiNttak_P61qFU"", ""policy_current_state""), 3,false), ""Low Content"") ), ""Low Content"", IFERROR(vlookup(D68, IMPORTRANGE(""1HbWeGXj0j_9fxRj0rL21m2rIJnCPQCiNttak_P61qFU"", ""po"&amp;"licy_current_state!$A$3:$C$10000""), 3,false), ""Low Content"") )"),"Returned to office")</f>
        <v>Returned to office</v>
      </c>
      <c r="M68" s="7">
        <v>0.5</v>
      </c>
      <c r="N68" s="7">
        <f>IFERROR(__xludf.DUMMYFUNCTION("IFERROR(filter(indirect(CONCAT(LEFT(N$1, LEN(N$1)-8),""-rep-texts"")&amp;""!$A$4:$A""),indirect(CONCAT(LEFT(N$1, LEN(N$1)-8),""-rep-texts"")&amp;""!$B$4:$B"") = -1000, indirect(CONCAT(LEFT(N$1, LEN(N$1)-8),""-rep-texts"")&amp;""!$C$4:$C"") = O68), -2)"),2.0)</f>
        <v>2</v>
      </c>
      <c r="O68" s="8" t="str">
        <f>IFERROR(__xludf.DUMMYFUNCTION("IFERROR(vlookup( filter(indirect(CONCAT(LEFT(N$1, LEN(N$1)-8),""-rep-texts"")&amp;""!$B$4:$B""),indirect(CONCAT(LEFT(N$1, LEN(N$1)-8),""-rep-texts"")&amp;""!$A$4:$A"") = Q68), indirect(CONCAT(LEFT(N$1, LEN(N$1)-8),""-rep-texts"")&amp;""!$A$4:$C""), 3, false), ""Low C"&amp;"ontent"")"),"Positive impact on quality of life")</f>
        <v>Positive impact on quality of life</v>
      </c>
      <c r="P68" s="7">
        <v>0.5</v>
      </c>
      <c r="Q68" s="8">
        <f>IFERROR(__xludf.DUMMYFUNCTION("IFERROR(filter(indirect(CONCAT(LEFT(Q$1, LEN(Q$1)-8),""-rep-texts"")&amp;""!$A$4:$A""),indirect(CONCAT(LEFT(Q$1, LEN(Q$1)-8),""-rep-texts"")&amp;""!$B$4:$B"") &lt;&gt; -1000, indirect(CONCAT(LEFT(Q$1, LEN(Q$1)-8),""-rep-texts"")&amp;""!$C$4:$C"") = R68), -2)"),10.0)</f>
        <v>10</v>
      </c>
      <c r="R68" s="8" t="str">
        <f>IFERROR(__xludf.DUMMYFUNCTION("IF(ISBLANK(IFERROR(vlookup(E68, IMPORTRANGE(""1HbWeGXj0j_9fxRj0rL21m2rIJnCPQCiNttak_P61qFU"", ""impact_quality""), 3,false), ""Low Content"") ), ""Low Content"", IFERROR(vlookup(E68, IMPORTRANGE(""1HbWeGXj0j_9fxRj0rL21m2rIJnCPQCiNttak_P61qFU"", ""impact_q"&amp;"uality!$A$3:$C$10000""), 3,false), ""Low Content"") )"),"Positive impact on physical and mental health")</f>
        <v>Positive impact on physical and mental health</v>
      </c>
      <c r="S68" s="7">
        <v>0.5</v>
      </c>
      <c r="T68" s="7">
        <f>IFERROR(__xludf.DUMMYFUNCTION("IFERROR(filter(indirect(CONCAT(LEFT(T$1, LEN(T$1)-8),""-rep-texts"")&amp;""!$A$4:$A""),indirect(CONCAT(LEFT(T$1, LEN(T$1)-8),""-rep-texts"")&amp;""!$B$4:$B"") = -1000, indirect(CONCAT(LEFT(T$1, LEN(T$1)-8),""-rep-texts"")&amp;""!$C$4:$C"") = U68), -2)"),2.0)</f>
        <v>2</v>
      </c>
      <c r="U68" s="8" t="str">
        <f>IFERROR(__xludf.DUMMYFUNCTION("IFERROR(vlookup( filter(indirect(CONCAT(LEFT(T$1, LEN(T$1)-8),""-rep-texts"")&amp;""!$B$4:$B""),indirect(CONCAT(LEFT(T$1, LEN(T$1)-8),""-rep-texts"")&amp;""!$A$4:$A"") = W68), indirect(CONCAT(LEFT(T$1, LEN(T$1)-8),""-rep-texts"")&amp;""!$A$4:$C""), 3, false), ""Low C"&amp;"ontent"")"),"Positive impact on team's culture and performance")</f>
        <v>Positive impact on team's culture and performance</v>
      </c>
      <c r="V68" s="7">
        <v>0.5</v>
      </c>
      <c r="W68" s="8">
        <f>IFERROR(__xludf.DUMMYFUNCTION("IFERROR(filter(indirect(CONCAT(LEFT(W$1, LEN(W$1)-8),""-rep-texts"")&amp;""!$A$4:$A""),indirect(CONCAT(LEFT(W$1, LEN(W$1)-8),""-rep-texts"")&amp;""!$B$4:$B"") &lt;&gt; -1000, indirect(CONCAT(LEFT(W$1, LEN(W$1)-8),""-rep-texts"")&amp;""!$C$4:$C"") = X68), -2)"),6.0)</f>
        <v>6</v>
      </c>
      <c r="X68" s="8" t="str">
        <f>IFERROR(__xludf.DUMMYFUNCTION("IF(ISBLANK(IFERROR(vlookup(F68, IMPORTRANGE(""1HbWeGXj0j_9fxRj0rL21m2rIJnCPQCiNttak_P61qFU"", ""impact_cul_perf""), 3,false), ""Low Content"") ), ""Low Content"", IFERROR(vlookup(F68, IMPORTRANGE(""1HbWeGXj0j_9fxRj0rL21m2rIJnCPQCiNttak_P61qFU"", ""impact_"&amp;"cul_perf!$A$3:$C$10000""), 3,false), ""Low Content"") )"),"Maintained or enhanced team culture and performance ")</f>
        <v>Maintained or enhanced team culture and performance </v>
      </c>
      <c r="Y68" s="7">
        <v>0.5</v>
      </c>
      <c r="Z68" s="7">
        <f>IFERROR(__xludf.DUMMYFUNCTION("IFERROR(filter(indirect(CONCAT(LEFT(Z$1, LEN(Z$1)-8),""-rep-texts"")&amp;""!$A$4:$A""),indirect(CONCAT(LEFT(Z$1, LEN(Z$1)-8),""-rep-texts"")&amp;""!$B$4:$B"") = -1000, indirect(CONCAT(LEFT(Z$1, LEN(Z$1)-8),""-rep-texts"")&amp;""!$C$4:$C"") = AA68), -2)"),3.0)</f>
        <v>3</v>
      </c>
      <c r="AA68" s="8" t="str">
        <f>IFERROR(__xludf.DUMMYFUNCTION("IFERROR(vlookup( filter(indirect(CONCAT(LEFT(Z$1, LEN(Z$1)-8),""-rep-texts"")&amp;""!$B$4:$B""),indirect(CONCAT(LEFT(Z$1, LEN(Z$1)-8),""-rep-texts"")&amp;""!$A$4:$A"") = AC68), indirect(CONCAT(LEFT(Z$1, LEN(Z$1)-8),""-rep-texts"")&amp;""!$A$4:$C""), 3, false), ""Low "&amp;"Content"")"),"Preference for hybrid model")</f>
        <v>Preference for hybrid model</v>
      </c>
      <c r="AB68" s="7">
        <v>0.5</v>
      </c>
      <c r="AC68" s="8">
        <f>IFERROR(__xludf.DUMMYFUNCTION("IFERROR(filter(indirect(CONCAT(LEFT(AC$1, LEN(AC$1)-8),""-rep-texts"")&amp;""!$A$4:$A""),indirect(CONCAT(LEFT(AC$1, LEN(AC$1)-8),""-rep-texts"")&amp;""!$B$4:$B"") &lt;&gt; -1000, indirect(CONCAT(LEFT(AC$1, LEN(AC$1)-8),""-rep-texts"")&amp;""!$C$4:$C"") = AD68), -2)"),7.0)</f>
        <v>7</v>
      </c>
      <c r="AD68" s="8" t="str">
        <f>IFERROR(__xludf.DUMMYFUNCTION("IF(ISBLANK(IFERROR(vlookup(G68, IMPORTRANGE(""1HbWeGXj0j_9fxRj0rL21m2rIJnCPQCiNttak_P61qFU"", ""policy_desired_state""), 3,false), ""Low Content"") ), ""Low Content"", IFERROR(vlookup(G68, IMPORTRANGE(""1HbWeGXj0j_9fxRj0rL21m2rIJnCPQCiNttak_P61qFU"", ""po"&amp;"licy_desired_state!$A$3:$C$10000""), 3,false), ""Low Content"") )"),"Generalized hybrid work model")</f>
        <v>Generalized hybrid work model</v>
      </c>
      <c r="AE68" s="7">
        <v>0.5</v>
      </c>
    </row>
    <row r="69" ht="15.75" customHeight="1">
      <c r="A69" s="5" t="s">
        <v>45</v>
      </c>
      <c r="B69" s="6" t="s">
        <v>52</v>
      </c>
      <c r="C69" s="5" t="s">
        <v>47</v>
      </c>
      <c r="D69" s="5" t="s">
        <v>312</v>
      </c>
      <c r="E69" s="5" t="s">
        <v>313</v>
      </c>
      <c r="F69" s="5" t="s">
        <v>314</v>
      </c>
      <c r="G69" s="5" t="s">
        <v>315</v>
      </c>
      <c r="H69" s="7">
        <f>IFERROR(__xludf.DUMMYFUNCTION("IFERROR(filter(indirect(CONCAT(LEFT(H$1, LEN(H$1)-8),""-rep-texts"")&amp;""!$A$4:$A""),indirect(CONCAT(LEFT(H$1, LEN(H$1)-8),""-rep-texts"")&amp;""!$B$4:$B"") = -1000, indirect(CONCAT(LEFT(H$1, LEN(H$1)-8),""-rep-texts"")&amp;""!$C$4:$C"") = I69), -2)"),0.0)</f>
        <v>0</v>
      </c>
      <c r="I69" s="8" t="str">
        <f>IFERROR(__xludf.DUMMYFUNCTION("IFERROR(vlookup( filter(indirect(CONCAT(LEFT(H$1, LEN(H$1)-8),""-rep-texts"")&amp;""!$B$4:$B""),indirect(CONCAT(LEFT(H$1, LEN(H$1)-8),""-rep-texts"")&amp;""!$A$4:$A"") = K69), indirect(CONCAT(LEFT(H$1, LEN(H$1)-8),""-rep-texts"")&amp;""!$A$4:$C""), 3, false), ""Low C"&amp;"ontent"")"),"Adopted hybrid work policy")</f>
        <v>Adopted hybrid work policy</v>
      </c>
      <c r="J69" s="7">
        <v>0.5</v>
      </c>
      <c r="K69" s="8">
        <f>IFERROR(__xludf.DUMMYFUNCTION("IFERROR(filter(indirect(CONCAT(LEFT(K$1, LEN(K$1)-8),""-rep-texts"")&amp;""!$A$4:$A""),indirect(CONCAT(LEFT(K$1, LEN(K$1)-8),""-rep-texts"")&amp;""!$B$4:$B"") &lt;&gt; -1000, indirect(CONCAT(LEFT(K$1, LEN(K$1)-8),""-rep-texts"")&amp;""!$C$4:$C"") = L69), -2)"),4.0)</f>
        <v>4</v>
      </c>
      <c r="L69" s="8" t="str">
        <f>IFERROR(__xludf.DUMMYFUNCTION("IF(ISBLANK(IFERROR(vlookup(D69, IMPORTRANGE(""1HbWeGXj0j_9fxRj0rL21m2rIJnCPQCiNttak_P61qFU"", ""policy_current_state""), 3,false), ""Low Content"") ), ""Low Content"", IFERROR(vlookup(D69, IMPORTRANGE(""1HbWeGXj0j_9fxRj0rL21m2rIJnCPQCiNttak_P61qFU"", ""po"&amp;"licy_current_state!$A$3:$C$10000""), 3,false), ""Low Content"") )"),"Adopted hybrid work policy")</f>
        <v>Adopted hybrid work policy</v>
      </c>
      <c r="M69" s="7">
        <v>0.5</v>
      </c>
      <c r="N69" s="7">
        <f>IFERROR(__xludf.DUMMYFUNCTION("IFERROR(filter(indirect(CONCAT(LEFT(N$1, LEN(N$1)-8),""-rep-texts"")&amp;""!$A$4:$A""),indirect(CONCAT(LEFT(N$1, LEN(N$1)-8),""-rep-texts"")&amp;""!$B$4:$B"") = -1000, indirect(CONCAT(LEFT(N$1, LEN(N$1)-8),""-rep-texts"")&amp;""!$C$4:$C"") = O69), -2)"),2.0)</f>
        <v>2</v>
      </c>
      <c r="O69" s="8" t="str">
        <f>IFERROR(__xludf.DUMMYFUNCTION("IFERROR(vlookup( filter(indirect(CONCAT(LEFT(N$1, LEN(N$1)-8),""-rep-texts"")&amp;""!$B$4:$B""),indirect(CONCAT(LEFT(N$1, LEN(N$1)-8),""-rep-texts"")&amp;""!$A$4:$A"") = Q69), indirect(CONCAT(LEFT(N$1, LEN(N$1)-8),""-rep-texts"")&amp;""!$A$4:$C""), 3, false), ""Low C"&amp;"ontent"")"),"Positive impact on quality of life")</f>
        <v>Positive impact on quality of life</v>
      </c>
      <c r="P69" s="7">
        <v>0.5</v>
      </c>
      <c r="Q69" s="8">
        <f>IFERROR(__xludf.DUMMYFUNCTION("IFERROR(filter(indirect(CONCAT(LEFT(Q$1, LEN(Q$1)-8),""-rep-texts"")&amp;""!$A$4:$A""),indirect(CONCAT(LEFT(Q$1, LEN(Q$1)-8),""-rep-texts"")&amp;""!$B$4:$B"") &lt;&gt; -1000, indirect(CONCAT(LEFT(Q$1, LEN(Q$1)-8),""-rep-texts"")&amp;""!$C$4:$C"") = R69), -2)"),8.0)</f>
        <v>8</v>
      </c>
      <c r="R69" s="8" t="str">
        <f>IFERROR(__xludf.DUMMYFUNCTION("IF(ISBLANK(IFERROR(vlookup(E69, IMPORTRANGE(""1HbWeGXj0j_9fxRj0rL21m2rIJnCPQCiNttak_P61qFU"", ""impact_quality""), 3,false), ""Low Content"") ), ""Low Content"", IFERROR(vlookup(E69, IMPORTRANGE(""1HbWeGXj0j_9fxRj0rL21m2rIJnCPQCiNttak_P61qFU"", ""impact_q"&amp;"uality!$A$3:$C$10000""), 3,false), ""Low Content"") )"),"Increased productivity levels due to hybrid/remote policy")</f>
        <v>Increased productivity levels due to hybrid/remote policy</v>
      </c>
      <c r="S69" s="7">
        <v>0.5</v>
      </c>
      <c r="T69" s="7">
        <f>IFERROR(__xludf.DUMMYFUNCTION("IFERROR(filter(indirect(CONCAT(LEFT(T$1, LEN(T$1)-8),""-rep-texts"")&amp;""!$A$4:$A""),indirect(CONCAT(LEFT(T$1, LEN(T$1)-8),""-rep-texts"")&amp;""!$B$4:$B"") = -1000, indirect(CONCAT(LEFT(T$1, LEN(T$1)-8),""-rep-texts"")&amp;""!$C$4:$C"") = U69), -2)"),2.0)</f>
        <v>2</v>
      </c>
      <c r="U69" s="8" t="str">
        <f>IFERROR(__xludf.DUMMYFUNCTION("IFERROR(vlookup( filter(indirect(CONCAT(LEFT(T$1, LEN(T$1)-8),""-rep-texts"")&amp;""!$B$4:$B""),indirect(CONCAT(LEFT(T$1, LEN(T$1)-8),""-rep-texts"")&amp;""!$A$4:$A"") = W69), indirect(CONCAT(LEFT(T$1, LEN(T$1)-8),""-rep-texts"")&amp;""!$A$4:$C""), 3, false), ""Low C"&amp;"ontent"")"),"Positive impact on team's culture and performance")</f>
        <v>Positive impact on team's culture and performance</v>
      </c>
      <c r="V69" s="7">
        <v>0.5</v>
      </c>
      <c r="W69" s="8">
        <f>IFERROR(__xludf.DUMMYFUNCTION("IFERROR(filter(indirect(CONCAT(LEFT(W$1, LEN(W$1)-8),""-rep-texts"")&amp;""!$A$4:$A""),indirect(CONCAT(LEFT(W$1, LEN(W$1)-8),""-rep-texts"")&amp;""!$B$4:$B"") &lt;&gt; -1000, indirect(CONCAT(LEFT(W$1, LEN(W$1)-8),""-rep-texts"")&amp;""!$C$4:$C"") = X69), -2)"),6.0)</f>
        <v>6</v>
      </c>
      <c r="X69" s="8" t="str">
        <f>IFERROR(__xludf.DUMMYFUNCTION("IF(ISBLANK(IFERROR(vlookup(F69, IMPORTRANGE(""1HbWeGXj0j_9fxRj0rL21m2rIJnCPQCiNttak_P61qFU"", ""impact_cul_perf""), 3,false), ""Low Content"") ), ""Low Content"", IFERROR(vlookup(F69, IMPORTRANGE(""1HbWeGXj0j_9fxRj0rL21m2rIJnCPQCiNttak_P61qFU"", ""impact_"&amp;"cul_perf!$A$3:$C$10000""), 3,false), ""Low Content"") )"),"Maintained or enhanced team culture and performance ")</f>
        <v>Maintained or enhanced team culture and performance </v>
      </c>
      <c r="Y69" s="7">
        <v>0.5</v>
      </c>
      <c r="Z69" s="7">
        <f>IFERROR(__xludf.DUMMYFUNCTION("IFERROR(filter(indirect(CONCAT(LEFT(Z$1, LEN(Z$1)-8),""-rep-texts"")&amp;""!$A$4:$A""),indirect(CONCAT(LEFT(Z$1, LEN(Z$1)-8),""-rep-texts"")&amp;""!$B$4:$B"") = -1000, indirect(CONCAT(LEFT(Z$1, LEN(Z$1)-8),""-rep-texts"")&amp;""!$C$4:$C"") = AA69), -2)"),3.0)</f>
        <v>3</v>
      </c>
      <c r="AA69" s="8" t="str">
        <f>IFERROR(__xludf.DUMMYFUNCTION("IFERROR(vlookup( filter(indirect(CONCAT(LEFT(Z$1, LEN(Z$1)-8),""-rep-texts"")&amp;""!$B$4:$B""),indirect(CONCAT(LEFT(Z$1, LEN(Z$1)-8),""-rep-texts"")&amp;""!$A$4:$A"") = AC69), indirect(CONCAT(LEFT(Z$1, LEN(Z$1)-8),""-rep-texts"")&amp;""!$A$4:$C""), 3, false), ""Low "&amp;"Content"")"),"Preference for hybrid model")</f>
        <v>Preference for hybrid model</v>
      </c>
      <c r="AB69" s="7">
        <v>0.5</v>
      </c>
      <c r="AC69" s="8">
        <f>IFERROR(__xludf.DUMMYFUNCTION("IFERROR(filter(indirect(CONCAT(LEFT(AC$1, LEN(AC$1)-8),""-rep-texts"")&amp;""!$A$4:$A""),indirect(CONCAT(LEFT(AC$1, LEN(AC$1)-8),""-rep-texts"")&amp;""!$B$4:$B"") &lt;&gt; -1000, indirect(CONCAT(LEFT(AC$1, LEN(AC$1)-8),""-rep-texts"")&amp;""!$C$4:$C"") = AD69), -2)"),7.0)</f>
        <v>7</v>
      </c>
      <c r="AD69" s="8" t="str">
        <f>IFERROR(__xludf.DUMMYFUNCTION("IF(ISBLANK(IFERROR(vlookup(G69, IMPORTRANGE(""1HbWeGXj0j_9fxRj0rL21m2rIJnCPQCiNttak_P61qFU"", ""policy_desired_state""), 3,false), ""Low Content"") ), ""Low Content"", IFERROR(vlookup(G69, IMPORTRANGE(""1HbWeGXj0j_9fxRj0rL21m2rIJnCPQCiNttak_P61qFU"", ""po"&amp;"licy_desired_state!$A$3:$C$10000""), 3,false), ""Low Content"") )"),"Generalized hybrid work model")</f>
        <v>Generalized hybrid work model</v>
      </c>
      <c r="AE69" s="7">
        <v>0.5</v>
      </c>
    </row>
    <row r="70" ht="15.75" customHeight="1">
      <c r="A70" s="5" t="s">
        <v>45</v>
      </c>
      <c r="B70" s="6" t="s">
        <v>39</v>
      </c>
      <c r="C70" s="5" t="s">
        <v>47</v>
      </c>
      <c r="D70" s="5" t="s">
        <v>316</v>
      </c>
      <c r="E70" s="5" t="s">
        <v>317</v>
      </c>
      <c r="F70" s="5" t="s">
        <v>318</v>
      </c>
      <c r="G70" s="10" t="s">
        <v>319</v>
      </c>
      <c r="H70" s="7">
        <f>IFERROR(__xludf.DUMMYFUNCTION("IFERROR(filter(indirect(CONCAT(LEFT(H$1, LEN(H$1)-8),""-rep-texts"")&amp;""!$A$4:$A""),indirect(CONCAT(LEFT(H$1, LEN(H$1)-8),""-rep-texts"")&amp;""!$B$4:$B"") = -1000, indirect(CONCAT(LEFT(H$1, LEN(H$1)-8),""-rep-texts"")&amp;""!$C$4:$C"") = I70), -2)"),0.0)</f>
        <v>0</v>
      </c>
      <c r="I70" s="8" t="str">
        <f>IFERROR(__xludf.DUMMYFUNCTION("IFERROR(vlookup( filter(indirect(CONCAT(LEFT(H$1, LEN(H$1)-8),""-rep-texts"")&amp;""!$B$4:$B""),indirect(CONCAT(LEFT(H$1, LEN(H$1)-8),""-rep-texts"")&amp;""!$A$4:$A"") = K70), indirect(CONCAT(LEFT(H$1, LEN(H$1)-8),""-rep-texts"")&amp;""!$A$4:$C""), 3, false), ""Low C"&amp;"ontent"")"),"Adopted hybrid work policy")</f>
        <v>Adopted hybrid work policy</v>
      </c>
      <c r="J70" s="7">
        <v>0.5</v>
      </c>
      <c r="K70" s="8">
        <f>IFERROR(__xludf.DUMMYFUNCTION("IFERROR(filter(indirect(CONCAT(LEFT(K$1, LEN(K$1)-8),""-rep-texts"")&amp;""!$A$4:$A""),indirect(CONCAT(LEFT(K$1, LEN(K$1)-8),""-rep-texts"")&amp;""!$B$4:$B"") &lt;&gt; -1000, indirect(CONCAT(LEFT(K$1, LEN(K$1)-8),""-rep-texts"")&amp;""!$C$4:$C"") = L70), -2)"),4.0)</f>
        <v>4</v>
      </c>
      <c r="L70" s="8" t="str">
        <f>IFERROR(__xludf.DUMMYFUNCTION("IF(ISBLANK(IFERROR(vlookup(D70, IMPORTRANGE(""1HbWeGXj0j_9fxRj0rL21m2rIJnCPQCiNttak_P61qFU"", ""policy_current_state""), 3,false), ""Low Content"") ), ""Low Content"", IFERROR(vlookup(D70, IMPORTRANGE(""1HbWeGXj0j_9fxRj0rL21m2rIJnCPQCiNttak_P61qFU"", ""po"&amp;"licy_current_state!$A$3:$C$10000""), 3,false), ""Low Content"") )"),"Adopted hybrid work policy")</f>
        <v>Adopted hybrid work policy</v>
      </c>
      <c r="M70" s="7">
        <v>0.5</v>
      </c>
      <c r="N70" s="7">
        <f>IFERROR(__xludf.DUMMYFUNCTION("IFERROR(filter(indirect(CONCAT(LEFT(N$1, LEN(N$1)-8),""-rep-texts"")&amp;""!$A$4:$A""),indirect(CONCAT(LEFT(N$1, LEN(N$1)-8),""-rep-texts"")&amp;""!$B$4:$B"") = -1000, indirect(CONCAT(LEFT(N$1, LEN(N$1)-8),""-rep-texts"")&amp;""!$C$4:$C"") = O70), -2)"),0.0)</f>
        <v>0</v>
      </c>
      <c r="O70" s="8" t="str">
        <f>IFERROR(__xludf.DUMMYFUNCTION("IFERROR(vlookup( filter(indirect(CONCAT(LEFT(N$1, LEN(N$1)-8),""-rep-texts"")&amp;""!$B$4:$B""),indirect(CONCAT(LEFT(N$1, LEN(N$1)-8),""-rep-texts"")&amp;""!$A$4:$A"") = Q70), indirect(CONCAT(LEFT(N$1, LEN(N$1)-8),""-rep-texts"")&amp;""!$A$4:$C""), 3, false), ""Low C"&amp;"ontent"")"),"Negative impact on quality of life")</f>
        <v>Negative impact on quality of life</v>
      </c>
      <c r="P70" s="7">
        <v>0.5</v>
      </c>
      <c r="Q70" s="8">
        <f>IFERROR(__xludf.DUMMYFUNCTION("IFERROR(filter(indirect(CONCAT(LEFT(Q$1, LEN(Q$1)-8),""-rep-texts"")&amp;""!$A$4:$A""),indirect(CONCAT(LEFT(Q$1, LEN(Q$1)-8),""-rep-texts"")&amp;""!$B$4:$B"") &lt;&gt; -1000, indirect(CONCAT(LEFT(Q$1, LEN(Q$1)-8),""-rep-texts"")&amp;""!$C$4:$C"") = R70), -2)"),6.0)</f>
        <v>6</v>
      </c>
      <c r="R70" s="8" t="str">
        <f>IFERROR(__xludf.DUMMYFUNCTION("IF(ISBLANK(IFERROR(vlookup(E70, IMPORTRANGE(""1HbWeGXj0j_9fxRj0rL21m2rIJnCPQCiNttak_P61qFU"", ""impact_quality""), 3,false), ""Low Content"") ), ""Low Content"", IFERROR(vlookup(E70, IMPORTRANGE(""1HbWeGXj0j_9fxRj0rL21m2rIJnCPQCiNttak_P61qFU"", ""impact_q"&amp;"uality!$A$3:$C$10000""), 3,false), ""Low Content"") )"),"Negative impact on work-life balance")</f>
        <v>Negative impact on work-life balance</v>
      </c>
      <c r="S70" s="7">
        <v>0.5</v>
      </c>
      <c r="T70" s="7">
        <f>IFERROR(__xludf.DUMMYFUNCTION("IFERROR(filter(indirect(CONCAT(LEFT(T$1, LEN(T$1)-8),""-rep-texts"")&amp;""!$A$4:$A""),indirect(CONCAT(LEFT(T$1, LEN(T$1)-8),""-rep-texts"")&amp;""!$B$4:$B"") = -1000, indirect(CONCAT(LEFT(T$1, LEN(T$1)-8),""-rep-texts"")&amp;""!$C$4:$C"") = U70), -2)"),1.0)</f>
        <v>1</v>
      </c>
      <c r="U70" s="8" t="str">
        <f>IFERROR(__xludf.DUMMYFUNCTION("IFERROR(vlookup( filter(indirect(CONCAT(LEFT(T$1, LEN(T$1)-8),""-rep-texts"")&amp;""!$B$4:$B""),indirect(CONCAT(LEFT(T$1, LEN(T$1)-8),""-rep-texts"")&amp;""!$A$4:$A"") = W70), indirect(CONCAT(LEFT(T$1, LEN(T$1)-8),""-rep-texts"")&amp;""!$A$4:$C""), 3, false), ""Low C"&amp;"ontent"")"),"No impact or still unsure of impact")</f>
        <v>No impact or still unsure of impact</v>
      </c>
      <c r="V70" s="7">
        <v>0.5</v>
      </c>
      <c r="W70" s="8">
        <f>IFERROR(__xludf.DUMMYFUNCTION("IFERROR(filter(indirect(CONCAT(LEFT(W$1, LEN(W$1)-8),""-rep-texts"")&amp;""!$A$4:$A""),indirect(CONCAT(LEFT(W$1, LEN(W$1)-8),""-rep-texts"")&amp;""!$B$4:$B"") &lt;&gt; -1000, indirect(CONCAT(LEFT(W$1, LEN(W$1)-8),""-rep-texts"")&amp;""!$C$4:$C"") = X70), -2)"),5.0)</f>
        <v>5</v>
      </c>
      <c r="X70" s="8" t="str">
        <f>IFERROR(__xludf.DUMMYFUNCTION("IF(ISBLANK(IFERROR(vlookup(F70, IMPORTRANGE(""1HbWeGXj0j_9fxRj0rL21m2rIJnCPQCiNttak_P61qFU"", ""impact_cul_perf""), 3,false), ""Low Content"") ), ""Low Content"", IFERROR(vlookup(F70, IMPORTRANGE(""1HbWeGXj0j_9fxRj0rL21m2rIJnCPQCiNttak_P61qFU"", ""impact_"&amp;"cul_perf!$A$3:$C$10000""), 3,false), ""Low Content"") )"),"No impact or still unsure of impact")</f>
        <v>No impact or still unsure of impact</v>
      </c>
      <c r="Y70" s="7">
        <v>0.5</v>
      </c>
      <c r="Z70" s="7">
        <f>IFERROR(__xludf.DUMMYFUNCTION("IFERROR(filter(indirect(CONCAT(LEFT(Z$1, LEN(Z$1)-8),""-rep-texts"")&amp;""!$A$4:$A""),indirect(CONCAT(LEFT(Z$1, LEN(Z$1)-8),""-rep-texts"")&amp;""!$B$4:$B"") = -1000, indirect(CONCAT(LEFT(Z$1, LEN(Z$1)-8),""-rep-texts"")&amp;""!$C$4:$C"") = AA70), -2)"),3.0)</f>
        <v>3</v>
      </c>
      <c r="AA70" s="8" t="str">
        <f>IFERROR(__xludf.DUMMYFUNCTION("IFERROR(vlookup( filter(indirect(CONCAT(LEFT(Z$1, LEN(Z$1)-8),""-rep-texts"")&amp;""!$B$4:$B""),indirect(CONCAT(LEFT(Z$1, LEN(Z$1)-8),""-rep-texts"")&amp;""!$A$4:$A"") = AC70), indirect(CONCAT(LEFT(Z$1, LEN(Z$1)-8),""-rep-texts"")&amp;""!$A$4:$C""), 3, false), ""Low "&amp;"Content"")"),"Preference for hybrid model")</f>
        <v>Preference for hybrid model</v>
      </c>
      <c r="AB70" s="7">
        <v>0.5</v>
      </c>
      <c r="AC70" s="8">
        <f>IFERROR(__xludf.DUMMYFUNCTION("IFERROR(filter(indirect(CONCAT(LEFT(AC$1, LEN(AC$1)-8),""-rep-texts"")&amp;""!$A$4:$A""),indirect(CONCAT(LEFT(AC$1, LEN(AC$1)-8),""-rep-texts"")&amp;""!$B$4:$B"") &lt;&gt; -1000, indirect(CONCAT(LEFT(AC$1, LEN(AC$1)-8),""-rep-texts"")&amp;""!$C$4:$C"") = AD70), -2)"),7.0)</f>
        <v>7</v>
      </c>
      <c r="AD70" s="8" t="str">
        <f>IFERROR(__xludf.DUMMYFUNCTION("IF(ISBLANK(IFERROR(vlookup(G70, IMPORTRANGE(""1HbWeGXj0j_9fxRj0rL21m2rIJnCPQCiNttak_P61qFU"", ""policy_desired_state""), 3,false), ""Low Content"") ), ""Low Content"", IFERROR(vlookup(G70, IMPORTRANGE(""1HbWeGXj0j_9fxRj0rL21m2rIJnCPQCiNttak_P61qFU"", ""po"&amp;"licy_desired_state!$A$3:$C$10000""), 3,false), ""Low Content"") )"),"Generalized hybrid work model")</f>
        <v>Generalized hybrid work model</v>
      </c>
      <c r="AE70" s="7">
        <v>0.5</v>
      </c>
    </row>
    <row r="71" ht="15.75" customHeight="1">
      <c r="A71" s="5" t="s">
        <v>45</v>
      </c>
      <c r="B71" s="6" t="s">
        <v>39</v>
      </c>
      <c r="C71" s="5" t="s">
        <v>47</v>
      </c>
      <c r="D71" s="5" t="s">
        <v>320</v>
      </c>
      <c r="E71" s="5" t="s">
        <v>321</v>
      </c>
      <c r="F71" s="5" t="s">
        <v>322</v>
      </c>
      <c r="G71" s="5" t="s">
        <v>323</v>
      </c>
      <c r="H71" s="7">
        <f>IFERROR(__xludf.DUMMYFUNCTION("IFERROR(filter(indirect(CONCAT(LEFT(H$1, LEN(H$1)-8),""-rep-texts"")&amp;""!$A$4:$A""),indirect(CONCAT(LEFT(H$1, LEN(H$1)-8),""-rep-texts"")&amp;""!$B$4:$B"") = -1000, indirect(CONCAT(LEFT(H$1, LEN(H$1)-8),""-rep-texts"")&amp;""!$C$4:$C"") = I71), -2)"),0.0)</f>
        <v>0</v>
      </c>
      <c r="I71" s="8" t="str">
        <f>IFERROR(__xludf.DUMMYFUNCTION("IFERROR(vlookup( filter(indirect(CONCAT(LEFT(H$1, LEN(H$1)-8),""-rep-texts"")&amp;""!$B$4:$B""),indirect(CONCAT(LEFT(H$1, LEN(H$1)-8),""-rep-texts"")&amp;""!$A$4:$A"") = K71), indirect(CONCAT(LEFT(H$1, LEN(H$1)-8),""-rep-texts"")&amp;""!$A$4:$C""), 3, false), ""Low C"&amp;"ontent"")"),"Adopted hybrid work policy")</f>
        <v>Adopted hybrid work policy</v>
      </c>
      <c r="J71" s="7">
        <v>0.5</v>
      </c>
      <c r="K71" s="8">
        <f>IFERROR(__xludf.DUMMYFUNCTION("IFERROR(filter(indirect(CONCAT(LEFT(K$1, LEN(K$1)-8),""-rep-texts"")&amp;""!$A$4:$A""),indirect(CONCAT(LEFT(K$1, LEN(K$1)-8),""-rep-texts"")&amp;""!$B$4:$B"") &lt;&gt; -1000, indirect(CONCAT(LEFT(K$1, LEN(K$1)-8),""-rep-texts"")&amp;""!$C$4:$C"") = L71), -2)"),4.0)</f>
        <v>4</v>
      </c>
      <c r="L71" s="8" t="str">
        <f>IFERROR(__xludf.DUMMYFUNCTION("IF(ISBLANK(IFERROR(vlookup(D71, IMPORTRANGE(""1HbWeGXj0j_9fxRj0rL21m2rIJnCPQCiNttak_P61qFU"", ""policy_current_state""), 3,false), ""Low Content"") ), ""Low Content"", IFERROR(vlookup(D71, IMPORTRANGE(""1HbWeGXj0j_9fxRj0rL21m2rIJnCPQCiNttak_P61qFU"", ""po"&amp;"licy_current_state!$A$3:$C$10000""), 3,false), ""Low Content"") )"),"Adopted hybrid work policy")</f>
        <v>Adopted hybrid work policy</v>
      </c>
      <c r="M71" s="7">
        <v>0.5</v>
      </c>
      <c r="N71" s="7">
        <f>IFERROR(__xludf.DUMMYFUNCTION("IFERROR(filter(indirect(CONCAT(LEFT(N$1, LEN(N$1)-8),""-rep-texts"")&amp;""!$A$4:$A""),indirect(CONCAT(LEFT(N$1, LEN(N$1)-8),""-rep-texts"")&amp;""!$B$4:$B"") = -1000, indirect(CONCAT(LEFT(N$1, LEN(N$1)-8),""-rep-texts"")&amp;""!$C$4:$C"") = O71), -2)"),1.0)</f>
        <v>1</v>
      </c>
      <c r="O71" s="8" t="str">
        <f>IFERROR(__xludf.DUMMYFUNCTION("IFERROR(vlookup( filter(indirect(CONCAT(LEFT(N$1, LEN(N$1)-8),""-rep-texts"")&amp;""!$B$4:$B""),indirect(CONCAT(LEFT(N$1, LEN(N$1)-8),""-rep-texts"")&amp;""!$A$4:$A"") = Q71), indirect(CONCAT(LEFT(N$1, LEN(N$1)-8),""-rep-texts"")&amp;""!$A$4:$C""), 3, false), ""Low C"&amp;"ontent"")"),"No impact or change")</f>
        <v>No impact or change</v>
      </c>
      <c r="P71" s="7">
        <v>0.5</v>
      </c>
      <c r="Q71" s="8">
        <f>IFERROR(__xludf.DUMMYFUNCTION("IFERROR(filter(indirect(CONCAT(LEFT(Q$1, LEN(Q$1)-8),""-rep-texts"")&amp;""!$A$4:$A""),indirect(CONCAT(LEFT(Q$1, LEN(Q$1)-8),""-rep-texts"")&amp;""!$B$4:$B"") &lt;&gt; -1000, indirect(CONCAT(LEFT(Q$1, LEN(Q$1)-8),""-rep-texts"")&amp;""!$C$4:$C"") = R71), -2)"),7.0)</f>
        <v>7</v>
      </c>
      <c r="R71" s="8" t="str">
        <f>IFERROR(__xludf.DUMMYFUNCTION("IF(ISBLANK(IFERROR(vlookup(E71, IMPORTRANGE(""1HbWeGXj0j_9fxRj0rL21m2rIJnCPQCiNttak_P61qFU"", ""impact_quality""), 3,false), ""Low Content"") ), ""Low Content"", IFERROR(vlookup(E71, IMPORTRANGE(""1HbWeGXj0j_9fxRj0rL21m2rIJnCPQCiNttak_P61qFU"", ""impact_q"&amp;"uality!$A$3:$C$10000""), 3,false), ""Low Content"") )"),"No impact or change")</f>
        <v>No impact or change</v>
      </c>
      <c r="S71" s="7">
        <v>0.5</v>
      </c>
      <c r="T71" s="7">
        <f>IFERROR(__xludf.DUMMYFUNCTION("IFERROR(filter(indirect(CONCAT(LEFT(T$1, LEN(T$1)-8),""-rep-texts"")&amp;""!$A$4:$A""),indirect(CONCAT(LEFT(T$1, LEN(T$1)-8),""-rep-texts"")&amp;""!$B$4:$B"") = -1000, indirect(CONCAT(LEFT(T$1, LEN(T$1)-8),""-rep-texts"")&amp;""!$C$4:$C"") = U71), -2)"),2.0)</f>
        <v>2</v>
      </c>
      <c r="U71" s="8" t="str">
        <f>IFERROR(__xludf.DUMMYFUNCTION("IFERROR(vlookup( filter(indirect(CONCAT(LEFT(T$1, LEN(T$1)-8),""-rep-texts"")&amp;""!$B$4:$B""),indirect(CONCAT(LEFT(T$1, LEN(T$1)-8),""-rep-texts"")&amp;""!$A$4:$A"") = W71), indirect(CONCAT(LEFT(T$1, LEN(T$1)-8),""-rep-texts"")&amp;""!$A$4:$C""), 3, false), ""Low C"&amp;"ontent"")"),"Positive impact on team's culture and performance")</f>
        <v>Positive impact on team's culture and performance</v>
      </c>
      <c r="V71" s="7">
        <v>0.5</v>
      </c>
      <c r="W71" s="8">
        <f>IFERROR(__xludf.DUMMYFUNCTION("IFERROR(filter(indirect(CONCAT(LEFT(W$1, LEN(W$1)-8),""-rep-texts"")&amp;""!$A$4:$A""),indirect(CONCAT(LEFT(W$1, LEN(W$1)-8),""-rep-texts"")&amp;""!$B$4:$B"") &lt;&gt; -1000, indirect(CONCAT(LEFT(W$1, LEN(W$1)-8),""-rep-texts"")&amp;""!$C$4:$C"") = X71), -2)"),6.0)</f>
        <v>6</v>
      </c>
      <c r="X71" s="8" t="str">
        <f>IFERROR(__xludf.DUMMYFUNCTION("IF(ISBLANK(IFERROR(vlookup(F71, IMPORTRANGE(""1HbWeGXj0j_9fxRj0rL21m2rIJnCPQCiNttak_P61qFU"", ""impact_cul_perf""), 3,false), ""Low Content"") ), ""Low Content"", IFERROR(vlookup(F71, IMPORTRANGE(""1HbWeGXj0j_9fxRj0rL21m2rIJnCPQCiNttak_P61qFU"", ""impact_"&amp;"cul_perf!$A$3:$C$10000""), 3,false), ""Low Content"") )"),"Maintained or enhanced team culture and performance ")</f>
        <v>Maintained or enhanced team culture and performance </v>
      </c>
      <c r="Y71" s="7">
        <v>0.5</v>
      </c>
      <c r="Z71" s="7">
        <f>IFERROR(__xludf.DUMMYFUNCTION("IFERROR(filter(indirect(CONCAT(LEFT(Z$1, LEN(Z$1)-8),""-rep-texts"")&amp;""!$A$4:$A""),indirect(CONCAT(LEFT(Z$1, LEN(Z$1)-8),""-rep-texts"")&amp;""!$B$4:$B"") = -1000, indirect(CONCAT(LEFT(Z$1, LEN(Z$1)-8),""-rep-texts"")&amp;""!$C$4:$C"") = AA71), -2)"),3.0)</f>
        <v>3</v>
      </c>
      <c r="AA71" s="8" t="str">
        <f>IFERROR(__xludf.DUMMYFUNCTION("IFERROR(vlookup( filter(indirect(CONCAT(LEFT(Z$1, LEN(Z$1)-8),""-rep-texts"")&amp;""!$B$4:$B""),indirect(CONCAT(LEFT(Z$1, LEN(Z$1)-8),""-rep-texts"")&amp;""!$A$4:$A"") = AC71), indirect(CONCAT(LEFT(Z$1, LEN(Z$1)-8),""-rep-texts"")&amp;""!$A$4:$C""), 3, false), ""Low "&amp;"Content"")"),"Preference for hybrid model")</f>
        <v>Preference for hybrid model</v>
      </c>
      <c r="AB71" s="7">
        <v>0.5</v>
      </c>
      <c r="AC71" s="8">
        <f>IFERROR(__xludf.DUMMYFUNCTION("IFERROR(filter(indirect(CONCAT(LEFT(AC$1, LEN(AC$1)-8),""-rep-texts"")&amp;""!$A$4:$A""),indirect(CONCAT(LEFT(AC$1, LEN(AC$1)-8),""-rep-texts"")&amp;""!$B$4:$B"") &lt;&gt; -1000, indirect(CONCAT(LEFT(AC$1, LEN(AC$1)-8),""-rep-texts"")&amp;""!$C$4:$C"") = AD71), -2)"),7.0)</f>
        <v>7</v>
      </c>
      <c r="AD71" s="8" t="str">
        <f>IFERROR(__xludf.DUMMYFUNCTION("IF(ISBLANK(IFERROR(vlookup(G71, IMPORTRANGE(""1HbWeGXj0j_9fxRj0rL21m2rIJnCPQCiNttak_P61qFU"", ""policy_desired_state""), 3,false), ""Low Content"") ), ""Low Content"", IFERROR(vlookup(G71, IMPORTRANGE(""1HbWeGXj0j_9fxRj0rL21m2rIJnCPQCiNttak_P61qFU"", ""po"&amp;"licy_desired_state!$A$3:$C$10000""), 3,false), ""Low Content"") )"),"Generalized hybrid work model")</f>
        <v>Generalized hybrid work model</v>
      </c>
      <c r="AE71" s="7">
        <v>0.5</v>
      </c>
    </row>
    <row r="72" ht="15.75" customHeight="1">
      <c r="A72" s="5" t="s">
        <v>38</v>
      </c>
      <c r="B72" s="6" t="s">
        <v>85</v>
      </c>
      <c r="C72" s="5" t="s">
        <v>71</v>
      </c>
      <c r="D72" s="5" t="s">
        <v>324</v>
      </c>
      <c r="E72" s="5" t="s">
        <v>325</v>
      </c>
      <c r="F72" s="5" t="s">
        <v>326</v>
      </c>
      <c r="G72" s="5" t="s">
        <v>327</v>
      </c>
      <c r="H72" s="7">
        <f>IFERROR(__xludf.DUMMYFUNCTION("IFERROR(filter(indirect(CONCAT(LEFT(H$1, LEN(H$1)-8),""-rep-texts"")&amp;""!$A$4:$A""),indirect(CONCAT(LEFT(H$1, LEN(H$1)-8),""-rep-texts"")&amp;""!$B$4:$B"") = -1000, indirect(CONCAT(LEFT(H$1, LEN(H$1)-8),""-rep-texts"")&amp;""!$C$4:$C"") = I72), -2)"),0.0)</f>
        <v>0</v>
      </c>
      <c r="I72" s="8" t="str">
        <f>IFERROR(__xludf.DUMMYFUNCTION("IFERROR(vlookup( filter(indirect(CONCAT(LEFT(H$1, LEN(H$1)-8),""-rep-texts"")&amp;""!$B$4:$B""),indirect(CONCAT(LEFT(H$1, LEN(H$1)-8),""-rep-texts"")&amp;""!$A$4:$A"") = K72), indirect(CONCAT(LEFT(H$1, LEN(H$1)-8),""-rep-texts"")&amp;""!$A$4:$C""), 3, false), ""Low C"&amp;"ontent"")"),"Adopted hybrid work policy")</f>
        <v>Adopted hybrid work policy</v>
      </c>
      <c r="J72" s="7">
        <v>0.5</v>
      </c>
      <c r="K72" s="8">
        <f>IFERROR(__xludf.DUMMYFUNCTION("IFERROR(filter(indirect(CONCAT(LEFT(K$1, LEN(K$1)-8),""-rep-texts"")&amp;""!$A$4:$A""),indirect(CONCAT(LEFT(K$1, LEN(K$1)-8),""-rep-texts"")&amp;""!$B$4:$B"") &lt;&gt; -1000, indirect(CONCAT(LEFT(K$1, LEN(K$1)-8),""-rep-texts"")&amp;""!$C$4:$C"") = L72), -2)"),4.0)</f>
        <v>4</v>
      </c>
      <c r="L72" s="8" t="str">
        <f>IFERROR(__xludf.DUMMYFUNCTION("IF(ISBLANK(IFERROR(vlookup(D72, IMPORTRANGE(""1HbWeGXj0j_9fxRj0rL21m2rIJnCPQCiNttak_P61qFU"", ""policy_current_state""), 3,false), ""Low Content"") ), ""Low Content"", IFERROR(vlookup(D72, IMPORTRANGE(""1HbWeGXj0j_9fxRj0rL21m2rIJnCPQCiNttak_P61qFU"", ""po"&amp;"licy_current_state!$A$3:$C$10000""), 3,false), ""Low Content"") )"),"Adopted hybrid work policy")</f>
        <v>Adopted hybrid work policy</v>
      </c>
      <c r="M72" s="7">
        <v>0.5</v>
      </c>
      <c r="N72" s="7">
        <f>IFERROR(__xludf.DUMMYFUNCTION("IFERROR(filter(indirect(CONCAT(LEFT(N$1, LEN(N$1)-8),""-rep-texts"")&amp;""!$A$4:$A""),indirect(CONCAT(LEFT(N$1, LEN(N$1)-8),""-rep-texts"")&amp;""!$B$4:$B"") = -1000, indirect(CONCAT(LEFT(N$1, LEN(N$1)-8),""-rep-texts"")&amp;""!$C$4:$C"") = O72), -2)"),2.0)</f>
        <v>2</v>
      </c>
      <c r="O72" s="8" t="str">
        <f>IFERROR(__xludf.DUMMYFUNCTION("IFERROR(vlookup( filter(indirect(CONCAT(LEFT(N$1, LEN(N$1)-8),""-rep-texts"")&amp;""!$B$4:$B""),indirect(CONCAT(LEFT(N$1, LEN(N$1)-8),""-rep-texts"")&amp;""!$A$4:$A"") = Q72), indirect(CONCAT(LEFT(N$1, LEN(N$1)-8),""-rep-texts"")&amp;""!$A$4:$C""), 3, false), ""Low C"&amp;"ontent"")"),"Positive impact on quality of life")</f>
        <v>Positive impact on quality of life</v>
      </c>
      <c r="P72" s="7">
        <v>0.5</v>
      </c>
      <c r="Q72" s="8">
        <f>IFERROR(__xludf.DUMMYFUNCTION("IFERROR(filter(indirect(CONCAT(LEFT(Q$1, LEN(Q$1)-8),""-rep-texts"")&amp;""!$A$4:$A""),indirect(CONCAT(LEFT(Q$1, LEN(Q$1)-8),""-rep-texts"")&amp;""!$B$4:$B"") &lt;&gt; -1000, indirect(CONCAT(LEFT(Q$1, LEN(Q$1)-8),""-rep-texts"")&amp;""!$C$4:$C"") = R72), -2)"),11.0)</f>
        <v>11</v>
      </c>
      <c r="R72" s="8" t="str">
        <f>IFERROR(__xludf.DUMMYFUNCTION("IF(ISBLANK(IFERROR(vlookup(E72, IMPORTRANGE(""1HbWeGXj0j_9fxRj0rL21m2rIJnCPQCiNttak_P61qFU"", ""impact_quality""), 3,false), ""Low Content"") ), ""Low Content"", IFERROR(vlookup(E72, IMPORTRANGE(""1HbWeGXj0j_9fxRj0rL21m2rIJnCPQCiNttak_P61qFU"", ""impact_q"&amp;"uality!$A$3:$C$10000""), 3,false), ""Low Content"") )"),"Positive impact on work-life balance due to hyrbrid/remote policy")</f>
        <v>Positive impact on work-life balance due to hyrbrid/remote policy</v>
      </c>
      <c r="S72" s="7">
        <v>0.5</v>
      </c>
      <c r="T72" s="7">
        <f>IFERROR(__xludf.DUMMYFUNCTION("IFERROR(filter(indirect(CONCAT(LEFT(T$1, LEN(T$1)-8),""-rep-texts"")&amp;""!$A$4:$A""),indirect(CONCAT(LEFT(T$1, LEN(T$1)-8),""-rep-texts"")&amp;""!$B$4:$B"") = -1000, indirect(CONCAT(LEFT(T$1, LEN(T$1)-8),""-rep-texts"")&amp;""!$C$4:$C"") = U72), -2)"),2.0)</f>
        <v>2</v>
      </c>
      <c r="U72" s="8" t="str">
        <f>IFERROR(__xludf.DUMMYFUNCTION("IFERROR(vlookup( filter(indirect(CONCAT(LEFT(T$1, LEN(T$1)-8),""-rep-texts"")&amp;""!$B$4:$B""),indirect(CONCAT(LEFT(T$1, LEN(T$1)-8),""-rep-texts"")&amp;""!$A$4:$A"") = W72), indirect(CONCAT(LEFT(T$1, LEN(T$1)-8),""-rep-texts"")&amp;""!$A$4:$C""), 3, false), ""Low C"&amp;"ontent"")"),"Positive impact on team's culture and performance")</f>
        <v>Positive impact on team's culture and performance</v>
      </c>
      <c r="V72" s="7">
        <v>0.5</v>
      </c>
      <c r="W72" s="8">
        <f>IFERROR(__xludf.DUMMYFUNCTION("IFERROR(filter(indirect(CONCAT(LEFT(W$1, LEN(W$1)-8),""-rep-texts"")&amp;""!$A$4:$A""),indirect(CONCAT(LEFT(W$1, LEN(W$1)-8),""-rep-texts"")&amp;""!$B$4:$B"") &lt;&gt; -1000, indirect(CONCAT(LEFT(W$1, LEN(W$1)-8),""-rep-texts"")&amp;""!$C$4:$C"") = X72), -2)"),6.0)</f>
        <v>6</v>
      </c>
      <c r="X72" s="8" t="str">
        <f>IFERROR(__xludf.DUMMYFUNCTION("IF(ISBLANK(IFERROR(vlookup(F72, IMPORTRANGE(""1HbWeGXj0j_9fxRj0rL21m2rIJnCPQCiNttak_P61qFU"", ""impact_cul_perf""), 3,false), ""Low Content"") ), ""Low Content"", IFERROR(vlookup(F72, IMPORTRANGE(""1HbWeGXj0j_9fxRj0rL21m2rIJnCPQCiNttak_P61qFU"", ""impact_"&amp;"cul_perf!$A$3:$C$10000""), 3,false), ""Low Content"") )"),"Maintained or enhanced team culture and performance ")</f>
        <v>Maintained or enhanced team culture and performance </v>
      </c>
      <c r="Y72" s="7">
        <v>0.5</v>
      </c>
      <c r="Z72" s="7">
        <f>IFERROR(__xludf.DUMMYFUNCTION("IFERROR(filter(indirect(CONCAT(LEFT(Z$1, LEN(Z$1)-8),""-rep-texts"")&amp;""!$A$4:$A""),indirect(CONCAT(LEFT(Z$1, LEN(Z$1)-8),""-rep-texts"")&amp;""!$B$4:$B"") = -1000, indirect(CONCAT(LEFT(Z$1, LEN(Z$1)-8),""-rep-texts"")&amp;""!$C$4:$C"") = AA72), -2)"),1.0)</f>
        <v>1</v>
      </c>
      <c r="AA72" s="8" t="str">
        <f>IFERROR(__xludf.DUMMYFUNCTION("IFERROR(vlookup( filter(indirect(CONCAT(LEFT(Z$1, LEN(Z$1)-8),""-rep-texts"")&amp;""!$B$4:$B""),indirect(CONCAT(LEFT(Z$1, LEN(Z$1)-8),""-rep-texts"")&amp;""!$A$4:$A"") = AC72), indirect(CONCAT(LEFT(Z$1, LEN(Z$1)-8),""-rep-texts"")&amp;""!$A$4:$C""), 3, false), ""Low "&amp;"Content"")"),"Fulltime work from office")</f>
        <v>Fulltime work from office</v>
      </c>
      <c r="AB72" s="7">
        <v>0.5</v>
      </c>
      <c r="AC72" s="8">
        <f>IFERROR(__xludf.DUMMYFUNCTION("IFERROR(filter(indirect(CONCAT(LEFT(AC$1, LEN(AC$1)-8),""-rep-texts"")&amp;""!$A$4:$A""),indirect(CONCAT(LEFT(AC$1, LEN(AC$1)-8),""-rep-texts"")&amp;""!$B$4:$B"") &lt;&gt; -1000, indirect(CONCAT(LEFT(AC$1, LEN(AC$1)-8),""-rep-texts"")&amp;""!$C$4:$C"") = AD72), -2)"),5.0)</f>
        <v>5</v>
      </c>
      <c r="AD72" s="8" t="str">
        <f>IFERROR(__xludf.DUMMYFUNCTION("IF(ISBLANK(IFERROR(vlookup(G72, IMPORTRANGE(""1HbWeGXj0j_9fxRj0rL21m2rIJnCPQCiNttak_P61qFU"", ""policy_desired_state""), 3,false), ""Low Content"") ), ""Low Content"", IFERROR(vlookup(G72, IMPORTRANGE(""1HbWeGXj0j_9fxRj0rL21m2rIJnCPQCiNttak_P61qFU"", ""po"&amp;"licy_desired_state!$A$3:$C$10000""), 3,false), ""Low Content"") )"),"Fulltime work from office")</f>
        <v>Fulltime work from office</v>
      </c>
      <c r="AE72" s="7">
        <v>0.5</v>
      </c>
    </row>
    <row r="73" ht="15.75" customHeight="1">
      <c r="A73" s="5" t="s">
        <v>45</v>
      </c>
      <c r="B73" s="6" t="s">
        <v>39</v>
      </c>
      <c r="C73" s="5" t="s">
        <v>47</v>
      </c>
      <c r="D73" s="5" t="s">
        <v>328</v>
      </c>
      <c r="E73" s="5" t="s">
        <v>329</v>
      </c>
      <c r="F73" s="5" t="s">
        <v>330</v>
      </c>
      <c r="G73" s="5" t="s">
        <v>331</v>
      </c>
      <c r="H73" s="7">
        <f>IFERROR(__xludf.DUMMYFUNCTION("IFERROR(filter(indirect(CONCAT(LEFT(H$1, LEN(H$1)-8),""-rep-texts"")&amp;""!$A$4:$A""),indirect(CONCAT(LEFT(H$1, LEN(H$1)-8),""-rep-texts"")&amp;""!$B$4:$B"") = -1000, indirect(CONCAT(LEFT(H$1, LEN(H$1)-8),""-rep-texts"")&amp;""!$C$4:$C"") = I73), -2)"),1.0)</f>
        <v>1</v>
      </c>
      <c r="I73" s="8" t="str">
        <f>IFERROR(__xludf.DUMMYFUNCTION("IFERROR(vlookup( filter(indirect(CONCAT(LEFT(H$1, LEN(H$1)-8),""-rep-texts"")&amp;""!$B$4:$B""),indirect(CONCAT(LEFT(H$1, LEN(H$1)-8),""-rep-texts"")&amp;""!$A$4:$A"") = K73), indirect(CONCAT(LEFT(H$1, LEN(H$1)-8),""-rep-texts"")&amp;""!$A$4:$C""), 3, false), ""Low C"&amp;"ontent"")"),"Shifted to full remote work")</f>
        <v>Shifted to full remote work</v>
      </c>
      <c r="J73" s="7">
        <v>0.5</v>
      </c>
      <c r="K73" s="8">
        <f>IFERROR(__xludf.DUMMYFUNCTION("IFERROR(filter(indirect(CONCAT(LEFT(K$1, LEN(K$1)-8),""-rep-texts"")&amp;""!$A$4:$A""),indirect(CONCAT(LEFT(K$1, LEN(K$1)-8),""-rep-texts"")&amp;""!$B$4:$B"") &lt;&gt; -1000, indirect(CONCAT(LEFT(K$1, LEN(K$1)-8),""-rep-texts"")&amp;""!$C$4:$C"") = L73), -2)"),5.0)</f>
        <v>5</v>
      </c>
      <c r="L73" s="8" t="str">
        <f>IFERROR(__xludf.DUMMYFUNCTION("IF(ISBLANK(IFERROR(vlookup(D73, IMPORTRANGE(""1HbWeGXj0j_9fxRj0rL21m2rIJnCPQCiNttak_P61qFU"", ""policy_current_state""), 3,false), ""Low Content"") ), ""Low Content"", IFERROR(vlookup(D73, IMPORTRANGE(""1HbWeGXj0j_9fxRj0rL21m2rIJnCPQCiNttak_P61qFU"", ""po"&amp;"licy_current_state!$A$3:$C$10000""), 3,false), ""Low Content"") )"),"Shifted to full remote work")</f>
        <v>Shifted to full remote work</v>
      </c>
      <c r="M73" s="7">
        <v>0.5</v>
      </c>
      <c r="N73" s="7">
        <f>IFERROR(__xludf.DUMMYFUNCTION("IFERROR(filter(indirect(CONCAT(LEFT(N$1, LEN(N$1)-8),""-rep-texts"")&amp;""!$A$4:$A""),indirect(CONCAT(LEFT(N$1, LEN(N$1)-8),""-rep-texts"")&amp;""!$B$4:$B"") = -1000, indirect(CONCAT(LEFT(N$1, LEN(N$1)-8),""-rep-texts"")&amp;""!$C$4:$C"") = O73), -2)"),2.0)</f>
        <v>2</v>
      </c>
      <c r="O73" s="8" t="str">
        <f>IFERROR(__xludf.DUMMYFUNCTION("IFERROR(vlookup( filter(indirect(CONCAT(LEFT(N$1, LEN(N$1)-8),""-rep-texts"")&amp;""!$B$4:$B""),indirect(CONCAT(LEFT(N$1, LEN(N$1)-8),""-rep-texts"")&amp;""!$A$4:$A"") = Q73), indirect(CONCAT(LEFT(N$1, LEN(N$1)-8),""-rep-texts"")&amp;""!$A$4:$C""), 3, false), ""Low C"&amp;"ontent"")"),"Positive impact on quality of life")</f>
        <v>Positive impact on quality of life</v>
      </c>
      <c r="P73" s="7">
        <v>0.5</v>
      </c>
      <c r="Q73" s="8">
        <f>IFERROR(__xludf.DUMMYFUNCTION("IFERROR(filter(indirect(CONCAT(LEFT(Q$1, LEN(Q$1)-8),""-rep-texts"")&amp;""!$A$4:$A""),indirect(CONCAT(LEFT(Q$1, LEN(Q$1)-8),""-rep-texts"")&amp;""!$B$4:$B"") &lt;&gt; -1000, indirect(CONCAT(LEFT(Q$1, LEN(Q$1)-8),""-rep-texts"")&amp;""!$C$4:$C"") = R73), -2)"),11.0)</f>
        <v>11</v>
      </c>
      <c r="R73" s="8" t="str">
        <f>IFERROR(__xludf.DUMMYFUNCTION("IF(ISBLANK(IFERROR(vlookup(E73, IMPORTRANGE(""1HbWeGXj0j_9fxRj0rL21m2rIJnCPQCiNttak_P61qFU"", ""impact_quality""), 3,false), ""Low Content"") ), ""Low Content"", IFERROR(vlookup(E73, IMPORTRANGE(""1HbWeGXj0j_9fxRj0rL21m2rIJnCPQCiNttak_P61qFU"", ""impact_q"&amp;"uality!$A$3:$C$10000""), 3,false), ""Low Content"") )"),"Positive impact on work-life balance due to hyrbrid/remote policy")</f>
        <v>Positive impact on work-life balance due to hyrbrid/remote policy</v>
      </c>
      <c r="S73" s="7">
        <v>0.5</v>
      </c>
      <c r="T73" s="7">
        <f>IFERROR(__xludf.DUMMYFUNCTION("IFERROR(filter(indirect(CONCAT(LEFT(T$1, LEN(T$1)-8),""-rep-texts"")&amp;""!$A$4:$A""),indirect(CONCAT(LEFT(T$1, LEN(T$1)-8),""-rep-texts"")&amp;""!$B$4:$B"") = -1000, indirect(CONCAT(LEFT(T$1, LEN(T$1)-8),""-rep-texts"")&amp;""!$C$4:$C"") = U73), -2)"),2.0)</f>
        <v>2</v>
      </c>
      <c r="U73" s="8" t="str">
        <f>IFERROR(__xludf.DUMMYFUNCTION("IFERROR(vlookup( filter(indirect(CONCAT(LEFT(T$1, LEN(T$1)-8),""-rep-texts"")&amp;""!$B$4:$B""),indirect(CONCAT(LEFT(T$1, LEN(T$1)-8),""-rep-texts"")&amp;""!$A$4:$A"") = W73), indirect(CONCAT(LEFT(T$1, LEN(T$1)-8),""-rep-texts"")&amp;""!$A$4:$C""), 3, false), ""Low C"&amp;"ontent"")"),"Positive impact on team's culture and performance")</f>
        <v>Positive impact on team's culture and performance</v>
      </c>
      <c r="V73" s="7">
        <v>0.5</v>
      </c>
      <c r="W73" s="8">
        <f>IFERROR(__xludf.DUMMYFUNCTION("IFERROR(filter(indirect(CONCAT(LEFT(W$1, LEN(W$1)-8),""-rep-texts"")&amp;""!$A$4:$A""),indirect(CONCAT(LEFT(W$1, LEN(W$1)-8),""-rep-texts"")&amp;""!$B$4:$B"") &lt;&gt; -1000, indirect(CONCAT(LEFT(W$1, LEN(W$1)-8),""-rep-texts"")&amp;""!$C$4:$C"") = X73), -2)"),6.0)</f>
        <v>6</v>
      </c>
      <c r="X73" s="8" t="str">
        <f>IFERROR(__xludf.DUMMYFUNCTION("IF(ISBLANK(IFERROR(vlookup(F73, IMPORTRANGE(""1HbWeGXj0j_9fxRj0rL21m2rIJnCPQCiNttak_P61qFU"", ""impact_cul_perf""), 3,false), ""Low Content"") ), ""Low Content"", IFERROR(vlookup(F73, IMPORTRANGE(""1HbWeGXj0j_9fxRj0rL21m2rIJnCPQCiNttak_P61qFU"", ""impact_"&amp;"cul_perf!$A$3:$C$10000""), 3,false), ""Low Content"") )"),"Maintained or enhanced team culture and performance ")</f>
        <v>Maintained or enhanced team culture and performance </v>
      </c>
      <c r="Y73" s="7">
        <v>0.5</v>
      </c>
      <c r="Z73" s="7">
        <f>IFERROR(__xludf.DUMMYFUNCTION("IFERROR(filter(indirect(CONCAT(LEFT(Z$1, LEN(Z$1)-8),""-rep-texts"")&amp;""!$A$4:$A""),indirect(CONCAT(LEFT(Z$1, LEN(Z$1)-8),""-rep-texts"")&amp;""!$B$4:$B"") = -1000, indirect(CONCAT(LEFT(Z$1, LEN(Z$1)-8),""-rep-texts"")&amp;""!$C$4:$C"") = AA73), -2)"),3.0)</f>
        <v>3</v>
      </c>
      <c r="AA73" s="8" t="str">
        <f>IFERROR(__xludf.DUMMYFUNCTION("IFERROR(vlookup( filter(indirect(CONCAT(LEFT(Z$1, LEN(Z$1)-8),""-rep-texts"")&amp;""!$B$4:$B""),indirect(CONCAT(LEFT(Z$1, LEN(Z$1)-8),""-rep-texts"")&amp;""!$A$4:$A"") = AC73), indirect(CONCAT(LEFT(Z$1, LEN(Z$1)-8),""-rep-texts"")&amp;""!$A$4:$C""), 3, false), ""Low "&amp;"Content"")"),"Preference for hybrid model")</f>
        <v>Preference for hybrid model</v>
      </c>
      <c r="AB73" s="7">
        <v>0.5</v>
      </c>
      <c r="AC73" s="8">
        <f>IFERROR(__xludf.DUMMYFUNCTION("IFERROR(filter(indirect(CONCAT(LEFT(AC$1, LEN(AC$1)-8),""-rep-texts"")&amp;""!$A$4:$A""),indirect(CONCAT(LEFT(AC$1, LEN(AC$1)-8),""-rep-texts"")&amp;""!$B$4:$B"") &lt;&gt; -1000, indirect(CONCAT(LEFT(AC$1, LEN(AC$1)-8),""-rep-texts"")&amp;""!$C$4:$C"") = AD73), -2)"),7.0)</f>
        <v>7</v>
      </c>
      <c r="AD73" s="8" t="str">
        <f>IFERROR(__xludf.DUMMYFUNCTION("IF(ISBLANK(IFERROR(vlookup(G73, IMPORTRANGE(""1HbWeGXj0j_9fxRj0rL21m2rIJnCPQCiNttak_P61qFU"", ""policy_desired_state""), 3,false), ""Low Content"") ), ""Low Content"", IFERROR(vlookup(G73, IMPORTRANGE(""1HbWeGXj0j_9fxRj0rL21m2rIJnCPQCiNttak_P61qFU"", ""po"&amp;"licy_desired_state!$A$3:$C$10000""), 3,false), ""Low Content"") )"),"Generalized hybrid work model")</f>
        <v>Generalized hybrid work model</v>
      </c>
      <c r="AE73" s="7">
        <v>0.5</v>
      </c>
    </row>
    <row r="74" ht="15.75" customHeight="1">
      <c r="A74" s="5" t="s">
        <v>38</v>
      </c>
      <c r="B74" s="6" t="s">
        <v>85</v>
      </c>
      <c r="C74" s="5" t="s">
        <v>71</v>
      </c>
      <c r="D74" s="5" t="s">
        <v>332</v>
      </c>
      <c r="E74" s="5" t="s">
        <v>333</v>
      </c>
      <c r="F74" s="5" t="s">
        <v>334</v>
      </c>
      <c r="G74" s="5" t="s">
        <v>335</v>
      </c>
      <c r="H74" s="7">
        <f>IFERROR(__xludf.DUMMYFUNCTION("IFERROR(filter(indirect(CONCAT(LEFT(H$1, LEN(H$1)-8),""-rep-texts"")&amp;""!$A$4:$A""),indirect(CONCAT(LEFT(H$1, LEN(H$1)-8),""-rep-texts"")&amp;""!$B$4:$B"") = -1000, indirect(CONCAT(LEFT(H$1, LEN(H$1)-8),""-rep-texts"")&amp;""!$C$4:$C"") = I74), -2)"),0.0)</f>
        <v>0</v>
      </c>
      <c r="I74" s="8" t="str">
        <f>IFERROR(__xludf.DUMMYFUNCTION("IFERROR(vlookup( filter(indirect(CONCAT(LEFT(H$1, LEN(H$1)-8),""-rep-texts"")&amp;""!$B$4:$B""),indirect(CONCAT(LEFT(H$1, LEN(H$1)-8),""-rep-texts"")&amp;""!$A$4:$A"") = K74), indirect(CONCAT(LEFT(H$1, LEN(H$1)-8),""-rep-texts"")&amp;""!$A$4:$C""), 3, false), ""Low C"&amp;"ontent"")"),"Adopted hybrid work policy")</f>
        <v>Adopted hybrid work policy</v>
      </c>
      <c r="J74" s="7">
        <v>0.5</v>
      </c>
      <c r="K74" s="8">
        <f>IFERROR(__xludf.DUMMYFUNCTION("IFERROR(filter(indirect(CONCAT(LEFT(K$1, LEN(K$1)-8),""-rep-texts"")&amp;""!$A$4:$A""),indirect(CONCAT(LEFT(K$1, LEN(K$1)-8),""-rep-texts"")&amp;""!$B$4:$B"") &lt;&gt; -1000, indirect(CONCAT(LEFT(K$1, LEN(K$1)-8),""-rep-texts"")&amp;""!$C$4:$C"") = L74), -2)"),4.0)</f>
        <v>4</v>
      </c>
      <c r="L74" s="8" t="str">
        <f>IFERROR(__xludf.DUMMYFUNCTION("IF(ISBLANK(IFERROR(vlookup(D74, IMPORTRANGE(""1HbWeGXj0j_9fxRj0rL21m2rIJnCPQCiNttak_P61qFU"", ""policy_current_state""), 3,false), ""Low Content"") ), ""Low Content"", IFERROR(vlookup(D74, IMPORTRANGE(""1HbWeGXj0j_9fxRj0rL21m2rIJnCPQCiNttak_P61qFU"", ""po"&amp;"licy_current_state!$A$3:$C$10000""), 3,false), ""Low Content"") )"),"Adopted hybrid work policy")</f>
        <v>Adopted hybrid work policy</v>
      </c>
      <c r="M74" s="7">
        <v>0.5</v>
      </c>
      <c r="N74" s="7">
        <f>IFERROR(__xludf.DUMMYFUNCTION("IFERROR(filter(indirect(CONCAT(LEFT(N$1, LEN(N$1)-8),""-rep-texts"")&amp;""!$A$4:$A""),indirect(CONCAT(LEFT(N$1, LEN(N$1)-8),""-rep-texts"")&amp;""!$B$4:$B"") = -1000, indirect(CONCAT(LEFT(N$1, LEN(N$1)-8),""-rep-texts"")&amp;""!$C$4:$C"") = O74), -2)"),2.0)</f>
        <v>2</v>
      </c>
      <c r="O74" s="8" t="str">
        <f>IFERROR(__xludf.DUMMYFUNCTION("IFERROR(vlookup( filter(indirect(CONCAT(LEFT(N$1, LEN(N$1)-8),""-rep-texts"")&amp;""!$B$4:$B""),indirect(CONCAT(LEFT(N$1, LEN(N$1)-8),""-rep-texts"")&amp;""!$A$4:$A"") = Q74), indirect(CONCAT(LEFT(N$1, LEN(N$1)-8),""-rep-texts"")&amp;""!$A$4:$C""), 3, false), ""Low C"&amp;"ontent"")"),"Positive impact on quality of life")</f>
        <v>Positive impact on quality of life</v>
      </c>
      <c r="P74" s="7">
        <v>0.5</v>
      </c>
      <c r="Q74" s="8">
        <f>IFERROR(__xludf.DUMMYFUNCTION("IFERROR(filter(indirect(CONCAT(LEFT(Q$1, LEN(Q$1)-8),""-rep-texts"")&amp;""!$A$4:$A""),indirect(CONCAT(LEFT(Q$1, LEN(Q$1)-8),""-rep-texts"")&amp;""!$B$4:$B"") &lt;&gt; -1000, indirect(CONCAT(LEFT(Q$1, LEN(Q$1)-8),""-rep-texts"")&amp;""!$C$4:$C"") = R74), -2)"),11.0)</f>
        <v>11</v>
      </c>
      <c r="R74" s="8" t="str">
        <f>IFERROR(__xludf.DUMMYFUNCTION("IF(ISBLANK(IFERROR(vlookup(E74, IMPORTRANGE(""1HbWeGXj0j_9fxRj0rL21m2rIJnCPQCiNttak_P61qFU"", ""impact_quality""), 3,false), ""Low Content"") ), ""Low Content"", IFERROR(vlookup(E74, IMPORTRANGE(""1HbWeGXj0j_9fxRj0rL21m2rIJnCPQCiNttak_P61qFU"", ""impact_q"&amp;"uality!$A$3:$C$10000""), 3,false), ""Low Content"") )"),"Positive impact on work-life balance due to hyrbrid/remote policy")</f>
        <v>Positive impact on work-life balance due to hyrbrid/remote policy</v>
      </c>
      <c r="S74" s="7">
        <v>0.5</v>
      </c>
      <c r="T74" s="7">
        <f>IFERROR(__xludf.DUMMYFUNCTION("IFERROR(filter(indirect(CONCAT(LEFT(T$1, LEN(T$1)-8),""-rep-texts"")&amp;""!$A$4:$A""),indirect(CONCAT(LEFT(T$1, LEN(T$1)-8),""-rep-texts"")&amp;""!$B$4:$B"") = -1000, indirect(CONCAT(LEFT(T$1, LEN(T$1)-8),""-rep-texts"")&amp;""!$C$4:$C"") = U74), -2)"),2.0)</f>
        <v>2</v>
      </c>
      <c r="U74" s="8" t="str">
        <f>IFERROR(__xludf.DUMMYFUNCTION("IFERROR(vlookup( filter(indirect(CONCAT(LEFT(T$1, LEN(T$1)-8),""-rep-texts"")&amp;""!$B$4:$B""),indirect(CONCAT(LEFT(T$1, LEN(T$1)-8),""-rep-texts"")&amp;""!$A$4:$A"") = W74), indirect(CONCAT(LEFT(T$1, LEN(T$1)-8),""-rep-texts"")&amp;""!$A$4:$C""), 3, false), ""Low C"&amp;"ontent"")"),"Positive impact on team's culture and performance")</f>
        <v>Positive impact on team's culture and performance</v>
      </c>
      <c r="V74" s="7">
        <v>0.5</v>
      </c>
      <c r="W74" s="8">
        <f>IFERROR(__xludf.DUMMYFUNCTION("IFERROR(filter(indirect(CONCAT(LEFT(W$1, LEN(W$1)-8),""-rep-texts"")&amp;""!$A$4:$A""),indirect(CONCAT(LEFT(W$1, LEN(W$1)-8),""-rep-texts"")&amp;""!$B$4:$B"") &lt;&gt; -1000, indirect(CONCAT(LEFT(W$1, LEN(W$1)-8),""-rep-texts"")&amp;""!$C$4:$C"") = X74), -2)"),6.0)</f>
        <v>6</v>
      </c>
      <c r="X74" s="8" t="str">
        <f>IFERROR(__xludf.DUMMYFUNCTION("IF(ISBLANK(IFERROR(vlookup(F74, IMPORTRANGE(""1HbWeGXj0j_9fxRj0rL21m2rIJnCPQCiNttak_P61qFU"", ""impact_cul_perf""), 3,false), ""Low Content"") ), ""Low Content"", IFERROR(vlookup(F74, IMPORTRANGE(""1HbWeGXj0j_9fxRj0rL21m2rIJnCPQCiNttak_P61qFU"", ""impact_"&amp;"cul_perf!$A$3:$C$10000""), 3,false), ""Low Content"") )"),"Maintained or enhanced team culture and performance ")</f>
        <v>Maintained or enhanced team culture and performance </v>
      </c>
      <c r="Y74" s="7">
        <v>0.5</v>
      </c>
      <c r="Z74" s="7">
        <f>IFERROR(__xludf.DUMMYFUNCTION("IFERROR(filter(indirect(CONCAT(LEFT(Z$1, LEN(Z$1)-8),""-rep-texts"")&amp;""!$A$4:$A""),indirect(CONCAT(LEFT(Z$1, LEN(Z$1)-8),""-rep-texts"")&amp;""!$B$4:$B"") = -1000, indirect(CONCAT(LEFT(Z$1, LEN(Z$1)-8),""-rep-texts"")&amp;""!$C$4:$C"") = AA74), -2)"),3.0)</f>
        <v>3</v>
      </c>
      <c r="AA74" s="8" t="str">
        <f>IFERROR(__xludf.DUMMYFUNCTION("IFERROR(vlookup( filter(indirect(CONCAT(LEFT(Z$1, LEN(Z$1)-8),""-rep-texts"")&amp;""!$B$4:$B""),indirect(CONCAT(LEFT(Z$1, LEN(Z$1)-8),""-rep-texts"")&amp;""!$A$4:$A"") = AC74), indirect(CONCAT(LEFT(Z$1, LEN(Z$1)-8),""-rep-texts"")&amp;""!$A$4:$C""), 3, false), ""Low "&amp;"Content"")"),"Preference for hybrid model")</f>
        <v>Preference for hybrid model</v>
      </c>
      <c r="AB74" s="7">
        <v>0.5</v>
      </c>
      <c r="AC74" s="8">
        <f>IFERROR(__xludf.DUMMYFUNCTION("IFERROR(filter(indirect(CONCAT(LEFT(AC$1, LEN(AC$1)-8),""-rep-texts"")&amp;""!$A$4:$A""),indirect(CONCAT(LEFT(AC$1, LEN(AC$1)-8),""-rep-texts"")&amp;""!$B$4:$B"") &lt;&gt; -1000, indirect(CONCAT(LEFT(AC$1, LEN(AC$1)-8),""-rep-texts"")&amp;""!$C$4:$C"") = AD74), -2)"),7.0)</f>
        <v>7</v>
      </c>
      <c r="AD74" s="8" t="str">
        <f>IFERROR(__xludf.DUMMYFUNCTION("IF(ISBLANK(IFERROR(vlookup(G74, IMPORTRANGE(""1HbWeGXj0j_9fxRj0rL21m2rIJnCPQCiNttak_P61qFU"", ""policy_desired_state""), 3,false), ""Low Content"") ), ""Low Content"", IFERROR(vlookup(G74, IMPORTRANGE(""1HbWeGXj0j_9fxRj0rL21m2rIJnCPQCiNttak_P61qFU"", ""po"&amp;"licy_desired_state!$A$3:$C$10000""), 3,false), ""Low Content"") )"),"Generalized hybrid work model")</f>
        <v>Generalized hybrid work model</v>
      </c>
      <c r="AE74" s="7">
        <v>0.5</v>
      </c>
    </row>
    <row r="75" ht="15.75" customHeight="1">
      <c r="A75" s="5" t="s">
        <v>45</v>
      </c>
      <c r="B75" s="6" t="s">
        <v>46</v>
      </c>
      <c r="C75" s="5" t="s">
        <v>71</v>
      </c>
      <c r="D75" s="5" t="s">
        <v>336</v>
      </c>
      <c r="E75" s="5" t="s">
        <v>337</v>
      </c>
      <c r="F75" s="5" t="s">
        <v>338</v>
      </c>
      <c r="G75" s="10" t="s">
        <v>339</v>
      </c>
      <c r="H75" s="7">
        <f>IFERROR(__xludf.DUMMYFUNCTION("IFERROR(filter(indirect(CONCAT(LEFT(H$1, LEN(H$1)-8),""-rep-texts"")&amp;""!$A$4:$A""),indirect(CONCAT(LEFT(H$1, LEN(H$1)-8),""-rep-texts"")&amp;""!$B$4:$B"") = -1000, indirect(CONCAT(LEFT(H$1, LEN(H$1)-8),""-rep-texts"")&amp;""!$C$4:$C"") = I75), -2)"),0.0)</f>
        <v>0</v>
      </c>
      <c r="I75" s="8" t="str">
        <f>IFERROR(__xludf.DUMMYFUNCTION("IFERROR(vlookup( filter(indirect(CONCAT(LEFT(H$1, LEN(H$1)-8),""-rep-texts"")&amp;""!$B$4:$B""),indirect(CONCAT(LEFT(H$1, LEN(H$1)-8),""-rep-texts"")&amp;""!$A$4:$A"") = K75), indirect(CONCAT(LEFT(H$1, LEN(H$1)-8),""-rep-texts"")&amp;""!$A$4:$C""), 3, false), ""Low C"&amp;"ontent"")"),"Adopted hybrid work policy")</f>
        <v>Adopted hybrid work policy</v>
      </c>
      <c r="J75" s="7">
        <v>0.5</v>
      </c>
      <c r="K75" s="8">
        <f>IFERROR(__xludf.DUMMYFUNCTION("IFERROR(filter(indirect(CONCAT(LEFT(K$1, LEN(K$1)-8),""-rep-texts"")&amp;""!$A$4:$A""),indirect(CONCAT(LEFT(K$1, LEN(K$1)-8),""-rep-texts"")&amp;""!$B$4:$B"") &lt;&gt; -1000, indirect(CONCAT(LEFT(K$1, LEN(K$1)-8),""-rep-texts"")&amp;""!$C$4:$C"") = L75), -2)"),4.0)</f>
        <v>4</v>
      </c>
      <c r="L75" s="8" t="str">
        <f>IFERROR(__xludf.DUMMYFUNCTION("IF(ISBLANK(IFERROR(vlookup(D75, IMPORTRANGE(""1HbWeGXj0j_9fxRj0rL21m2rIJnCPQCiNttak_P61qFU"", ""policy_current_state""), 3,false), ""Low Content"") ), ""Low Content"", IFERROR(vlookup(D75, IMPORTRANGE(""1HbWeGXj0j_9fxRj0rL21m2rIJnCPQCiNttak_P61qFU"", ""po"&amp;"licy_current_state!$A$3:$C$10000""), 3,false), ""Low Content"") )"),"Adopted hybrid work policy")</f>
        <v>Adopted hybrid work policy</v>
      </c>
      <c r="M75" s="7">
        <v>0.5</v>
      </c>
      <c r="N75" s="7">
        <f>IFERROR(__xludf.DUMMYFUNCTION("IFERROR(filter(indirect(CONCAT(LEFT(N$1, LEN(N$1)-8),""-rep-texts"")&amp;""!$A$4:$A""),indirect(CONCAT(LEFT(N$1, LEN(N$1)-8),""-rep-texts"")&amp;""!$B$4:$B"") = -1000, indirect(CONCAT(LEFT(N$1, LEN(N$1)-8),""-rep-texts"")&amp;""!$C$4:$C"") = O75), -2)"),2.0)</f>
        <v>2</v>
      </c>
      <c r="O75" s="8" t="str">
        <f>IFERROR(__xludf.DUMMYFUNCTION("IFERROR(vlookup( filter(indirect(CONCAT(LEFT(N$1, LEN(N$1)-8),""-rep-texts"")&amp;""!$B$4:$B""),indirect(CONCAT(LEFT(N$1, LEN(N$1)-8),""-rep-texts"")&amp;""!$A$4:$A"") = Q75), indirect(CONCAT(LEFT(N$1, LEN(N$1)-8),""-rep-texts"")&amp;""!$A$4:$C""), 3, false), ""Low C"&amp;"ontent"")"),"Positive impact on quality of life")</f>
        <v>Positive impact on quality of life</v>
      </c>
      <c r="P75" s="7">
        <v>0.5</v>
      </c>
      <c r="Q75" s="8">
        <f>IFERROR(__xludf.DUMMYFUNCTION("IFERROR(filter(indirect(CONCAT(LEFT(Q$1, LEN(Q$1)-8),""-rep-texts"")&amp;""!$A$4:$A""),indirect(CONCAT(LEFT(Q$1, LEN(Q$1)-8),""-rep-texts"")&amp;""!$B$4:$B"") &lt;&gt; -1000, indirect(CONCAT(LEFT(Q$1, LEN(Q$1)-8),""-rep-texts"")&amp;""!$C$4:$C"") = R75), -2)"),12.0)</f>
        <v>12</v>
      </c>
      <c r="R75" s="8" t="str">
        <f>IFERROR(__xludf.DUMMYFUNCTION("IF(ISBLANK(IFERROR(vlookup(E75, IMPORTRANGE(""1HbWeGXj0j_9fxRj0rL21m2rIJnCPQCiNttak_P61qFU"", ""impact_quality""), 3,false), ""Low Content"") ), ""Low Content"", IFERROR(vlookup(E75, IMPORTRANGE(""1HbWeGXj0j_9fxRj0rL21m2rIJnCPQCiNttak_P61qFU"", ""impact_q"&amp;"uality!$A$3:$C$10000""), 3,false), ""Low Content"") )"),"Reduced commute time due to hybrid/remote schedule")</f>
        <v>Reduced commute time due to hybrid/remote schedule</v>
      </c>
      <c r="S75" s="7">
        <v>0.5</v>
      </c>
      <c r="T75" s="7">
        <f>IFERROR(__xludf.DUMMYFUNCTION("IFERROR(filter(indirect(CONCAT(LEFT(T$1, LEN(T$1)-8),""-rep-texts"")&amp;""!$A$4:$A""),indirect(CONCAT(LEFT(T$1, LEN(T$1)-8),""-rep-texts"")&amp;""!$B$4:$B"") = -1000, indirect(CONCAT(LEFT(T$1, LEN(T$1)-8),""-rep-texts"")&amp;""!$C$4:$C"") = U75), -2)"),1.0)</f>
        <v>1</v>
      </c>
      <c r="U75" s="8" t="str">
        <f>IFERROR(__xludf.DUMMYFUNCTION("IFERROR(vlookup( filter(indirect(CONCAT(LEFT(T$1, LEN(T$1)-8),""-rep-texts"")&amp;""!$B$4:$B""),indirect(CONCAT(LEFT(T$1, LEN(T$1)-8),""-rep-texts"")&amp;""!$A$4:$A"") = W75), indirect(CONCAT(LEFT(T$1, LEN(T$1)-8),""-rep-texts"")&amp;""!$A$4:$C""), 3, false), ""Low C"&amp;"ontent"")"),"No impact or still unsure of impact")</f>
        <v>No impact or still unsure of impact</v>
      </c>
      <c r="V75" s="7">
        <v>0.5</v>
      </c>
      <c r="W75" s="8">
        <f>IFERROR(__xludf.DUMMYFUNCTION("IFERROR(filter(indirect(CONCAT(LEFT(W$1, LEN(W$1)-8),""-rep-texts"")&amp;""!$A$4:$A""),indirect(CONCAT(LEFT(W$1, LEN(W$1)-8),""-rep-texts"")&amp;""!$B$4:$B"") &lt;&gt; -1000, indirect(CONCAT(LEFT(W$1, LEN(W$1)-8),""-rep-texts"")&amp;""!$C$4:$C"") = X75), -2)"),5.0)</f>
        <v>5</v>
      </c>
      <c r="X75" s="8" t="str">
        <f>IFERROR(__xludf.DUMMYFUNCTION("IF(ISBLANK(IFERROR(vlookup(F75, IMPORTRANGE(""1HbWeGXj0j_9fxRj0rL21m2rIJnCPQCiNttak_P61qFU"", ""impact_cul_perf""), 3,false), ""Low Content"") ), ""Low Content"", IFERROR(vlookup(F75, IMPORTRANGE(""1HbWeGXj0j_9fxRj0rL21m2rIJnCPQCiNttak_P61qFU"", ""impact_"&amp;"cul_perf!$A$3:$C$10000""), 3,false), ""Low Content"") )"),"No impact or still unsure of impact")</f>
        <v>No impact or still unsure of impact</v>
      </c>
      <c r="Y75" s="7">
        <v>0.5</v>
      </c>
      <c r="Z75" s="7">
        <f>IFERROR(__xludf.DUMMYFUNCTION("IFERROR(filter(indirect(CONCAT(LEFT(Z$1, LEN(Z$1)-8),""-rep-texts"")&amp;""!$A$4:$A""),indirect(CONCAT(LEFT(Z$1, LEN(Z$1)-8),""-rep-texts"")&amp;""!$B$4:$B"") = -1000, indirect(CONCAT(LEFT(Z$1, LEN(Z$1)-8),""-rep-texts"")&amp;""!$C$4:$C"") = AA75), -2)"),3.0)</f>
        <v>3</v>
      </c>
      <c r="AA75" s="8" t="str">
        <f>IFERROR(__xludf.DUMMYFUNCTION("IFERROR(vlookup( filter(indirect(CONCAT(LEFT(Z$1, LEN(Z$1)-8),""-rep-texts"")&amp;""!$B$4:$B""),indirect(CONCAT(LEFT(Z$1, LEN(Z$1)-8),""-rep-texts"")&amp;""!$A$4:$A"") = AC75), indirect(CONCAT(LEFT(Z$1, LEN(Z$1)-8),""-rep-texts"")&amp;""!$A$4:$C""), 3, false), ""Low "&amp;"Content"")"),"Preference for hybrid model")</f>
        <v>Preference for hybrid model</v>
      </c>
      <c r="AB75" s="7">
        <v>0.5</v>
      </c>
      <c r="AC75" s="8">
        <f>IFERROR(__xludf.DUMMYFUNCTION("IFERROR(filter(indirect(CONCAT(LEFT(AC$1, LEN(AC$1)-8),""-rep-texts"")&amp;""!$A$4:$A""),indirect(CONCAT(LEFT(AC$1, LEN(AC$1)-8),""-rep-texts"")&amp;""!$B$4:$B"") &lt;&gt; -1000, indirect(CONCAT(LEFT(AC$1, LEN(AC$1)-8),""-rep-texts"")&amp;""!$C$4:$C"") = AD75), -2)"),7.0)</f>
        <v>7</v>
      </c>
      <c r="AD75" s="8" t="str">
        <f>IFERROR(__xludf.DUMMYFUNCTION("IF(ISBLANK(IFERROR(vlookup(G75, IMPORTRANGE(""1HbWeGXj0j_9fxRj0rL21m2rIJnCPQCiNttak_P61qFU"", ""policy_desired_state""), 3,false), ""Low Content"") ), ""Low Content"", IFERROR(vlookup(G75, IMPORTRANGE(""1HbWeGXj0j_9fxRj0rL21m2rIJnCPQCiNttak_P61qFU"", ""po"&amp;"licy_desired_state!$A$3:$C$10000""), 3,false), ""Low Content"") )"),"Generalized hybrid work model")</f>
        <v>Generalized hybrid work model</v>
      </c>
      <c r="AE75" s="7">
        <v>0.5</v>
      </c>
    </row>
    <row r="76" ht="15.75" customHeight="1">
      <c r="A76" s="5" t="s">
        <v>38</v>
      </c>
      <c r="B76" s="6" t="s">
        <v>85</v>
      </c>
      <c r="C76" s="5" t="s">
        <v>40</v>
      </c>
      <c r="D76" s="5" t="s">
        <v>340</v>
      </c>
      <c r="E76" s="5" t="s">
        <v>341</v>
      </c>
      <c r="F76" s="5" t="s">
        <v>342</v>
      </c>
      <c r="G76" s="5" t="s">
        <v>343</v>
      </c>
      <c r="H76" s="7">
        <f>IFERROR(__xludf.DUMMYFUNCTION("IFERROR(filter(indirect(CONCAT(LEFT(H$1, LEN(H$1)-8),""-rep-texts"")&amp;""!$A$4:$A""),indirect(CONCAT(LEFT(H$1, LEN(H$1)-8),""-rep-texts"")&amp;""!$B$4:$B"") = -1000, indirect(CONCAT(LEFT(H$1, LEN(H$1)-8),""-rep-texts"")&amp;""!$C$4:$C"") = I76), -2)"),1.0)</f>
        <v>1</v>
      </c>
      <c r="I76" s="8" t="str">
        <f>IFERROR(__xludf.DUMMYFUNCTION("IFERROR(vlookup( filter(indirect(CONCAT(LEFT(H$1, LEN(H$1)-8),""-rep-texts"")&amp;""!$B$4:$B""),indirect(CONCAT(LEFT(H$1, LEN(H$1)-8),""-rep-texts"")&amp;""!$A$4:$A"") = K76), indirect(CONCAT(LEFT(H$1, LEN(H$1)-8),""-rep-texts"")&amp;""!$A$4:$C""), 3, false), ""Low C"&amp;"ontent"")"),"Shifted to full remote work")</f>
        <v>Shifted to full remote work</v>
      </c>
      <c r="J76" s="7">
        <v>0.5</v>
      </c>
      <c r="K76" s="8">
        <f>IFERROR(__xludf.DUMMYFUNCTION("IFERROR(filter(indirect(CONCAT(LEFT(K$1, LEN(K$1)-8),""-rep-texts"")&amp;""!$A$4:$A""),indirect(CONCAT(LEFT(K$1, LEN(K$1)-8),""-rep-texts"")&amp;""!$B$4:$B"") &lt;&gt; -1000, indirect(CONCAT(LEFT(K$1, LEN(K$1)-8),""-rep-texts"")&amp;""!$C$4:$C"") = L76), -2)"),5.0)</f>
        <v>5</v>
      </c>
      <c r="L76" s="8" t="str">
        <f>IFERROR(__xludf.DUMMYFUNCTION("IF(ISBLANK(IFERROR(vlookup(D76, IMPORTRANGE(""1HbWeGXj0j_9fxRj0rL21m2rIJnCPQCiNttak_P61qFU"", ""policy_current_state""), 3,false), ""Low Content"") ), ""Low Content"", IFERROR(vlookup(D76, IMPORTRANGE(""1HbWeGXj0j_9fxRj0rL21m2rIJnCPQCiNttak_P61qFU"", ""po"&amp;"licy_current_state!$A$3:$C$10000""), 3,false), ""Low Content"") )"),"Shifted to full remote work")</f>
        <v>Shifted to full remote work</v>
      </c>
      <c r="M76" s="7">
        <v>0.5</v>
      </c>
      <c r="N76" s="7">
        <f>IFERROR(__xludf.DUMMYFUNCTION("IFERROR(filter(indirect(CONCAT(LEFT(N$1, LEN(N$1)-8),""-rep-texts"")&amp;""!$A$4:$A""),indirect(CONCAT(LEFT(N$1, LEN(N$1)-8),""-rep-texts"")&amp;""!$B$4:$B"") = -1000, indirect(CONCAT(LEFT(N$1, LEN(N$1)-8),""-rep-texts"")&amp;""!$C$4:$C"") = O76), -2)"),1.0)</f>
        <v>1</v>
      </c>
      <c r="O76" s="8" t="str">
        <f>IFERROR(__xludf.DUMMYFUNCTION("IFERROR(vlookup( filter(indirect(CONCAT(LEFT(N$1, LEN(N$1)-8),""-rep-texts"")&amp;""!$B$4:$B""),indirect(CONCAT(LEFT(N$1, LEN(N$1)-8),""-rep-texts"")&amp;""!$A$4:$A"") = Q76), indirect(CONCAT(LEFT(N$1, LEN(N$1)-8),""-rep-texts"")&amp;""!$A$4:$C""), 3, false), ""Low C"&amp;"ontent"")"),"No impact or change")</f>
        <v>No impact or change</v>
      </c>
      <c r="P76" s="7">
        <v>0.5</v>
      </c>
      <c r="Q76" s="8">
        <f>IFERROR(__xludf.DUMMYFUNCTION("IFERROR(filter(indirect(CONCAT(LEFT(Q$1, LEN(Q$1)-8),""-rep-texts"")&amp;""!$A$4:$A""),indirect(CONCAT(LEFT(Q$1, LEN(Q$1)-8),""-rep-texts"")&amp;""!$B$4:$B"") &lt;&gt; -1000, indirect(CONCAT(LEFT(Q$1, LEN(Q$1)-8),""-rep-texts"")&amp;""!$C$4:$C"") = R76), -2)"),7.0)</f>
        <v>7</v>
      </c>
      <c r="R76" s="8" t="str">
        <f>IFERROR(__xludf.DUMMYFUNCTION("IF(ISBLANK(IFERROR(vlookup(E76, IMPORTRANGE(""1HbWeGXj0j_9fxRj0rL21m2rIJnCPQCiNttak_P61qFU"", ""impact_quality""), 3,false), ""Low Content"") ), ""Low Content"", IFERROR(vlookup(E76, IMPORTRANGE(""1HbWeGXj0j_9fxRj0rL21m2rIJnCPQCiNttak_P61qFU"", ""impact_q"&amp;"uality!$A$3:$C$10000""), 3,false), ""Low Content"") )"),"No impact or change")</f>
        <v>No impact or change</v>
      </c>
      <c r="S76" s="7">
        <v>0.5</v>
      </c>
      <c r="T76" s="7">
        <f>IFERROR(__xludf.DUMMYFUNCTION("IFERROR(filter(indirect(CONCAT(LEFT(T$1, LEN(T$1)-8),""-rep-texts"")&amp;""!$A$4:$A""),indirect(CONCAT(LEFT(T$1, LEN(T$1)-8),""-rep-texts"")&amp;""!$B$4:$B"") = -1000, indirect(CONCAT(LEFT(T$1, LEN(T$1)-8),""-rep-texts"")&amp;""!$C$4:$C"") = U76), -2)"),2.0)</f>
        <v>2</v>
      </c>
      <c r="U76" s="8" t="str">
        <f>IFERROR(__xludf.DUMMYFUNCTION("IFERROR(vlookup( filter(indirect(CONCAT(LEFT(T$1, LEN(T$1)-8),""-rep-texts"")&amp;""!$B$4:$B""),indirect(CONCAT(LEFT(T$1, LEN(T$1)-8),""-rep-texts"")&amp;""!$A$4:$A"") = W76), indirect(CONCAT(LEFT(T$1, LEN(T$1)-8),""-rep-texts"")&amp;""!$A$4:$C""), 3, false), ""Low C"&amp;"ontent"")"),"Positive impact on team's culture and performance")</f>
        <v>Positive impact on team's culture and performance</v>
      </c>
      <c r="V76" s="7">
        <v>0.5</v>
      </c>
      <c r="W76" s="8">
        <f>IFERROR(__xludf.DUMMYFUNCTION("IFERROR(filter(indirect(CONCAT(LEFT(W$1, LEN(W$1)-8),""-rep-texts"")&amp;""!$A$4:$A""),indirect(CONCAT(LEFT(W$1, LEN(W$1)-8),""-rep-texts"")&amp;""!$B$4:$B"") &lt;&gt; -1000, indirect(CONCAT(LEFT(W$1, LEN(W$1)-8),""-rep-texts"")&amp;""!$C$4:$C"") = X76), -2)"),6.0)</f>
        <v>6</v>
      </c>
      <c r="X76" s="8" t="str">
        <f>IFERROR(__xludf.DUMMYFUNCTION("IF(ISBLANK(IFERROR(vlookup(F76, IMPORTRANGE(""1HbWeGXj0j_9fxRj0rL21m2rIJnCPQCiNttak_P61qFU"", ""impact_cul_perf""), 3,false), ""Low Content"") ), ""Low Content"", IFERROR(vlookup(F76, IMPORTRANGE(""1HbWeGXj0j_9fxRj0rL21m2rIJnCPQCiNttak_P61qFU"", ""impact_"&amp;"cul_perf!$A$3:$C$10000""), 3,false), ""Low Content"") )"),"Maintained or enhanced team culture and performance ")</f>
        <v>Maintained or enhanced team culture and performance </v>
      </c>
      <c r="Y76" s="7">
        <v>0.5</v>
      </c>
      <c r="Z76" s="7">
        <f>IFERROR(__xludf.DUMMYFUNCTION("IFERROR(filter(indirect(CONCAT(LEFT(Z$1, LEN(Z$1)-8),""-rep-texts"")&amp;""!$A$4:$A""),indirect(CONCAT(LEFT(Z$1, LEN(Z$1)-8),""-rep-texts"")&amp;""!$B$4:$B"") = -1000, indirect(CONCAT(LEFT(Z$1, LEN(Z$1)-8),""-rep-texts"")&amp;""!$C$4:$C"") = AA76), -2)"),1.0)</f>
        <v>1</v>
      </c>
      <c r="AA76" s="8" t="str">
        <f>IFERROR(__xludf.DUMMYFUNCTION("IFERROR(vlookup( filter(indirect(CONCAT(LEFT(Z$1, LEN(Z$1)-8),""-rep-texts"")&amp;""!$B$4:$B""),indirect(CONCAT(LEFT(Z$1, LEN(Z$1)-8),""-rep-texts"")&amp;""!$A$4:$A"") = AC76), indirect(CONCAT(LEFT(Z$1, LEN(Z$1)-8),""-rep-texts"")&amp;""!$A$4:$C""), 3, false), ""Low "&amp;"Content"")"),"Fulltime work from office")</f>
        <v>Fulltime work from office</v>
      </c>
      <c r="AB76" s="7">
        <v>0.5</v>
      </c>
      <c r="AC76" s="8">
        <f>IFERROR(__xludf.DUMMYFUNCTION("IFERROR(filter(indirect(CONCAT(LEFT(AC$1, LEN(AC$1)-8),""-rep-texts"")&amp;""!$A$4:$A""),indirect(CONCAT(LEFT(AC$1, LEN(AC$1)-8),""-rep-texts"")&amp;""!$B$4:$B"") &lt;&gt; -1000, indirect(CONCAT(LEFT(AC$1, LEN(AC$1)-8),""-rep-texts"")&amp;""!$C$4:$C"") = AD76), -2)"),5.0)</f>
        <v>5</v>
      </c>
      <c r="AD76" s="8" t="str">
        <f>IFERROR(__xludf.DUMMYFUNCTION("IF(ISBLANK(IFERROR(vlookup(G76, IMPORTRANGE(""1HbWeGXj0j_9fxRj0rL21m2rIJnCPQCiNttak_P61qFU"", ""policy_desired_state""), 3,false), ""Low Content"") ), ""Low Content"", IFERROR(vlookup(G76, IMPORTRANGE(""1HbWeGXj0j_9fxRj0rL21m2rIJnCPQCiNttak_P61qFU"", ""po"&amp;"licy_desired_state!$A$3:$C$10000""), 3,false), ""Low Content"") )"),"Fulltime work from office")</f>
        <v>Fulltime work from office</v>
      </c>
      <c r="AE76" s="7">
        <v>0.5</v>
      </c>
    </row>
    <row r="77" ht="15.75" customHeight="1">
      <c r="A77" s="5" t="s">
        <v>45</v>
      </c>
      <c r="B77" s="6" t="s">
        <v>52</v>
      </c>
      <c r="C77" s="5" t="s">
        <v>47</v>
      </c>
      <c r="D77" s="10" t="s">
        <v>344</v>
      </c>
      <c r="E77" s="5" t="s">
        <v>345</v>
      </c>
      <c r="F77" s="5" t="s">
        <v>346</v>
      </c>
      <c r="G77" s="5" t="s">
        <v>347</v>
      </c>
      <c r="H77" s="7">
        <f>IFERROR(__xludf.DUMMYFUNCTION("IFERROR(filter(indirect(CONCAT(LEFT(H$1, LEN(H$1)-8),""-rep-texts"")&amp;""!$A$4:$A""),indirect(CONCAT(LEFT(H$1, LEN(H$1)-8),""-rep-texts"")&amp;""!$B$4:$B"") = -1000, indirect(CONCAT(LEFT(H$1, LEN(H$1)-8),""-rep-texts"")&amp;""!$C$4:$C"") = I77), -2)"),0.0)</f>
        <v>0</v>
      </c>
      <c r="I77" s="8" t="str">
        <f>IFERROR(__xludf.DUMMYFUNCTION("IFERROR(vlookup( filter(indirect(CONCAT(LEFT(H$1, LEN(H$1)-8),""-rep-texts"")&amp;""!$B$4:$B""),indirect(CONCAT(LEFT(H$1, LEN(H$1)-8),""-rep-texts"")&amp;""!$A$4:$A"") = K77), indirect(CONCAT(LEFT(H$1, LEN(H$1)-8),""-rep-texts"")&amp;""!$A$4:$C""), 3, false), ""Low C"&amp;"ontent"")"),"Adopted hybrid work policy")</f>
        <v>Adopted hybrid work policy</v>
      </c>
      <c r="J77" s="7">
        <v>0.5</v>
      </c>
      <c r="K77" s="8">
        <f>IFERROR(__xludf.DUMMYFUNCTION("IFERROR(filter(indirect(CONCAT(LEFT(K$1, LEN(K$1)-8),""-rep-texts"")&amp;""!$A$4:$A""),indirect(CONCAT(LEFT(K$1, LEN(K$1)-8),""-rep-texts"")&amp;""!$B$4:$B"") &lt;&gt; -1000, indirect(CONCAT(LEFT(K$1, LEN(K$1)-8),""-rep-texts"")&amp;""!$C$4:$C"") = L77), -2)"),4.0)</f>
        <v>4</v>
      </c>
      <c r="L77" s="8" t="str">
        <f>IFERROR(__xludf.DUMMYFUNCTION("IF(ISBLANK(IFERROR(vlookup(D77, IMPORTRANGE(""1HbWeGXj0j_9fxRj0rL21m2rIJnCPQCiNttak_P61qFU"", ""policy_current_state""), 3,false), ""Low Content"") ), ""Low Content"", IFERROR(vlookup(D77, IMPORTRANGE(""1HbWeGXj0j_9fxRj0rL21m2rIJnCPQCiNttak_P61qFU"", ""po"&amp;"licy_current_state!$A$3:$C$10000""), 3,false), ""Low Content"") )"),"Adopted hybrid work policy")</f>
        <v>Adopted hybrid work policy</v>
      </c>
      <c r="M77" s="7">
        <v>0.5</v>
      </c>
      <c r="N77" s="7">
        <f>IFERROR(__xludf.DUMMYFUNCTION("IFERROR(filter(indirect(CONCAT(LEFT(N$1, LEN(N$1)-8),""-rep-texts"")&amp;""!$A$4:$A""),indirect(CONCAT(LEFT(N$1, LEN(N$1)-8),""-rep-texts"")&amp;""!$B$4:$B"") = -1000, indirect(CONCAT(LEFT(N$1, LEN(N$1)-8),""-rep-texts"")&amp;""!$C$4:$C"") = O77), -2)"),2.0)</f>
        <v>2</v>
      </c>
      <c r="O77" s="8" t="str">
        <f>IFERROR(__xludf.DUMMYFUNCTION("IFERROR(vlookup( filter(indirect(CONCAT(LEFT(N$1, LEN(N$1)-8),""-rep-texts"")&amp;""!$B$4:$B""),indirect(CONCAT(LEFT(N$1, LEN(N$1)-8),""-rep-texts"")&amp;""!$A$4:$A"") = Q77), indirect(CONCAT(LEFT(N$1, LEN(N$1)-8),""-rep-texts"")&amp;""!$A$4:$C""), 3, false), ""Low C"&amp;"ontent"")"),"Positive impact on quality of life")</f>
        <v>Positive impact on quality of life</v>
      </c>
      <c r="P77" s="7">
        <v>0.5</v>
      </c>
      <c r="Q77" s="8">
        <f>IFERROR(__xludf.DUMMYFUNCTION("IFERROR(filter(indirect(CONCAT(LEFT(Q$1, LEN(Q$1)-8),""-rep-texts"")&amp;""!$A$4:$A""),indirect(CONCAT(LEFT(Q$1, LEN(Q$1)-8),""-rep-texts"")&amp;""!$B$4:$B"") &lt;&gt; -1000, indirect(CONCAT(LEFT(Q$1, LEN(Q$1)-8),""-rep-texts"")&amp;""!$C$4:$C"") = R77), -2)"),11.0)</f>
        <v>11</v>
      </c>
      <c r="R77" s="8" t="str">
        <f>IFERROR(__xludf.DUMMYFUNCTION("IF(ISBLANK(IFERROR(vlookup(E77, IMPORTRANGE(""1HbWeGXj0j_9fxRj0rL21m2rIJnCPQCiNttak_P61qFU"", ""impact_quality""), 3,false), ""Low Content"") ), ""Low Content"", IFERROR(vlookup(E77, IMPORTRANGE(""1HbWeGXj0j_9fxRj0rL21m2rIJnCPQCiNttak_P61qFU"", ""impact_q"&amp;"uality!$A$3:$C$10000""), 3,false), ""Low Content"") )"),"Positive impact on work-life balance due to hyrbrid/remote policy")</f>
        <v>Positive impact on work-life balance due to hyrbrid/remote policy</v>
      </c>
      <c r="S77" s="7">
        <v>0.5</v>
      </c>
      <c r="T77" s="7">
        <f>IFERROR(__xludf.DUMMYFUNCTION("IFERROR(filter(indirect(CONCAT(LEFT(T$1, LEN(T$1)-8),""-rep-texts"")&amp;""!$A$4:$A""),indirect(CONCAT(LEFT(T$1, LEN(T$1)-8),""-rep-texts"")&amp;""!$B$4:$B"") = -1000, indirect(CONCAT(LEFT(T$1, LEN(T$1)-8),""-rep-texts"")&amp;""!$C$4:$C"") = U77), -2)"),2.0)</f>
        <v>2</v>
      </c>
      <c r="U77" s="8" t="str">
        <f>IFERROR(__xludf.DUMMYFUNCTION("IFERROR(vlookup( filter(indirect(CONCAT(LEFT(T$1, LEN(T$1)-8),""-rep-texts"")&amp;""!$B$4:$B""),indirect(CONCAT(LEFT(T$1, LEN(T$1)-8),""-rep-texts"")&amp;""!$A$4:$A"") = W77), indirect(CONCAT(LEFT(T$1, LEN(T$1)-8),""-rep-texts"")&amp;""!$A$4:$C""), 3, false), ""Low C"&amp;"ontent"")"),"Positive impact on team's culture and performance")</f>
        <v>Positive impact on team's culture and performance</v>
      </c>
      <c r="V77" s="7">
        <v>0.5</v>
      </c>
      <c r="W77" s="8">
        <f>IFERROR(__xludf.DUMMYFUNCTION("IFERROR(filter(indirect(CONCAT(LEFT(W$1, LEN(W$1)-8),""-rep-texts"")&amp;""!$A$4:$A""),indirect(CONCAT(LEFT(W$1, LEN(W$1)-8),""-rep-texts"")&amp;""!$B$4:$B"") &lt;&gt; -1000, indirect(CONCAT(LEFT(W$1, LEN(W$1)-8),""-rep-texts"")&amp;""!$C$4:$C"") = X77), -2)"),6.0)</f>
        <v>6</v>
      </c>
      <c r="X77" s="8" t="str">
        <f>IFERROR(__xludf.DUMMYFUNCTION("IF(ISBLANK(IFERROR(vlookup(F77, IMPORTRANGE(""1HbWeGXj0j_9fxRj0rL21m2rIJnCPQCiNttak_P61qFU"", ""impact_cul_perf""), 3,false), ""Low Content"") ), ""Low Content"", IFERROR(vlookup(F77, IMPORTRANGE(""1HbWeGXj0j_9fxRj0rL21m2rIJnCPQCiNttak_P61qFU"", ""impact_"&amp;"cul_perf!$A$3:$C$10000""), 3,false), ""Low Content"") )"),"Maintained or enhanced team culture and performance ")</f>
        <v>Maintained or enhanced team culture and performance </v>
      </c>
      <c r="Y77" s="7">
        <v>0.5</v>
      </c>
      <c r="Z77" s="7">
        <f>IFERROR(__xludf.DUMMYFUNCTION("IFERROR(filter(indirect(CONCAT(LEFT(Z$1, LEN(Z$1)-8),""-rep-texts"")&amp;""!$A$4:$A""),indirect(CONCAT(LEFT(Z$1, LEN(Z$1)-8),""-rep-texts"")&amp;""!$B$4:$B"") = -1000, indirect(CONCAT(LEFT(Z$1, LEN(Z$1)-8),""-rep-texts"")&amp;""!$C$4:$C"") = AA77), -2)"),1.0)</f>
        <v>1</v>
      </c>
      <c r="AA77" s="8" t="str">
        <f>IFERROR(__xludf.DUMMYFUNCTION("IFERROR(vlookup( filter(indirect(CONCAT(LEFT(Z$1, LEN(Z$1)-8),""-rep-texts"")&amp;""!$B$4:$B""),indirect(CONCAT(LEFT(Z$1, LEN(Z$1)-8),""-rep-texts"")&amp;""!$A$4:$A"") = AC77), indirect(CONCAT(LEFT(Z$1, LEN(Z$1)-8),""-rep-texts"")&amp;""!$A$4:$C""), 3, false), ""Low "&amp;"Content"")"),"Fulltime work from office")</f>
        <v>Fulltime work from office</v>
      </c>
      <c r="AB77" s="7">
        <v>0.5</v>
      </c>
      <c r="AC77" s="8">
        <f>IFERROR(__xludf.DUMMYFUNCTION("IFERROR(filter(indirect(CONCAT(LEFT(AC$1, LEN(AC$1)-8),""-rep-texts"")&amp;""!$A$4:$A""),indirect(CONCAT(LEFT(AC$1, LEN(AC$1)-8),""-rep-texts"")&amp;""!$B$4:$B"") &lt;&gt; -1000, indirect(CONCAT(LEFT(AC$1, LEN(AC$1)-8),""-rep-texts"")&amp;""!$C$4:$C"") = AD77), -2)"),5.0)</f>
        <v>5</v>
      </c>
      <c r="AD77" s="8" t="str">
        <f>IFERROR(__xludf.DUMMYFUNCTION("IF(ISBLANK(IFERROR(vlookup(G77, IMPORTRANGE(""1HbWeGXj0j_9fxRj0rL21m2rIJnCPQCiNttak_P61qFU"", ""policy_desired_state""), 3,false), ""Low Content"") ), ""Low Content"", IFERROR(vlookup(G77, IMPORTRANGE(""1HbWeGXj0j_9fxRj0rL21m2rIJnCPQCiNttak_P61qFU"", ""po"&amp;"licy_desired_state!$A$3:$C$10000""), 3,false), ""Low Content"") )"),"Fulltime work from office")</f>
        <v>Fulltime work from office</v>
      </c>
      <c r="AE77" s="7">
        <v>0.5</v>
      </c>
    </row>
    <row r="78" ht="15.75" customHeight="1">
      <c r="A78" s="5" t="s">
        <v>45</v>
      </c>
      <c r="B78" s="6" t="s">
        <v>85</v>
      </c>
      <c r="C78" s="5" t="s">
        <v>47</v>
      </c>
      <c r="D78" s="5" t="s">
        <v>348</v>
      </c>
      <c r="E78" s="5" t="s">
        <v>349</v>
      </c>
      <c r="F78" s="5" t="s">
        <v>350</v>
      </c>
      <c r="G78" s="5" t="s">
        <v>351</v>
      </c>
      <c r="H78" s="7">
        <f>IFERROR(__xludf.DUMMYFUNCTION("IFERROR(filter(indirect(CONCAT(LEFT(H$1, LEN(H$1)-8),""-rep-texts"")&amp;""!$A$4:$A""),indirect(CONCAT(LEFT(H$1, LEN(H$1)-8),""-rep-texts"")&amp;""!$B$4:$B"") = -1000, indirect(CONCAT(LEFT(H$1, LEN(H$1)-8),""-rep-texts"")&amp;""!$C$4:$C"") = I78), -2)"),0.0)</f>
        <v>0</v>
      </c>
      <c r="I78" s="8" t="str">
        <f>IFERROR(__xludf.DUMMYFUNCTION("IFERROR(vlookup( filter(indirect(CONCAT(LEFT(H$1, LEN(H$1)-8),""-rep-texts"")&amp;""!$B$4:$B""),indirect(CONCAT(LEFT(H$1, LEN(H$1)-8),""-rep-texts"")&amp;""!$A$4:$A"") = K78), indirect(CONCAT(LEFT(H$1, LEN(H$1)-8),""-rep-texts"")&amp;""!$A$4:$C""), 3, false), ""Low C"&amp;"ontent"")"),"Adopted hybrid work policy")</f>
        <v>Adopted hybrid work policy</v>
      </c>
      <c r="J78" s="7">
        <v>0.5</v>
      </c>
      <c r="K78" s="8">
        <f>IFERROR(__xludf.DUMMYFUNCTION("IFERROR(filter(indirect(CONCAT(LEFT(K$1, LEN(K$1)-8),""-rep-texts"")&amp;""!$A$4:$A""),indirect(CONCAT(LEFT(K$1, LEN(K$1)-8),""-rep-texts"")&amp;""!$B$4:$B"") &lt;&gt; -1000, indirect(CONCAT(LEFT(K$1, LEN(K$1)-8),""-rep-texts"")&amp;""!$C$4:$C"") = L78), -2)"),4.0)</f>
        <v>4</v>
      </c>
      <c r="L78" s="8" t="str">
        <f>IFERROR(__xludf.DUMMYFUNCTION("IF(ISBLANK(IFERROR(vlookup(D78, IMPORTRANGE(""1HbWeGXj0j_9fxRj0rL21m2rIJnCPQCiNttak_P61qFU"", ""policy_current_state""), 3,false), ""Low Content"") ), ""Low Content"", IFERROR(vlookup(D78, IMPORTRANGE(""1HbWeGXj0j_9fxRj0rL21m2rIJnCPQCiNttak_P61qFU"", ""po"&amp;"licy_current_state!$A$3:$C$10000""), 3,false), ""Low Content"") )"),"Adopted hybrid work policy")</f>
        <v>Adopted hybrid work policy</v>
      </c>
      <c r="M78" s="7">
        <v>0.5</v>
      </c>
      <c r="N78" s="7">
        <f>IFERROR(__xludf.DUMMYFUNCTION("IFERROR(filter(indirect(CONCAT(LEFT(N$1, LEN(N$1)-8),""-rep-texts"")&amp;""!$A$4:$A""),indirect(CONCAT(LEFT(N$1, LEN(N$1)-8),""-rep-texts"")&amp;""!$B$4:$B"") = -1000, indirect(CONCAT(LEFT(N$1, LEN(N$1)-8),""-rep-texts"")&amp;""!$C$4:$C"") = O78), -2)"),2.0)</f>
        <v>2</v>
      </c>
      <c r="O78" s="8" t="str">
        <f>IFERROR(__xludf.DUMMYFUNCTION("IFERROR(vlookup( filter(indirect(CONCAT(LEFT(N$1, LEN(N$1)-8),""-rep-texts"")&amp;""!$B$4:$B""),indirect(CONCAT(LEFT(N$1, LEN(N$1)-8),""-rep-texts"")&amp;""!$A$4:$A"") = Q78), indirect(CONCAT(LEFT(N$1, LEN(N$1)-8),""-rep-texts"")&amp;""!$A$4:$C""), 3, false), ""Low C"&amp;"ontent"")"),"Positive impact on quality of life")</f>
        <v>Positive impact on quality of life</v>
      </c>
      <c r="P78" s="7">
        <v>0.5</v>
      </c>
      <c r="Q78" s="8">
        <f>IFERROR(__xludf.DUMMYFUNCTION("IFERROR(filter(indirect(CONCAT(LEFT(Q$1, LEN(Q$1)-8),""-rep-texts"")&amp;""!$A$4:$A""),indirect(CONCAT(LEFT(Q$1, LEN(Q$1)-8),""-rep-texts"")&amp;""!$B$4:$B"") &lt;&gt; -1000, indirect(CONCAT(LEFT(Q$1, LEN(Q$1)-8),""-rep-texts"")&amp;""!$C$4:$C"") = R78), -2)"),12.0)</f>
        <v>12</v>
      </c>
      <c r="R78" s="8" t="str">
        <f>IFERROR(__xludf.DUMMYFUNCTION("IF(ISBLANK(IFERROR(vlookup(E78, IMPORTRANGE(""1HbWeGXj0j_9fxRj0rL21m2rIJnCPQCiNttak_P61qFU"", ""impact_quality""), 3,false), ""Low Content"") ), ""Low Content"", IFERROR(vlookup(E78, IMPORTRANGE(""1HbWeGXj0j_9fxRj0rL21m2rIJnCPQCiNttak_P61qFU"", ""impact_q"&amp;"uality!$A$3:$C$10000""), 3,false), ""Low Content"") )"),"Reduced commute time due to hybrid/remote schedule")</f>
        <v>Reduced commute time due to hybrid/remote schedule</v>
      </c>
      <c r="S78" s="7">
        <v>0.5</v>
      </c>
      <c r="T78" s="7">
        <f>IFERROR(__xludf.DUMMYFUNCTION("IFERROR(filter(indirect(CONCAT(LEFT(T$1, LEN(T$1)-8),""-rep-texts"")&amp;""!$A$4:$A""),indirect(CONCAT(LEFT(T$1, LEN(T$1)-8),""-rep-texts"")&amp;""!$B$4:$B"") = -1000, indirect(CONCAT(LEFT(T$1, LEN(T$1)-8),""-rep-texts"")&amp;""!$C$4:$C"") = U78), -2)"),2.0)</f>
        <v>2</v>
      </c>
      <c r="U78" s="8" t="str">
        <f>IFERROR(__xludf.DUMMYFUNCTION("IFERROR(vlookup( filter(indirect(CONCAT(LEFT(T$1, LEN(T$1)-8),""-rep-texts"")&amp;""!$B$4:$B""),indirect(CONCAT(LEFT(T$1, LEN(T$1)-8),""-rep-texts"")&amp;""!$A$4:$A"") = W78), indirect(CONCAT(LEFT(T$1, LEN(T$1)-8),""-rep-texts"")&amp;""!$A$4:$C""), 3, false), ""Low C"&amp;"ontent"")"),"Positive impact on team's culture and performance")</f>
        <v>Positive impact on team's culture and performance</v>
      </c>
      <c r="V78" s="7">
        <v>0.5</v>
      </c>
      <c r="W78" s="8">
        <f>IFERROR(__xludf.DUMMYFUNCTION("IFERROR(filter(indirect(CONCAT(LEFT(W$1, LEN(W$1)-8),""-rep-texts"")&amp;""!$A$4:$A""),indirect(CONCAT(LEFT(W$1, LEN(W$1)-8),""-rep-texts"")&amp;""!$B$4:$B"") &lt;&gt; -1000, indirect(CONCAT(LEFT(W$1, LEN(W$1)-8),""-rep-texts"")&amp;""!$C$4:$C"") = X78), -2)"),7.0)</f>
        <v>7</v>
      </c>
      <c r="X78" s="8" t="str">
        <f>IFERROR(__xludf.DUMMYFUNCTION("IF(ISBLANK(IFERROR(vlookup(F78, IMPORTRANGE(""1HbWeGXj0j_9fxRj0rL21m2rIJnCPQCiNttak_P61qFU"", ""impact_cul_perf""), 3,false), ""Low Content"") ), ""Low Content"", IFERROR(vlookup(F78, IMPORTRANGE(""1HbWeGXj0j_9fxRj0rL21m2rIJnCPQCiNttak_P61qFU"", ""impact_"&amp;"cul_perf!$A$3:$C$10000""), 3,false), ""Low Content"") )"),"Positive impact on work-life balance")</f>
        <v>Positive impact on work-life balance</v>
      </c>
      <c r="Y78" s="7">
        <v>0.5</v>
      </c>
      <c r="Z78" s="7">
        <f>IFERROR(__xludf.DUMMYFUNCTION("IFERROR(filter(indirect(CONCAT(LEFT(Z$1, LEN(Z$1)-8),""-rep-texts"")&amp;""!$A$4:$A""),indirect(CONCAT(LEFT(Z$1, LEN(Z$1)-8),""-rep-texts"")&amp;""!$B$4:$B"") = -1000, indirect(CONCAT(LEFT(Z$1, LEN(Z$1)-8),""-rep-texts"")&amp;""!$C$4:$C"") = AA78), -2)"),3.0)</f>
        <v>3</v>
      </c>
      <c r="AA78" s="8" t="str">
        <f>IFERROR(__xludf.DUMMYFUNCTION("IFERROR(vlookup( filter(indirect(CONCAT(LEFT(Z$1, LEN(Z$1)-8),""-rep-texts"")&amp;""!$B$4:$B""),indirect(CONCAT(LEFT(Z$1, LEN(Z$1)-8),""-rep-texts"")&amp;""!$A$4:$A"") = AC78), indirect(CONCAT(LEFT(Z$1, LEN(Z$1)-8),""-rep-texts"")&amp;""!$A$4:$C""), 3, false), ""Low "&amp;"Content"")"),"Preference for hybrid model")</f>
        <v>Preference for hybrid model</v>
      </c>
      <c r="AB78" s="7">
        <v>0.5</v>
      </c>
      <c r="AC78" s="8">
        <f>IFERROR(__xludf.DUMMYFUNCTION("IFERROR(filter(indirect(CONCAT(LEFT(AC$1, LEN(AC$1)-8),""-rep-texts"")&amp;""!$A$4:$A""),indirect(CONCAT(LEFT(AC$1, LEN(AC$1)-8),""-rep-texts"")&amp;""!$B$4:$B"") &lt;&gt; -1000, indirect(CONCAT(LEFT(AC$1, LEN(AC$1)-8),""-rep-texts"")&amp;""!$C$4:$C"") = AD78), -2)"),7.0)</f>
        <v>7</v>
      </c>
      <c r="AD78" s="8" t="str">
        <f>IFERROR(__xludf.DUMMYFUNCTION("IF(ISBLANK(IFERROR(vlookup(G78, IMPORTRANGE(""1HbWeGXj0j_9fxRj0rL21m2rIJnCPQCiNttak_P61qFU"", ""policy_desired_state""), 3,false), ""Low Content"") ), ""Low Content"", IFERROR(vlookup(G78, IMPORTRANGE(""1HbWeGXj0j_9fxRj0rL21m2rIJnCPQCiNttak_P61qFU"", ""po"&amp;"licy_desired_state!$A$3:$C$10000""), 3,false), ""Low Content"") )"),"Generalized hybrid work model")</f>
        <v>Generalized hybrid work model</v>
      </c>
      <c r="AE78" s="7">
        <v>0.5</v>
      </c>
    </row>
    <row r="79" ht="15.75" customHeight="1">
      <c r="A79" s="5" t="s">
        <v>45</v>
      </c>
      <c r="B79" s="6" t="s">
        <v>39</v>
      </c>
      <c r="C79" s="5" t="s">
        <v>47</v>
      </c>
      <c r="D79" s="5" t="s">
        <v>352</v>
      </c>
      <c r="E79" s="5" t="s">
        <v>353</v>
      </c>
      <c r="F79" s="5" t="s">
        <v>354</v>
      </c>
      <c r="G79" s="5" t="s">
        <v>355</v>
      </c>
      <c r="H79" s="7">
        <f>IFERROR(__xludf.DUMMYFUNCTION("IFERROR(filter(indirect(CONCAT(LEFT(H$1, LEN(H$1)-8),""-rep-texts"")&amp;""!$A$4:$A""),indirect(CONCAT(LEFT(H$1, LEN(H$1)-8),""-rep-texts"")&amp;""!$B$4:$B"") = -1000, indirect(CONCAT(LEFT(H$1, LEN(H$1)-8),""-rep-texts"")&amp;""!$C$4:$C"") = I79), -2)"),0.0)</f>
        <v>0</v>
      </c>
      <c r="I79" s="8" t="str">
        <f>IFERROR(__xludf.DUMMYFUNCTION("IFERROR(vlookup( filter(indirect(CONCAT(LEFT(H$1, LEN(H$1)-8),""-rep-texts"")&amp;""!$B$4:$B""),indirect(CONCAT(LEFT(H$1, LEN(H$1)-8),""-rep-texts"")&amp;""!$A$4:$A"") = K79), indirect(CONCAT(LEFT(H$1, LEN(H$1)-8),""-rep-texts"")&amp;""!$A$4:$C""), 3, false), ""Low C"&amp;"ontent"")"),"Adopted hybrid work policy")</f>
        <v>Adopted hybrid work policy</v>
      </c>
      <c r="J79" s="7">
        <v>0.5</v>
      </c>
      <c r="K79" s="8">
        <f>IFERROR(__xludf.DUMMYFUNCTION("IFERROR(filter(indirect(CONCAT(LEFT(K$1, LEN(K$1)-8),""-rep-texts"")&amp;""!$A$4:$A""),indirect(CONCAT(LEFT(K$1, LEN(K$1)-8),""-rep-texts"")&amp;""!$B$4:$B"") &lt;&gt; -1000, indirect(CONCAT(LEFT(K$1, LEN(K$1)-8),""-rep-texts"")&amp;""!$C$4:$C"") = L79), -2)"),4.0)</f>
        <v>4</v>
      </c>
      <c r="L79" s="8" t="str">
        <f>IFERROR(__xludf.DUMMYFUNCTION("IF(ISBLANK(IFERROR(vlookup(D79, IMPORTRANGE(""1HbWeGXj0j_9fxRj0rL21m2rIJnCPQCiNttak_P61qFU"", ""policy_current_state""), 3,false), ""Low Content"") ), ""Low Content"", IFERROR(vlookup(D79, IMPORTRANGE(""1HbWeGXj0j_9fxRj0rL21m2rIJnCPQCiNttak_P61qFU"", ""po"&amp;"licy_current_state!$A$3:$C$10000""), 3,false), ""Low Content"") )"),"Adopted hybrid work policy")</f>
        <v>Adopted hybrid work policy</v>
      </c>
      <c r="M79" s="7">
        <v>0.5</v>
      </c>
      <c r="N79" s="7">
        <f>IFERROR(__xludf.DUMMYFUNCTION("IFERROR(filter(indirect(CONCAT(LEFT(N$1, LEN(N$1)-8),""-rep-texts"")&amp;""!$A$4:$A""),indirect(CONCAT(LEFT(N$1, LEN(N$1)-8),""-rep-texts"")&amp;""!$B$4:$B"") = -1000, indirect(CONCAT(LEFT(N$1, LEN(N$1)-8),""-rep-texts"")&amp;""!$C$4:$C"") = O79), -2)"),2.0)</f>
        <v>2</v>
      </c>
      <c r="O79" s="8" t="str">
        <f>IFERROR(__xludf.DUMMYFUNCTION("IFERROR(vlookup( filter(indirect(CONCAT(LEFT(N$1, LEN(N$1)-8),""-rep-texts"")&amp;""!$B$4:$B""),indirect(CONCAT(LEFT(N$1, LEN(N$1)-8),""-rep-texts"")&amp;""!$A$4:$A"") = Q79), indirect(CONCAT(LEFT(N$1, LEN(N$1)-8),""-rep-texts"")&amp;""!$A$4:$C""), 3, false), ""Low C"&amp;"ontent"")"),"Positive impact on quality of life")</f>
        <v>Positive impact on quality of life</v>
      </c>
      <c r="P79" s="7">
        <v>0.5</v>
      </c>
      <c r="Q79" s="8">
        <f>IFERROR(__xludf.DUMMYFUNCTION("IFERROR(filter(indirect(CONCAT(LEFT(Q$1, LEN(Q$1)-8),""-rep-texts"")&amp;""!$A$4:$A""),indirect(CONCAT(LEFT(Q$1, LEN(Q$1)-8),""-rep-texts"")&amp;""!$B$4:$B"") &lt;&gt; -1000, indirect(CONCAT(LEFT(Q$1, LEN(Q$1)-8),""-rep-texts"")&amp;""!$C$4:$C"") = R79), -2)"),11.0)</f>
        <v>11</v>
      </c>
      <c r="R79" s="8" t="str">
        <f>IFERROR(__xludf.DUMMYFUNCTION("IF(ISBLANK(IFERROR(vlookup(E79, IMPORTRANGE(""1HbWeGXj0j_9fxRj0rL21m2rIJnCPQCiNttak_P61qFU"", ""impact_quality""), 3,false), ""Low Content"") ), ""Low Content"", IFERROR(vlookup(E79, IMPORTRANGE(""1HbWeGXj0j_9fxRj0rL21m2rIJnCPQCiNttak_P61qFU"", ""impact_q"&amp;"uality!$A$3:$C$10000""), 3,false), ""Low Content"") )"),"Positive impact on work-life balance due to hyrbrid/remote policy")</f>
        <v>Positive impact on work-life balance due to hyrbrid/remote policy</v>
      </c>
      <c r="S79" s="7">
        <v>0.5</v>
      </c>
      <c r="T79" s="7">
        <f>IFERROR(__xludf.DUMMYFUNCTION("IFERROR(filter(indirect(CONCAT(LEFT(T$1, LEN(T$1)-8),""-rep-texts"")&amp;""!$A$4:$A""),indirect(CONCAT(LEFT(T$1, LEN(T$1)-8),""-rep-texts"")&amp;""!$B$4:$B"") = -1000, indirect(CONCAT(LEFT(T$1, LEN(T$1)-8),""-rep-texts"")&amp;""!$C$4:$C"") = U79), -2)"),0.0)</f>
        <v>0</v>
      </c>
      <c r="U79" s="8" t="str">
        <f>IFERROR(__xludf.DUMMYFUNCTION("IFERROR(vlookup( filter(indirect(CONCAT(LEFT(T$1, LEN(T$1)-8),""-rep-texts"")&amp;""!$B$4:$B""),indirect(CONCAT(LEFT(T$1, LEN(T$1)-8),""-rep-texts"")&amp;""!$A$4:$A"") = W79), indirect(CONCAT(LEFT(T$1, LEN(T$1)-8),""-rep-texts"")&amp;""!$A$4:$C""), 3, false), ""Low C"&amp;"ontent"")"),"Negative impact on team's culture and performance")</f>
        <v>Negative impact on team's culture and performance</v>
      </c>
      <c r="V79" s="7">
        <v>0.5</v>
      </c>
      <c r="W79" s="8">
        <f>IFERROR(__xludf.DUMMYFUNCTION("IFERROR(filter(indirect(CONCAT(LEFT(W$1, LEN(W$1)-8),""-rep-texts"")&amp;""!$A$4:$A""),indirect(CONCAT(LEFT(W$1, LEN(W$1)-8),""-rep-texts"")&amp;""!$B$4:$B"") &lt;&gt; -1000, indirect(CONCAT(LEFT(W$1, LEN(W$1)-8),""-rep-texts"")&amp;""!$C$4:$C"") = X79), -2)"),3.0)</f>
        <v>3</v>
      </c>
      <c r="X79" s="8" t="str">
        <f>IFERROR(__xludf.DUMMYFUNCTION("IF(ISBLANK(IFERROR(vlookup(F79, IMPORTRANGE(""1HbWeGXj0j_9fxRj0rL21m2rIJnCPQCiNttak_P61qFU"", ""impact_cul_perf""), 3,false), ""Low Content"") ), ""Low Content"", IFERROR(vlookup(F79, IMPORTRANGE(""1HbWeGXj0j_9fxRj0rL21m2rIJnCPQCiNttak_P61qFU"", ""impact_"&amp;"cul_perf!$A$3:$C$10000""), 3,false), ""Low Content"") )"),"Lower team cohesion")</f>
        <v>Lower team cohesion</v>
      </c>
      <c r="Y79" s="7">
        <v>0.5</v>
      </c>
      <c r="Z79" s="7">
        <f>IFERROR(__xludf.DUMMYFUNCTION("IFERROR(filter(indirect(CONCAT(LEFT(Z$1, LEN(Z$1)-8),""-rep-texts"")&amp;""!$A$4:$A""),indirect(CONCAT(LEFT(Z$1, LEN(Z$1)-8),""-rep-texts"")&amp;""!$B$4:$B"") = -1000, indirect(CONCAT(LEFT(Z$1, LEN(Z$1)-8),""-rep-texts"")&amp;""!$C$4:$C"") = AA79), -2)"),3.0)</f>
        <v>3</v>
      </c>
      <c r="AA79" s="8" t="str">
        <f>IFERROR(__xludf.DUMMYFUNCTION("IFERROR(vlookup( filter(indirect(CONCAT(LEFT(Z$1, LEN(Z$1)-8),""-rep-texts"")&amp;""!$B$4:$B""),indirect(CONCAT(LEFT(Z$1, LEN(Z$1)-8),""-rep-texts"")&amp;""!$A$4:$A"") = AC79), indirect(CONCAT(LEFT(Z$1, LEN(Z$1)-8),""-rep-texts"")&amp;""!$A$4:$C""), 3, false), ""Low "&amp;"Content"")"),"Preference for hybrid model")</f>
        <v>Preference for hybrid model</v>
      </c>
      <c r="AB79" s="7">
        <v>0.5</v>
      </c>
      <c r="AC79" s="8">
        <f>IFERROR(__xludf.DUMMYFUNCTION("IFERROR(filter(indirect(CONCAT(LEFT(AC$1, LEN(AC$1)-8),""-rep-texts"")&amp;""!$A$4:$A""),indirect(CONCAT(LEFT(AC$1, LEN(AC$1)-8),""-rep-texts"")&amp;""!$B$4:$B"") &lt;&gt; -1000, indirect(CONCAT(LEFT(AC$1, LEN(AC$1)-8),""-rep-texts"")&amp;""!$C$4:$C"") = AD79), -2)"),7.0)</f>
        <v>7</v>
      </c>
      <c r="AD79" s="8" t="str">
        <f>IFERROR(__xludf.DUMMYFUNCTION("IF(ISBLANK(IFERROR(vlookup(G79, IMPORTRANGE(""1HbWeGXj0j_9fxRj0rL21m2rIJnCPQCiNttak_P61qFU"", ""policy_desired_state""), 3,false), ""Low Content"") ), ""Low Content"", IFERROR(vlookup(G79, IMPORTRANGE(""1HbWeGXj0j_9fxRj0rL21m2rIJnCPQCiNttak_P61qFU"", ""po"&amp;"licy_desired_state!$A$3:$C$10000""), 3,false), ""Low Content"") )"),"Generalized hybrid work model")</f>
        <v>Generalized hybrid work model</v>
      </c>
      <c r="AE79" s="7">
        <v>0.5</v>
      </c>
    </row>
    <row r="80" ht="15.75" customHeight="1">
      <c r="A80" s="5" t="s">
        <v>45</v>
      </c>
      <c r="B80" s="6" t="s">
        <v>52</v>
      </c>
      <c r="C80" s="5" t="s">
        <v>47</v>
      </c>
      <c r="D80" s="10" t="s">
        <v>356</v>
      </c>
      <c r="E80" s="5" t="s">
        <v>357</v>
      </c>
      <c r="F80" s="10" t="s">
        <v>358</v>
      </c>
      <c r="G80" s="5" t="s">
        <v>359</v>
      </c>
      <c r="H80" s="7">
        <f>IFERROR(__xludf.DUMMYFUNCTION("IFERROR(filter(indirect(CONCAT(LEFT(H$1, LEN(H$1)-8),""-rep-texts"")&amp;""!$A$4:$A""),indirect(CONCAT(LEFT(H$1, LEN(H$1)-8),""-rep-texts"")&amp;""!$B$4:$B"") = -1000, indirect(CONCAT(LEFT(H$1, LEN(H$1)-8),""-rep-texts"")&amp;""!$C$4:$C"") = I80), -2)"),0.0)</f>
        <v>0</v>
      </c>
      <c r="I80" s="8" t="str">
        <f>IFERROR(__xludf.DUMMYFUNCTION("IFERROR(vlookup( filter(indirect(CONCAT(LEFT(H$1, LEN(H$1)-8),""-rep-texts"")&amp;""!$B$4:$B""),indirect(CONCAT(LEFT(H$1, LEN(H$1)-8),""-rep-texts"")&amp;""!$A$4:$A"") = K80), indirect(CONCAT(LEFT(H$1, LEN(H$1)-8),""-rep-texts"")&amp;""!$A$4:$C""), 3, false), ""Low C"&amp;"ontent"")"),"Adopted hybrid work policy")</f>
        <v>Adopted hybrid work policy</v>
      </c>
      <c r="J80" s="7">
        <v>0.5</v>
      </c>
      <c r="K80" s="8">
        <f>IFERROR(__xludf.DUMMYFUNCTION("IFERROR(filter(indirect(CONCAT(LEFT(K$1, LEN(K$1)-8),""-rep-texts"")&amp;""!$A$4:$A""),indirect(CONCAT(LEFT(K$1, LEN(K$1)-8),""-rep-texts"")&amp;""!$B$4:$B"") &lt;&gt; -1000, indirect(CONCAT(LEFT(K$1, LEN(K$1)-8),""-rep-texts"")&amp;""!$C$4:$C"") = L80), -2)"),4.0)</f>
        <v>4</v>
      </c>
      <c r="L80" s="8" t="str">
        <f>IFERROR(__xludf.DUMMYFUNCTION("IF(ISBLANK(IFERROR(vlookup(D80, IMPORTRANGE(""1HbWeGXj0j_9fxRj0rL21m2rIJnCPQCiNttak_P61qFU"", ""policy_current_state""), 3,false), ""Low Content"") ), ""Low Content"", IFERROR(vlookup(D80, IMPORTRANGE(""1HbWeGXj0j_9fxRj0rL21m2rIJnCPQCiNttak_P61qFU"", ""po"&amp;"licy_current_state!$A$3:$C$10000""), 3,false), ""Low Content"") )"),"Adopted hybrid work policy")</f>
        <v>Adopted hybrid work policy</v>
      </c>
      <c r="M80" s="7">
        <v>0.5</v>
      </c>
      <c r="N80" s="7">
        <f>IFERROR(__xludf.DUMMYFUNCTION("IFERROR(filter(indirect(CONCAT(LEFT(N$1, LEN(N$1)-8),""-rep-texts"")&amp;""!$A$4:$A""),indirect(CONCAT(LEFT(N$1, LEN(N$1)-8),""-rep-texts"")&amp;""!$B$4:$B"") = -1000, indirect(CONCAT(LEFT(N$1, LEN(N$1)-8),""-rep-texts"")&amp;""!$C$4:$C"") = O80), -2)"),1.0)</f>
        <v>1</v>
      </c>
      <c r="O80" s="8" t="str">
        <f>IFERROR(__xludf.DUMMYFUNCTION("IFERROR(vlookup( filter(indirect(CONCAT(LEFT(N$1, LEN(N$1)-8),""-rep-texts"")&amp;""!$B$4:$B""),indirect(CONCAT(LEFT(N$1, LEN(N$1)-8),""-rep-texts"")&amp;""!$A$4:$A"") = Q80), indirect(CONCAT(LEFT(N$1, LEN(N$1)-8),""-rep-texts"")&amp;""!$A$4:$C""), 3, false), ""Low C"&amp;"ontent"")"),"No impact or change")</f>
        <v>No impact or change</v>
      </c>
      <c r="P80" s="7">
        <v>0.5</v>
      </c>
      <c r="Q80" s="8">
        <f>IFERROR(__xludf.DUMMYFUNCTION("IFERROR(filter(indirect(CONCAT(LEFT(Q$1, LEN(Q$1)-8),""-rep-texts"")&amp;""!$A$4:$A""),indirect(CONCAT(LEFT(Q$1, LEN(Q$1)-8),""-rep-texts"")&amp;""!$B$4:$B"") &lt;&gt; -1000, indirect(CONCAT(LEFT(Q$1, LEN(Q$1)-8),""-rep-texts"")&amp;""!$C$4:$C"") = R80), -2)"),7.0)</f>
        <v>7</v>
      </c>
      <c r="R80" s="8" t="str">
        <f>IFERROR(__xludf.DUMMYFUNCTION("IF(ISBLANK(IFERROR(vlookup(E80, IMPORTRANGE(""1HbWeGXj0j_9fxRj0rL21m2rIJnCPQCiNttak_P61qFU"", ""impact_quality""), 3,false), ""Low Content"") ), ""Low Content"", IFERROR(vlookup(E80, IMPORTRANGE(""1HbWeGXj0j_9fxRj0rL21m2rIJnCPQCiNttak_P61qFU"", ""impact_q"&amp;"uality!$A$3:$C$10000""), 3,false), ""Low Content"") )"),"No impact or change")</f>
        <v>No impact or change</v>
      </c>
      <c r="S80" s="7">
        <v>0.5</v>
      </c>
      <c r="T80" s="7">
        <f>IFERROR(__xludf.DUMMYFUNCTION("IFERROR(filter(indirect(CONCAT(LEFT(T$1, LEN(T$1)-8),""-rep-texts"")&amp;""!$A$4:$A""),indirect(CONCAT(LEFT(T$1, LEN(T$1)-8),""-rep-texts"")&amp;""!$B$4:$B"") = -1000, indirect(CONCAT(LEFT(T$1, LEN(T$1)-8),""-rep-texts"")&amp;""!$C$4:$C"") = U80), -2)"),0.0)</f>
        <v>0</v>
      </c>
      <c r="U80" s="8" t="str">
        <f>IFERROR(__xludf.DUMMYFUNCTION("IFERROR(vlookup( filter(indirect(CONCAT(LEFT(T$1, LEN(T$1)-8),""-rep-texts"")&amp;""!$B$4:$B""),indirect(CONCAT(LEFT(T$1, LEN(T$1)-8),""-rep-texts"")&amp;""!$A$4:$A"") = W80), indirect(CONCAT(LEFT(T$1, LEN(T$1)-8),""-rep-texts"")&amp;""!$A$4:$C""), 3, false), ""Low C"&amp;"ontent"")"),"Negative impact on team's culture and performance")</f>
        <v>Negative impact on team's culture and performance</v>
      </c>
      <c r="V80" s="7">
        <v>0.5</v>
      </c>
      <c r="W80" s="8">
        <f>IFERROR(__xludf.DUMMYFUNCTION("IFERROR(filter(indirect(CONCAT(LEFT(W$1, LEN(W$1)-8),""-rep-texts"")&amp;""!$A$4:$A""),indirect(CONCAT(LEFT(W$1, LEN(W$1)-8),""-rep-texts"")&amp;""!$B$4:$B"") &lt;&gt; -1000, indirect(CONCAT(LEFT(W$1, LEN(W$1)-8),""-rep-texts"")&amp;""!$C$4:$C"") = X80), -2)"),3.0)</f>
        <v>3</v>
      </c>
      <c r="X80" s="8" t="str">
        <f>IFERROR(__xludf.DUMMYFUNCTION("IF(ISBLANK(IFERROR(vlookup(F80, IMPORTRANGE(""1HbWeGXj0j_9fxRj0rL21m2rIJnCPQCiNttak_P61qFU"", ""impact_cul_perf""), 3,false), ""Low Content"") ), ""Low Content"", IFERROR(vlookup(F80, IMPORTRANGE(""1HbWeGXj0j_9fxRj0rL21m2rIJnCPQCiNttak_P61qFU"", ""impact_"&amp;"cul_perf!$A$3:$C$10000""), 3,false), ""Low Content"") )"),"Lower team cohesion")</f>
        <v>Lower team cohesion</v>
      </c>
      <c r="Y80" s="7">
        <v>0.5</v>
      </c>
      <c r="Z80" s="7">
        <f>IFERROR(__xludf.DUMMYFUNCTION("IFERROR(filter(indirect(CONCAT(LEFT(Z$1, LEN(Z$1)-8),""-rep-texts"")&amp;""!$A$4:$A""),indirect(CONCAT(LEFT(Z$1, LEN(Z$1)-8),""-rep-texts"")&amp;""!$B$4:$B"") = -1000, indirect(CONCAT(LEFT(Z$1, LEN(Z$1)-8),""-rep-texts"")&amp;""!$C$4:$C"") = AA80), -2)"),3.0)</f>
        <v>3</v>
      </c>
      <c r="AA80" s="8" t="str">
        <f>IFERROR(__xludf.DUMMYFUNCTION("IFERROR(vlookup( filter(indirect(CONCAT(LEFT(Z$1, LEN(Z$1)-8),""-rep-texts"")&amp;""!$B$4:$B""),indirect(CONCAT(LEFT(Z$1, LEN(Z$1)-8),""-rep-texts"")&amp;""!$A$4:$A"") = AC80), indirect(CONCAT(LEFT(Z$1, LEN(Z$1)-8),""-rep-texts"")&amp;""!$A$4:$C""), 3, false), ""Low "&amp;"Content"")"),"Preference for hybrid model")</f>
        <v>Preference for hybrid model</v>
      </c>
      <c r="AB80" s="7">
        <v>0.5</v>
      </c>
      <c r="AC80" s="8">
        <f>IFERROR(__xludf.DUMMYFUNCTION("IFERROR(filter(indirect(CONCAT(LEFT(AC$1, LEN(AC$1)-8),""-rep-texts"")&amp;""!$A$4:$A""),indirect(CONCAT(LEFT(AC$1, LEN(AC$1)-8),""-rep-texts"")&amp;""!$B$4:$B"") &lt;&gt; -1000, indirect(CONCAT(LEFT(AC$1, LEN(AC$1)-8),""-rep-texts"")&amp;""!$C$4:$C"") = AD80), -2)"),8.0)</f>
        <v>8</v>
      </c>
      <c r="AD80" s="8" t="str">
        <f>IFERROR(__xludf.DUMMYFUNCTION("IF(ISBLANK(IFERROR(vlookup(G80, IMPORTRANGE(""1HbWeGXj0j_9fxRj0rL21m2rIJnCPQCiNttak_P61qFU"", ""policy_desired_state""), 3,false), ""Low Content"") ), ""Low Content"", IFERROR(vlookup(G80, IMPORTRANGE(""1HbWeGXj0j_9fxRj0rL21m2rIJnCPQCiNttak_P61qFU"", ""po"&amp;"licy_desired_state!$A$3:$C$10000""), 3,false), ""Low Content"") )"),"Role-specific remote policies")</f>
        <v>Role-specific remote policies</v>
      </c>
      <c r="AE80" s="7">
        <v>0.5</v>
      </c>
    </row>
    <row r="81" ht="15.75" customHeight="1">
      <c r="A81" s="5" t="s">
        <v>45</v>
      </c>
      <c r="B81" s="6" t="s">
        <v>52</v>
      </c>
      <c r="C81" s="5" t="s">
        <v>71</v>
      </c>
      <c r="D81" s="5" t="s">
        <v>360</v>
      </c>
      <c r="E81" s="5" t="s">
        <v>361</v>
      </c>
      <c r="F81" s="5" t="s">
        <v>362</v>
      </c>
      <c r="G81" s="5" t="s">
        <v>363</v>
      </c>
      <c r="H81" s="7">
        <f>IFERROR(__xludf.DUMMYFUNCTION("IFERROR(filter(indirect(CONCAT(LEFT(H$1, LEN(H$1)-8),""-rep-texts"")&amp;""!$A$4:$A""),indirect(CONCAT(LEFT(H$1, LEN(H$1)-8),""-rep-texts"")&amp;""!$B$4:$B"") = -1000, indirect(CONCAT(LEFT(H$1, LEN(H$1)-8),""-rep-texts"")&amp;""!$C$4:$C"") = I81), -2)"),0.0)</f>
        <v>0</v>
      </c>
      <c r="I81" s="8" t="str">
        <f>IFERROR(__xludf.DUMMYFUNCTION("IFERROR(vlookup( filter(indirect(CONCAT(LEFT(H$1, LEN(H$1)-8),""-rep-texts"")&amp;""!$B$4:$B""),indirect(CONCAT(LEFT(H$1, LEN(H$1)-8),""-rep-texts"")&amp;""!$A$4:$A"") = K81), indirect(CONCAT(LEFT(H$1, LEN(H$1)-8),""-rep-texts"")&amp;""!$A$4:$C""), 3, false), ""Low C"&amp;"ontent"")"),"Adopted hybrid work policy")</f>
        <v>Adopted hybrid work policy</v>
      </c>
      <c r="J81" s="7">
        <v>0.5</v>
      </c>
      <c r="K81" s="8">
        <f>IFERROR(__xludf.DUMMYFUNCTION("IFERROR(filter(indirect(CONCAT(LEFT(K$1, LEN(K$1)-8),""-rep-texts"")&amp;""!$A$4:$A""),indirect(CONCAT(LEFT(K$1, LEN(K$1)-8),""-rep-texts"")&amp;""!$B$4:$B"") &lt;&gt; -1000, indirect(CONCAT(LEFT(K$1, LEN(K$1)-8),""-rep-texts"")&amp;""!$C$4:$C"") = L81), -2)"),4.0)</f>
        <v>4</v>
      </c>
      <c r="L81" s="8" t="str">
        <f>IFERROR(__xludf.DUMMYFUNCTION("IF(ISBLANK(IFERROR(vlookup(D81, IMPORTRANGE(""1HbWeGXj0j_9fxRj0rL21m2rIJnCPQCiNttak_P61qFU"", ""policy_current_state""), 3,false), ""Low Content"") ), ""Low Content"", IFERROR(vlookup(D81, IMPORTRANGE(""1HbWeGXj0j_9fxRj0rL21m2rIJnCPQCiNttak_P61qFU"", ""po"&amp;"licy_current_state!$A$3:$C$10000""), 3,false), ""Low Content"") )"),"Adopted hybrid work policy")</f>
        <v>Adopted hybrid work policy</v>
      </c>
      <c r="M81" s="7">
        <v>0.5</v>
      </c>
      <c r="N81" s="7">
        <f>IFERROR(__xludf.DUMMYFUNCTION("IFERROR(filter(indirect(CONCAT(LEFT(N$1, LEN(N$1)-8),""-rep-texts"")&amp;""!$A$4:$A""),indirect(CONCAT(LEFT(N$1, LEN(N$1)-8),""-rep-texts"")&amp;""!$B$4:$B"") = -1000, indirect(CONCAT(LEFT(N$1, LEN(N$1)-8),""-rep-texts"")&amp;""!$C$4:$C"") = O81), -2)"),2.0)</f>
        <v>2</v>
      </c>
      <c r="O81" s="8" t="str">
        <f>IFERROR(__xludf.DUMMYFUNCTION("IFERROR(vlookup( filter(indirect(CONCAT(LEFT(N$1, LEN(N$1)-8),""-rep-texts"")&amp;""!$B$4:$B""),indirect(CONCAT(LEFT(N$1, LEN(N$1)-8),""-rep-texts"")&amp;""!$A$4:$A"") = Q81), indirect(CONCAT(LEFT(N$1, LEN(N$1)-8),""-rep-texts"")&amp;""!$A$4:$C""), 3, false), ""Low C"&amp;"ontent"")"),"Positive impact on quality of life")</f>
        <v>Positive impact on quality of life</v>
      </c>
      <c r="P81" s="7">
        <v>0.5</v>
      </c>
      <c r="Q81" s="8">
        <f>IFERROR(__xludf.DUMMYFUNCTION("IFERROR(filter(indirect(CONCAT(LEFT(Q$1, LEN(Q$1)-8),""-rep-texts"")&amp;""!$A$4:$A""),indirect(CONCAT(LEFT(Q$1, LEN(Q$1)-8),""-rep-texts"")&amp;""!$B$4:$B"") &lt;&gt; -1000, indirect(CONCAT(LEFT(Q$1, LEN(Q$1)-8),""-rep-texts"")&amp;""!$C$4:$C"") = R81), -2)"),11.0)</f>
        <v>11</v>
      </c>
      <c r="R81" s="8" t="str">
        <f>IFERROR(__xludf.DUMMYFUNCTION("IF(ISBLANK(IFERROR(vlookup(E81, IMPORTRANGE(""1HbWeGXj0j_9fxRj0rL21m2rIJnCPQCiNttak_P61qFU"", ""impact_quality""), 3,false), ""Low Content"") ), ""Low Content"", IFERROR(vlookup(E81, IMPORTRANGE(""1HbWeGXj0j_9fxRj0rL21m2rIJnCPQCiNttak_P61qFU"", ""impact_q"&amp;"uality!$A$3:$C$10000""), 3,false), ""Low Content"") )"),"Positive impact on work-life balance due to hyrbrid/remote policy")</f>
        <v>Positive impact on work-life balance due to hyrbrid/remote policy</v>
      </c>
      <c r="S81" s="7">
        <v>0.5</v>
      </c>
      <c r="T81" s="7">
        <f>IFERROR(__xludf.DUMMYFUNCTION("IFERROR(filter(indirect(CONCAT(LEFT(T$1, LEN(T$1)-8),""-rep-texts"")&amp;""!$A$4:$A""),indirect(CONCAT(LEFT(T$1, LEN(T$1)-8),""-rep-texts"")&amp;""!$B$4:$B"") = -1000, indirect(CONCAT(LEFT(T$1, LEN(T$1)-8),""-rep-texts"")&amp;""!$C$4:$C"") = U81), -2)"),2.0)</f>
        <v>2</v>
      </c>
      <c r="U81" s="8" t="str">
        <f>IFERROR(__xludf.DUMMYFUNCTION("IFERROR(vlookup( filter(indirect(CONCAT(LEFT(T$1, LEN(T$1)-8),""-rep-texts"")&amp;""!$B$4:$B""),indirect(CONCAT(LEFT(T$1, LEN(T$1)-8),""-rep-texts"")&amp;""!$A$4:$A"") = W81), indirect(CONCAT(LEFT(T$1, LEN(T$1)-8),""-rep-texts"")&amp;""!$A$4:$C""), 3, false), ""Low C"&amp;"ontent"")"),"Positive impact on team's culture and performance")</f>
        <v>Positive impact on team's culture and performance</v>
      </c>
      <c r="V81" s="7">
        <v>0.5</v>
      </c>
      <c r="W81" s="8">
        <f>IFERROR(__xludf.DUMMYFUNCTION("IFERROR(filter(indirect(CONCAT(LEFT(W$1, LEN(W$1)-8),""-rep-texts"")&amp;""!$A$4:$A""),indirect(CONCAT(LEFT(W$1, LEN(W$1)-8),""-rep-texts"")&amp;""!$B$4:$B"") &lt;&gt; -1000, indirect(CONCAT(LEFT(W$1, LEN(W$1)-8),""-rep-texts"")&amp;""!$C$4:$C"") = X81), -2)"),6.0)</f>
        <v>6</v>
      </c>
      <c r="X81" s="8" t="str">
        <f>IFERROR(__xludf.DUMMYFUNCTION("IF(ISBLANK(IFERROR(vlookup(F81, IMPORTRANGE(""1HbWeGXj0j_9fxRj0rL21m2rIJnCPQCiNttak_P61qFU"", ""impact_cul_perf""), 3,false), ""Low Content"") ), ""Low Content"", IFERROR(vlookup(F81, IMPORTRANGE(""1HbWeGXj0j_9fxRj0rL21m2rIJnCPQCiNttak_P61qFU"", ""impact_"&amp;"cul_perf!$A$3:$C$10000""), 3,false), ""Low Content"") )"),"Maintained or enhanced team culture and performance ")</f>
        <v>Maintained or enhanced team culture and performance </v>
      </c>
      <c r="Y81" s="7">
        <v>0.5</v>
      </c>
      <c r="Z81" s="7">
        <f>IFERROR(__xludf.DUMMYFUNCTION("IFERROR(filter(indirect(CONCAT(LEFT(Z$1, LEN(Z$1)-8),""-rep-texts"")&amp;""!$A$4:$A""),indirect(CONCAT(LEFT(Z$1, LEN(Z$1)-8),""-rep-texts"")&amp;""!$B$4:$B"") = -1000, indirect(CONCAT(LEFT(Z$1, LEN(Z$1)-8),""-rep-texts"")&amp;""!$C$4:$C"") = AA81), -2)"),3.0)</f>
        <v>3</v>
      </c>
      <c r="AA81" s="8" t="str">
        <f>IFERROR(__xludf.DUMMYFUNCTION("IFERROR(vlookup( filter(indirect(CONCAT(LEFT(Z$1, LEN(Z$1)-8),""-rep-texts"")&amp;""!$B$4:$B""),indirect(CONCAT(LEFT(Z$1, LEN(Z$1)-8),""-rep-texts"")&amp;""!$A$4:$A"") = AC81), indirect(CONCAT(LEFT(Z$1, LEN(Z$1)-8),""-rep-texts"")&amp;""!$A$4:$C""), 3, false), ""Low "&amp;"Content"")"),"Preference for hybrid model")</f>
        <v>Preference for hybrid model</v>
      </c>
      <c r="AB81" s="7">
        <v>0.5</v>
      </c>
      <c r="AC81" s="8">
        <f>IFERROR(__xludf.DUMMYFUNCTION("IFERROR(filter(indirect(CONCAT(LEFT(AC$1, LEN(AC$1)-8),""-rep-texts"")&amp;""!$A$4:$A""),indirect(CONCAT(LEFT(AC$1, LEN(AC$1)-8),""-rep-texts"")&amp;""!$B$4:$B"") &lt;&gt; -1000, indirect(CONCAT(LEFT(AC$1, LEN(AC$1)-8),""-rep-texts"")&amp;""!$C$4:$C"") = AD81), -2)"),7.0)</f>
        <v>7</v>
      </c>
      <c r="AD81" s="8" t="str">
        <f>IFERROR(__xludf.DUMMYFUNCTION("IF(ISBLANK(IFERROR(vlookup(G81, IMPORTRANGE(""1HbWeGXj0j_9fxRj0rL21m2rIJnCPQCiNttak_P61qFU"", ""policy_desired_state""), 3,false), ""Low Content"") ), ""Low Content"", IFERROR(vlookup(G81, IMPORTRANGE(""1HbWeGXj0j_9fxRj0rL21m2rIJnCPQCiNttak_P61qFU"", ""po"&amp;"licy_desired_state!$A$3:$C$10000""), 3,false), ""Low Content"") )"),"Generalized hybrid work model")</f>
        <v>Generalized hybrid work model</v>
      </c>
      <c r="AE81" s="7">
        <v>0.5</v>
      </c>
    </row>
    <row r="82" ht="15.75" customHeight="1">
      <c r="A82" s="5" t="s">
        <v>45</v>
      </c>
      <c r="B82" s="6" t="s">
        <v>52</v>
      </c>
      <c r="C82" s="5" t="s">
        <v>47</v>
      </c>
      <c r="D82" s="5" t="s">
        <v>364</v>
      </c>
      <c r="E82" s="5" t="s">
        <v>365</v>
      </c>
      <c r="F82" s="5" t="s">
        <v>366</v>
      </c>
      <c r="G82" s="5" t="s">
        <v>367</v>
      </c>
      <c r="H82" s="7">
        <f>IFERROR(__xludf.DUMMYFUNCTION("IFERROR(filter(indirect(CONCAT(LEFT(H$1, LEN(H$1)-8),""-rep-texts"")&amp;""!$A$4:$A""),indirect(CONCAT(LEFT(H$1, LEN(H$1)-8),""-rep-texts"")&amp;""!$B$4:$B"") = -1000, indirect(CONCAT(LEFT(H$1, LEN(H$1)-8),""-rep-texts"")&amp;""!$C$4:$C"") = I82), -2)"),2.0)</f>
        <v>2</v>
      </c>
      <c r="I82" s="8" t="str">
        <f>IFERROR(__xludf.DUMMYFUNCTION("IFERROR(vlookup( filter(indirect(CONCAT(LEFT(H$1, LEN(H$1)-8),""-rep-texts"")&amp;""!$B$4:$B""),indirect(CONCAT(LEFT(H$1, LEN(H$1)-8),""-rep-texts"")&amp;""!$A$4:$A"") = K82), indirect(CONCAT(LEFT(H$1, LEN(H$1)-8),""-rep-texts"")&amp;""!$A$4:$C""), 3, false), ""Low C"&amp;"ontent"")"),"No change in policy")</f>
        <v>No change in policy</v>
      </c>
      <c r="J82" s="7">
        <v>0.5</v>
      </c>
      <c r="K82" s="8">
        <f>IFERROR(__xludf.DUMMYFUNCTION("IFERROR(filter(indirect(CONCAT(LEFT(K$1, LEN(K$1)-8),""-rep-texts"")&amp;""!$A$4:$A""),indirect(CONCAT(LEFT(K$1, LEN(K$1)-8),""-rep-texts"")&amp;""!$B$4:$B"") &lt;&gt; -1000, indirect(CONCAT(LEFT(K$1, LEN(K$1)-8),""-rep-texts"")&amp;""!$C$4:$C"") = L82), -2)"),6.0)</f>
        <v>6</v>
      </c>
      <c r="L82" s="8" t="str">
        <f>IFERROR(__xludf.DUMMYFUNCTION("IF(ISBLANK(IFERROR(vlookup(D82, IMPORTRANGE(""1HbWeGXj0j_9fxRj0rL21m2rIJnCPQCiNttak_P61qFU"", ""policy_current_state""), 3,false), ""Low Content"") ), ""Low Content"", IFERROR(vlookup(D82, IMPORTRANGE(""1HbWeGXj0j_9fxRj0rL21m2rIJnCPQCiNttak_P61qFU"", ""po"&amp;"licy_current_state!$A$3:$C$10000""), 3,false), ""Low Content"") )"),"No change in policy")</f>
        <v>No change in policy</v>
      </c>
      <c r="M82" s="7">
        <v>0.5</v>
      </c>
      <c r="N82" s="7">
        <f>IFERROR(__xludf.DUMMYFUNCTION("IFERROR(filter(indirect(CONCAT(LEFT(N$1, LEN(N$1)-8),""-rep-texts"")&amp;""!$A$4:$A""),indirect(CONCAT(LEFT(N$1, LEN(N$1)-8),""-rep-texts"")&amp;""!$B$4:$B"") = -1000, indirect(CONCAT(LEFT(N$1, LEN(N$1)-8),""-rep-texts"")&amp;""!$C$4:$C"") = O82), -2)"),0.0)</f>
        <v>0</v>
      </c>
      <c r="O82" s="8" t="str">
        <f>IFERROR(__xludf.DUMMYFUNCTION("IFERROR(vlookup( filter(indirect(CONCAT(LEFT(N$1, LEN(N$1)-8),""-rep-texts"")&amp;""!$B$4:$B""),indirect(CONCAT(LEFT(N$1, LEN(N$1)-8),""-rep-texts"")&amp;""!$A$4:$A"") = Q82), indirect(CONCAT(LEFT(N$1, LEN(N$1)-8),""-rep-texts"")&amp;""!$A$4:$C""), 3, false), ""Low C"&amp;"ontent"")"),"Negative impact on quality of life")</f>
        <v>Negative impact on quality of life</v>
      </c>
      <c r="P82" s="7">
        <v>0.5</v>
      </c>
      <c r="Q82" s="8">
        <f>IFERROR(__xludf.DUMMYFUNCTION("IFERROR(filter(indirect(CONCAT(LEFT(Q$1, LEN(Q$1)-8),""-rep-texts"")&amp;""!$A$4:$A""),indirect(CONCAT(LEFT(Q$1, LEN(Q$1)-8),""-rep-texts"")&amp;""!$B$4:$B"") &lt;&gt; -1000, indirect(CONCAT(LEFT(Q$1, LEN(Q$1)-8),""-rep-texts"")&amp;""!$C$4:$C"") = R82), -2)"),6.0)</f>
        <v>6</v>
      </c>
      <c r="R82" s="8" t="str">
        <f>IFERROR(__xludf.DUMMYFUNCTION("IF(ISBLANK(IFERROR(vlookup(E82, IMPORTRANGE(""1HbWeGXj0j_9fxRj0rL21m2rIJnCPQCiNttak_P61qFU"", ""impact_quality""), 3,false), ""Low Content"") ), ""Low Content"", IFERROR(vlookup(E82, IMPORTRANGE(""1HbWeGXj0j_9fxRj0rL21m2rIJnCPQCiNttak_P61qFU"", ""impact_q"&amp;"uality!$A$3:$C$10000""), 3,false), ""Low Content"") )"),"Negative impact on work-life balance")</f>
        <v>Negative impact on work-life balance</v>
      </c>
      <c r="S82" s="7">
        <v>0.5</v>
      </c>
      <c r="T82" s="7">
        <f>IFERROR(__xludf.DUMMYFUNCTION("IFERROR(filter(indirect(CONCAT(LEFT(T$1, LEN(T$1)-8),""-rep-texts"")&amp;""!$A$4:$A""),indirect(CONCAT(LEFT(T$1, LEN(T$1)-8),""-rep-texts"")&amp;""!$B$4:$B"") = -1000, indirect(CONCAT(LEFT(T$1, LEN(T$1)-8),""-rep-texts"")&amp;""!$C$4:$C"") = U82), -2)"),0.0)</f>
        <v>0</v>
      </c>
      <c r="U82" s="8" t="str">
        <f>IFERROR(__xludf.DUMMYFUNCTION("IFERROR(vlookup( filter(indirect(CONCAT(LEFT(T$1, LEN(T$1)-8),""-rep-texts"")&amp;""!$B$4:$B""),indirect(CONCAT(LEFT(T$1, LEN(T$1)-8),""-rep-texts"")&amp;""!$A$4:$A"") = W82), indirect(CONCAT(LEFT(T$1, LEN(T$1)-8),""-rep-texts"")&amp;""!$A$4:$C""), 3, false), ""Low C"&amp;"ontent"")"),"Negative impact on team's culture and performance")</f>
        <v>Negative impact on team's culture and performance</v>
      </c>
      <c r="V82" s="7">
        <v>0.5</v>
      </c>
      <c r="W82" s="8">
        <f>IFERROR(__xludf.DUMMYFUNCTION("IFERROR(filter(indirect(CONCAT(LEFT(W$1, LEN(W$1)-8),""-rep-texts"")&amp;""!$A$4:$A""),indirect(CONCAT(LEFT(W$1, LEN(W$1)-8),""-rep-texts"")&amp;""!$B$4:$B"") &lt;&gt; -1000, indirect(CONCAT(LEFT(W$1, LEN(W$1)-8),""-rep-texts"")&amp;""!$C$4:$C"") = X82), -2)"),4.0)</f>
        <v>4</v>
      </c>
      <c r="X82" s="8" t="str">
        <f>IFERROR(__xludf.DUMMYFUNCTION("IF(ISBLANK(IFERROR(vlookup(F82, IMPORTRANGE(""1HbWeGXj0j_9fxRj0rL21m2rIJnCPQCiNttak_P61qFU"", ""impact_cul_perf""), 3,false), ""Low Content"") ), ""Low Content"", IFERROR(vlookup(F82, IMPORTRANGE(""1HbWeGXj0j_9fxRj0rL21m2rIJnCPQCiNttak_P61qFU"", ""impact_"&amp;"cul_perf!$A$3:$C$10000""), 3,false), ""Low Content"") )"),"Negative impact on performance")</f>
        <v>Negative impact on performance</v>
      </c>
      <c r="Y82" s="7">
        <v>0.5</v>
      </c>
      <c r="Z82" s="7">
        <f>IFERROR(__xludf.DUMMYFUNCTION("IFERROR(filter(indirect(CONCAT(LEFT(Z$1, LEN(Z$1)-8),""-rep-texts"")&amp;""!$A$4:$A""),indirect(CONCAT(LEFT(Z$1, LEN(Z$1)-8),""-rep-texts"")&amp;""!$B$4:$B"") = -1000, indirect(CONCAT(LEFT(Z$1, LEN(Z$1)-8),""-rep-texts"")&amp;""!$C$4:$C"") = AA82), -2)"),3.0)</f>
        <v>3</v>
      </c>
      <c r="AA82" s="8" t="str">
        <f>IFERROR(__xludf.DUMMYFUNCTION("IFERROR(vlookup( filter(indirect(CONCAT(LEFT(Z$1, LEN(Z$1)-8),""-rep-texts"")&amp;""!$B$4:$B""),indirect(CONCAT(LEFT(Z$1, LEN(Z$1)-8),""-rep-texts"")&amp;""!$A$4:$A"") = AC82), indirect(CONCAT(LEFT(Z$1, LEN(Z$1)-8),""-rep-texts"")&amp;""!$A$4:$C""), 3, false), ""Low "&amp;"Content"")"),"Preference for hybrid model")</f>
        <v>Preference for hybrid model</v>
      </c>
      <c r="AB82" s="7">
        <v>0.5</v>
      </c>
      <c r="AC82" s="8">
        <f>IFERROR(__xludf.DUMMYFUNCTION("IFERROR(filter(indirect(CONCAT(LEFT(AC$1, LEN(AC$1)-8),""-rep-texts"")&amp;""!$A$4:$A""),indirect(CONCAT(LEFT(AC$1, LEN(AC$1)-8),""-rep-texts"")&amp;""!$B$4:$B"") &lt;&gt; -1000, indirect(CONCAT(LEFT(AC$1, LEN(AC$1)-8),""-rep-texts"")&amp;""!$C$4:$C"") = AD82), -2)"),7.0)</f>
        <v>7</v>
      </c>
      <c r="AD82" s="8" t="str">
        <f>IFERROR(__xludf.DUMMYFUNCTION("IF(ISBLANK(IFERROR(vlookup(G82, IMPORTRANGE(""1HbWeGXj0j_9fxRj0rL21m2rIJnCPQCiNttak_P61qFU"", ""policy_desired_state""), 3,false), ""Low Content"") ), ""Low Content"", IFERROR(vlookup(G82, IMPORTRANGE(""1HbWeGXj0j_9fxRj0rL21m2rIJnCPQCiNttak_P61qFU"", ""po"&amp;"licy_desired_state!$A$3:$C$10000""), 3,false), ""Low Content"") )"),"Generalized hybrid work model")</f>
        <v>Generalized hybrid work model</v>
      </c>
      <c r="AE82" s="7">
        <v>0.5</v>
      </c>
    </row>
    <row r="83" ht="15.75" customHeight="1">
      <c r="A83" s="5" t="s">
        <v>38</v>
      </c>
      <c r="B83" s="6" t="s">
        <v>52</v>
      </c>
      <c r="C83" s="5" t="s">
        <v>71</v>
      </c>
      <c r="D83" s="5" t="s">
        <v>368</v>
      </c>
      <c r="E83" s="5" t="s">
        <v>369</v>
      </c>
      <c r="F83" s="5" t="s">
        <v>370</v>
      </c>
      <c r="G83" s="5" t="s">
        <v>371</v>
      </c>
      <c r="H83" s="7">
        <f>IFERROR(__xludf.DUMMYFUNCTION("IFERROR(filter(indirect(CONCAT(LEFT(H$1, LEN(H$1)-8),""-rep-texts"")&amp;""!$A$4:$A""),indirect(CONCAT(LEFT(H$1, LEN(H$1)-8),""-rep-texts"")&amp;""!$B$4:$B"") = -1000, indirect(CONCAT(LEFT(H$1, LEN(H$1)-8),""-rep-texts"")&amp;""!$C$4:$C"") = I83), -2)"),0.0)</f>
        <v>0</v>
      </c>
      <c r="I83" s="8" t="str">
        <f>IFERROR(__xludf.DUMMYFUNCTION("IFERROR(vlookup( filter(indirect(CONCAT(LEFT(H$1, LEN(H$1)-8),""-rep-texts"")&amp;""!$B$4:$B""),indirect(CONCAT(LEFT(H$1, LEN(H$1)-8),""-rep-texts"")&amp;""!$A$4:$A"") = K83), indirect(CONCAT(LEFT(H$1, LEN(H$1)-8),""-rep-texts"")&amp;""!$A$4:$C""), 3, false), ""Low C"&amp;"ontent"")"),"Adopted hybrid work policy")</f>
        <v>Adopted hybrid work policy</v>
      </c>
      <c r="J83" s="7">
        <v>0.5</v>
      </c>
      <c r="K83" s="8">
        <f>IFERROR(__xludf.DUMMYFUNCTION("IFERROR(filter(indirect(CONCAT(LEFT(K$1, LEN(K$1)-8),""-rep-texts"")&amp;""!$A$4:$A""),indirect(CONCAT(LEFT(K$1, LEN(K$1)-8),""-rep-texts"")&amp;""!$B$4:$B"") &lt;&gt; -1000, indirect(CONCAT(LEFT(K$1, LEN(K$1)-8),""-rep-texts"")&amp;""!$C$4:$C"") = L83), -2)"),4.0)</f>
        <v>4</v>
      </c>
      <c r="L83" s="8" t="str">
        <f>IFERROR(__xludf.DUMMYFUNCTION("IF(ISBLANK(IFERROR(vlookup(D83, IMPORTRANGE(""1HbWeGXj0j_9fxRj0rL21m2rIJnCPQCiNttak_P61qFU"", ""policy_current_state""), 3,false), ""Low Content"") ), ""Low Content"", IFERROR(vlookup(D83, IMPORTRANGE(""1HbWeGXj0j_9fxRj0rL21m2rIJnCPQCiNttak_P61qFU"", ""po"&amp;"licy_current_state!$A$3:$C$10000""), 3,false), ""Low Content"") )"),"Adopted hybrid work policy")</f>
        <v>Adopted hybrid work policy</v>
      </c>
      <c r="M83" s="7">
        <v>0.5</v>
      </c>
      <c r="N83" s="7">
        <f>IFERROR(__xludf.DUMMYFUNCTION("IFERROR(filter(indirect(CONCAT(LEFT(N$1, LEN(N$1)-8),""-rep-texts"")&amp;""!$A$4:$A""),indirect(CONCAT(LEFT(N$1, LEN(N$1)-8),""-rep-texts"")&amp;""!$B$4:$B"") = -1000, indirect(CONCAT(LEFT(N$1, LEN(N$1)-8),""-rep-texts"")&amp;""!$C$4:$C"") = O83), -2)"),2.0)</f>
        <v>2</v>
      </c>
      <c r="O83" s="8" t="str">
        <f>IFERROR(__xludf.DUMMYFUNCTION("IFERROR(vlookup( filter(indirect(CONCAT(LEFT(N$1, LEN(N$1)-8),""-rep-texts"")&amp;""!$B$4:$B""),indirect(CONCAT(LEFT(N$1, LEN(N$1)-8),""-rep-texts"")&amp;""!$A$4:$A"") = Q83), indirect(CONCAT(LEFT(N$1, LEN(N$1)-8),""-rep-texts"")&amp;""!$A$4:$C""), 3, false), ""Low C"&amp;"ontent"")"),"Positive impact on quality of life")</f>
        <v>Positive impact on quality of life</v>
      </c>
      <c r="P83" s="7">
        <v>0.5</v>
      </c>
      <c r="Q83" s="8">
        <f>IFERROR(__xludf.DUMMYFUNCTION("IFERROR(filter(indirect(CONCAT(LEFT(Q$1, LEN(Q$1)-8),""-rep-texts"")&amp;""!$A$4:$A""),indirect(CONCAT(LEFT(Q$1, LEN(Q$1)-8),""-rep-texts"")&amp;""!$B$4:$B"") &lt;&gt; -1000, indirect(CONCAT(LEFT(Q$1, LEN(Q$1)-8),""-rep-texts"")&amp;""!$C$4:$C"") = R83), -2)"),11.0)</f>
        <v>11</v>
      </c>
      <c r="R83" s="8" t="str">
        <f>IFERROR(__xludf.DUMMYFUNCTION("IF(ISBLANK(IFERROR(vlookup(E83, IMPORTRANGE(""1HbWeGXj0j_9fxRj0rL21m2rIJnCPQCiNttak_P61qFU"", ""impact_quality""), 3,false), ""Low Content"") ), ""Low Content"", IFERROR(vlookup(E83, IMPORTRANGE(""1HbWeGXj0j_9fxRj0rL21m2rIJnCPQCiNttak_P61qFU"", ""impact_q"&amp;"uality!$A$3:$C$10000""), 3,false), ""Low Content"") )"),"Positive impact on work-life balance due to hyrbrid/remote policy")</f>
        <v>Positive impact on work-life balance due to hyrbrid/remote policy</v>
      </c>
      <c r="S83" s="7">
        <v>0.5</v>
      </c>
      <c r="T83" s="7">
        <f>IFERROR(__xludf.DUMMYFUNCTION("IFERROR(filter(indirect(CONCAT(LEFT(T$1, LEN(T$1)-8),""-rep-texts"")&amp;""!$A$4:$A""),indirect(CONCAT(LEFT(T$1, LEN(T$1)-8),""-rep-texts"")&amp;""!$B$4:$B"") = -1000, indirect(CONCAT(LEFT(T$1, LEN(T$1)-8),""-rep-texts"")&amp;""!$C$4:$C"") = U83), -2)"),2.0)</f>
        <v>2</v>
      </c>
      <c r="U83" s="8" t="str">
        <f>IFERROR(__xludf.DUMMYFUNCTION("IFERROR(vlookup( filter(indirect(CONCAT(LEFT(T$1, LEN(T$1)-8),""-rep-texts"")&amp;""!$B$4:$B""),indirect(CONCAT(LEFT(T$1, LEN(T$1)-8),""-rep-texts"")&amp;""!$A$4:$A"") = W83), indirect(CONCAT(LEFT(T$1, LEN(T$1)-8),""-rep-texts"")&amp;""!$A$4:$C""), 3, false), ""Low C"&amp;"ontent"")"),"Positive impact on team's culture and performance")</f>
        <v>Positive impact on team's culture and performance</v>
      </c>
      <c r="V83" s="7">
        <v>0.5</v>
      </c>
      <c r="W83" s="8">
        <f>IFERROR(__xludf.DUMMYFUNCTION("IFERROR(filter(indirect(CONCAT(LEFT(W$1, LEN(W$1)-8),""-rep-texts"")&amp;""!$A$4:$A""),indirect(CONCAT(LEFT(W$1, LEN(W$1)-8),""-rep-texts"")&amp;""!$B$4:$B"") &lt;&gt; -1000, indirect(CONCAT(LEFT(W$1, LEN(W$1)-8),""-rep-texts"")&amp;""!$C$4:$C"") = X83), -2)"),6.0)</f>
        <v>6</v>
      </c>
      <c r="X83" s="8" t="str">
        <f>IFERROR(__xludf.DUMMYFUNCTION("IF(ISBLANK(IFERROR(vlookup(F83, IMPORTRANGE(""1HbWeGXj0j_9fxRj0rL21m2rIJnCPQCiNttak_P61qFU"", ""impact_cul_perf""), 3,false), ""Low Content"") ), ""Low Content"", IFERROR(vlookup(F83, IMPORTRANGE(""1HbWeGXj0j_9fxRj0rL21m2rIJnCPQCiNttak_P61qFU"", ""impact_"&amp;"cul_perf!$A$3:$C$10000""), 3,false), ""Low Content"") )"),"Maintained or enhanced team culture and performance ")</f>
        <v>Maintained or enhanced team culture and performance </v>
      </c>
      <c r="Y83" s="7">
        <v>0.5</v>
      </c>
      <c r="Z83" s="7">
        <f>IFERROR(__xludf.DUMMYFUNCTION("IFERROR(filter(indirect(CONCAT(LEFT(Z$1, LEN(Z$1)-8),""-rep-texts"")&amp;""!$A$4:$A""),indirect(CONCAT(LEFT(Z$1, LEN(Z$1)-8),""-rep-texts"")&amp;""!$B$4:$B"") = -1000, indirect(CONCAT(LEFT(Z$1, LEN(Z$1)-8),""-rep-texts"")&amp;""!$C$4:$C"") = AA83), -2)"),3.0)</f>
        <v>3</v>
      </c>
      <c r="AA83" s="8" t="str">
        <f>IFERROR(__xludf.DUMMYFUNCTION("IFERROR(vlookup( filter(indirect(CONCAT(LEFT(Z$1, LEN(Z$1)-8),""-rep-texts"")&amp;""!$B$4:$B""),indirect(CONCAT(LEFT(Z$1, LEN(Z$1)-8),""-rep-texts"")&amp;""!$A$4:$A"") = AC83), indirect(CONCAT(LEFT(Z$1, LEN(Z$1)-8),""-rep-texts"")&amp;""!$A$4:$C""), 3, false), ""Low "&amp;"Content"")"),"Preference for hybrid model")</f>
        <v>Preference for hybrid model</v>
      </c>
      <c r="AB83" s="7">
        <v>0.5</v>
      </c>
      <c r="AC83" s="8">
        <f>IFERROR(__xludf.DUMMYFUNCTION("IFERROR(filter(indirect(CONCAT(LEFT(AC$1, LEN(AC$1)-8),""-rep-texts"")&amp;""!$A$4:$A""),indirect(CONCAT(LEFT(AC$1, LEN(AC$1)-8),""-rep-texts"")&amp;""!$B$4:$B"") &lt;&gt; -1000, indirect(CONCAT(LEFT(AC$1, LEN(AC$1)-8),""-rep-texts"")&amp;""!$C$4:$C"") = AD83), -2)"),7.0)</f>
        <v>7</v>
      </c>
      <c r="AD83" s="8" t="str">
        <f>IFERROR(__xludf.DUMMYFUNCTION("IF(ISBLANK(IFERROR(vlookup(G83, IMPORTRANGE(""1HbWeGXj0j_9fxRj0rL21m2rIJnCPQCiNttak_P61qFU"", ""policy_desired_state""), 3,false), ""Low Content"") ), ""Low Content"", IFERROR(vlookup(G83, IMPORTRANGE(""1HbWeGXj0j_9fxRj0rL21m2rIJnCPQCiNttak_P61qFU"", ""po"&amp;"licy_desired_state!$A$3:$C$10000""), 3,false), ""Low Content"") )"),"Generalized hybrid work model")</f>
        <v>Generalized hybrid work model</v>
      </c>
      <c r="AE83" s="7">
        <v>0.5</v>
      </c>
    </row>
    <row r="84" ht="15.75" customHeight="1">
      <c r="A84" s="5" t="s">
        <v>38</v>
      </c>
      <c r="B84" s="6" t="s">
        <v>52</v>
      </c>
      <c r="C84" s="5" t="s">
        <v>40</v>
      </c>
      <c r="D84" s="5" t="s">
        <v>372</v>
      </c>
      <c r="E84" s="5" t="s">
        <v>373</v>
      </c>
      <c r="F84" s="5" t="s">
        <v>374</v>
      </c>
      <c r="G84" s="5" t="s">
        <v>375</v>
      </c>
      <c r="H84" s="7">
        <f>IFERROR(__xludf.DUMMYFUNCTION("IFERROR(filter(indirect(CONCAT(LEFT(H$1, LEN(H$1)-8),""-rep-texts"")&amp;""!$A$4:$A""),indirect(CONCAT(LEFT(H$1, LEN(H$1)-8),""-rep-texts"")&amp;""!$B$4:$B"") = -1000, indirect(CONCAT(LEFT(H$1, LEN(H$1)-8),""-rep-texts"")&amp;""!$C$4:$C"") = I84), -2)"),2.0)</f>
        <v>2</v>
      </c>
      <c r="I84" s="8" t="str">
        <f>IFERROR(__xludf.DUMMYFUNCTION("IFERROR(vlookup( filter(indirect(CONCAT(LEFT(H$1, LEN(H$1)-8),""-rep-texts"")&amp;""!$B$4:$B""),indirect(CONCAT(LEFT(H$1, LEN(H$1)-8),""-rep-texts"")&amp;""!$A$4:$A"") = K84), indirect(CONCAT(LEFT(H$1, LEN(H$1)-8),""-rep-texts"")&amp;""!$A$4:$C""), 3, false), ""Low C"&amp;"ontent"")"),"No change in policy")</f>
        <v>No change in policy</v>
      </c>
      <c r="J84" s="7">
        <v>0.5</v>
      </c>
      <c r="K84" s="8">
        <f>IFERROR(__xludf.DUMMYFUNCTION("IFERROR(filter(indirect(CONCAT(LEFT(K$1, LEN(K$1)-8),""-rep-texts"")&amp;""!$A$4:$A""),indirect(CONCAT(LEFT(K$1, LEN(K$1)-8),""-rep-texts"")&amp;""!$B$4:$B"") &lt;&gt; -1000, indirect(CONCAT(LEFT(K$1, LEN(K$1)-8),""-rep-texts"")&amp;""!$C$4:$C"") = L84), -2)"),6.0)</f>
        <v>6</v>
      </c>
      <c r="L84" s="8" t="str">
        <f>IFERROR(__xludf.DUMMYFUNCTION("IF(ISBLANK(IFERROR(vlookup(D84, IMPORTRANGE(""1HbWeGXj0j_9fxRj0rL21m2rIJnCPQCiNttak_P61qFU"", ""policy_current_state""), 3,false), ""Low Content"") ), ""Low Content"", IFERROR(vlookup(D84, IMPORTRANGE(""1HbWeGXj0j_9fxRj0rL21m2rIJnCPQCiNttak_P61qFU"", ""po"&amp;"licy_current_state!$A$3:$C$10000""), 3,false), ""Low Content"") )"),"No change in policy")</f>
        <v>No change in policy</v>
      </c>
      <c r="M84" s="7">
        <v>0.5</v>
      </c>
      <c r="N84" s="7">
        <f>IFERROR(__xludf.DUMMYFUNCTION("IFERROR(filter(indirect(CONCAT(LEFT(N$1, LEN(N$1)-8),""-rep-texts"")&amp;""!$A$4:$A""),indirect(CONCAT(LEFT(N$1, LEN(N$1)-8),""-rep-texts"")&amp;""!$B$4:$B"") = -1000, indirect(CONCAT(LEFT(N$1, LEN(N$1)-8),""-rep-texts"")&amp;""!$C$4:$C"") = O84), -2)"),2.0)</f>
        <v>2</v>
      </c>
      <c r="O84" s="8" t="str">
        <f>IFERROR(__xludf.DUMMYFUNCTION("IFERROR(vlookup( filter(indirect(CONCAT(LEFT(N$1, LEN(N$1)-8),""-rep-texts"")&amp;""!$B$4:$B""),indirect(CONCAT(LEFT(N$1, LEN(N$1)-8),""-rep-texts"")&amp;""!$A$4:$A"") = Q84), indirect(CONCAT(LEFT(N$1, LEN(N$1)-8),""-rep-texts"")&amp;""!$A$4:$C""), 3, false), ""Low C"&amp;"ontent"")"),"Positive impact on quality of life")</f>
        <v>Positive impact on quality of life</v>
      </c>
      <c r="P84" s="7">
        <v>0.5</v>
      </c>
      <c r="Q84" s="8">
        <f>IFERROR(__xludf.DUMMYFUNCTION("IFERROR(filter(indirect(CONCAT(LEFT(Q$1, LEN(Q$1)-8),""-rep-texts"")&amp;""!$A$4:$A""),indirect(CONCAT(LEFT(Q$1, LEN(Q$1)-8),""-rep-texts"")&amp;""!$B$4:$B"") &lt;&gt; -1000, indirect(CONCAT(LEFT(Q$1, LEN(Q$1)-8),""-rep-texts"")&amp;""!$C$4:$C"") = R84), -2)"),11.0)</f>
        <v>11</v>
      </c>
      <c r="R84" s="8" t="str">
        <f>IFERROR(__xludf.DUMMYFUNCTION("IF(ISBLANK(IFERROR(vlookup(E84, IMPORTRANGE(""1HbWeGXj0j_9fxRj0rL21m2rIJnCPQCiNttak_P61qFU"", ""impact_quality""), 3,false), ""Low Content"") ), ""Low Content"", IFERROR(vlookup(E84, IMPORTRANGE(""1HbWeGXj0j_9fxRj0rL21m2rIJnCPQCiNttak_P61qFU"", ""impact_q"&amp;"uality!$A$3:$C$10000""), 3,false), ""Low Content"") )"),"Positive impact on work-life balance due to hyrbrid/remote policy")</f>
        <v>Positive impact on work-life balance due to hyrbrid/remote policy</v>
      </c>
      <c r="S84" s="7">
        <v>0.5</v>
      </c>
      <c r="T84" s="7">
        <f>IFERROR(__xludf.DUMMYFUNCTION("IFERROR(filter(indirect(CONCAT(LEFT(T$1, LEN(T$1)-8),""-rep-texts"")&amp;""!$A$4:$A""),indirect(CONCAT(LEFT(T$1, LEN(T$1)-8),""-rep-texts"")&amp;""!$B$4:$B"") = -1000, indirect(CONCAT(LEFT(T$1, LEN(T$1)-8),""-rep-texts"")&amp;""!$C$4:$C"") = U84), -2)"),0.0)</f>
        <v>0</v>
      </c>
      <c r="U84" s="8" t="str">
        <f>IFERROR(__xludf.DUMMYFUNCTION("IFERROR(vlookup( filter(indirect(CONCAT(LEFT(T$1, LEN(T$1)-8),""-rep-texts"")&amp;""!$B$4:$B""),indirect(CONCAT(LEFT(T$1, LEN(T$1)-8),""-rep-texts"")&amp;""!$A$4:$A"") = W84), indirect(CONCAT(LEFT(T$1, LEN(T$1)-8),""-rep-texts"")&amp;""!$A$4:$C""), 3, false), ""Low C"&amp;"ontent"")"),"Negative impact on team's culture and performance")</f>
        <v>Negative impact on team's culture and performance</v>
      </c>
      <c r="V84" s="7">
        <v>0.5</v>
      </c>
      <c r="W84" s="8">
        <f>IFERROR(__xludf.DUMMYFUNCTION("IFERROR(filter(indirect(CONCAT(LEFT(W$1, LEN(W$1)-8),""-rep-texts"")&amp;""!$A$4:$A""),indirect(CONCAT(LEFT(W$1, LEN(W$1)-8),""-rep-texts"")&amp;""!$B$4:$B"") &lt;&gt; -1000, indirect(CONCAT(LEFT(W$1, LEN(W$1)-8),""-rep-texts"")&amp;""!$C$4:$C"") = X84), -2)"),3.0)</f>
        <v>3</v>
      </c>
      <c r="X84" s="8" t="str">
        <f>IFERROR(__xludf.DUMMYFUNCTION("IF(ISBLANK(IFERROR(vlookup(F84, IMPORTRANGE(""1HbWeGXj0j_9fxRj0rL21m2rIJnCPQCiNttak_P61qFU"", ""impact_cul_perf""), 3,false), ""Low Content"") ), ""Low Content"", IFERROR(vlookup(F84, IMPORTRANGE(""1HbWeGXj0j_9fxRj0rL21m2rIJnCPQCiNttak_P61qFU"", ""impact_"&amp;"cul_perf!$A$3:$C$10000""), 3,false), ""Low Content"") )"),"Lower team cohesion")</f>
        <v>Lower team cohesion</v>
      </c>
      <c r="Y84" s="7">
        <v>0.5</v>
      </c>
      <c r="Z84" s="7">
        <f>IFERROR(__xludf.DUMMYFUNCTION("IFERROR(filter(indirect(CONCAT(LEFT(Z$1, LEN(Z$1)-8),""-rep-texts"")&amp;""!$A$4:$A""),indirect(CONCAT(LEFT(Z$1, LEN(Z$1)-8),""-rep-texts"")&amp;""!$B$4:$B"") = -1000, indirect(CONCAT(LEFT(Z$1, LEN(Z$1)-8),""-rep-texts"")&amp;""!$C$4:$C"") = AA84), -2)"),0.0)</f>
        <v>0</v>
      </c>
      <c r="AA84" s="8" t="str">
        <f>IFERROR(__xludf.DUMMYFUNCTION("IFERROR(vlookup( filter(indirect(CONCAT(LEFT(Z$1, LEN(Z$1)-8),""-rep-texts"")&amp;""!$B$4:$B""),indirect(CONCAT(LEFT(Z$1, LEN(Z$1)-8),""-rep-texts"")&amp;""!$A$4:$A"") = AC84), indirect(CONCAT(LEFT(Z$1, LEN(Z$1)-8),""-rep-texts"")&amp;""!$A$4:$C""), 3, false), ""Low "&amp;"Content"")"),"Fulltime work from home")</f>
        <v>Fulltime work from home</v>
      </c>
      <c r="AB84" s="7">
        <v>0.5</v>
      </c>
      <c r="AC84" s="8">
        <f>IFERROR(__xludf.DUMMYFUNCTION("IFERROR(filter(indirect(CONCAT(LEFT(AC$1, LEN(AC$1)-8),""-rep-texts"")&amp;""!$A$4:$A""),indirect(CONCAT(LEFT(AC$1, LEN(AC$1)-8),""-rep-texts"")&amp;""!$B$4:$B"") &lt;&gt; -1000, indirect(CONCAT(LEFT(AC$1, LEN(AC$1)-8),""-rep-texts"")&amp;""!$C$4:$C"") = AD84), -2)"),4.0)</f>
        <v>4</v>
      </c>
      <c r="AD84" s="8" t="str">
        <f>IFERROR(__xludf.DUMMYFUNCTION("IF(ISBLANK(IFERROR(vlookup(G84, IMPORTRANGE(""1HbWeGXj0j_9fxRj0rL21m2rIJnCPQCiNttak_P61qFU"", ""policy_desired_state""), 3,false), ""Low Content"") ), ""Low Content"", IFERROR(vlookup(G84, IMPORTRANGE(""1HbWeGXj0j_9fxRj0rL21m2rIJnCPQCiNttak_P61qFU"", ""po"&amp;"licy_desired_state!$A$3:$C$10000""), 3,false), ""Low Content"") )"),"Fulltime work from home")</f>
        <v>Fulltime work from home</v>
      </c>
      <c r="AE84" s="7">
        <v>0.5</v>
      </c>
    </row>
    <row r="85" ht="15.75" customHeight="1">
      <c r="A85" s="5" t="s">
        <v>38</v>
      </c>
      <c r="B85" s="6" t="s">
        <v>58</v>
      </c>
      <c r="C85" s="5" t="s">
        <v>47</v>
      </c>
      <c r="D85" s="5" t="s">
        <v>376</v>
      </c>
      <c r="E85" s="5" t="s">
        <v>377</v>
      </c>
      <c r="F85" s="5" t="s">
        <v>378</v>
      </c>
      <c r="G85" s="5" t="s">
        <v>379</v>
      </c>
      <c r="H85" s="7">
        <f>IFERROR(__xludf.DUMMYFUNCTION("IFERROR(filter(indirect(CONCAT(LEFT(H$1, LEN(H$1)-8),""-rep-texts"")&amp;""!$A$4:$A""),indirect(CONCAT(LEFT(H$1, LEN(H$1)-8),""-rep-texts"")&amp;""!$B$4:$B"") = -1000, indirect(CONCAT(LEFT(H$1, LEN(H$1)-8),""-rep-texts"")&amp;""!$C$4:$C"") = I85), -2)"),1.0)</f>
        <v>1</v>
      </c>
      <c r="I85" s="8" t="str">
        <f>IFERROR(__xludf.DUMMYFUNCTION("IFERROR(vlookup( filter(indirect(CONCAT(LEFT(H$1, LEN(H$1)-8),""-rep-texts"")&amp;""!$B$4:$B""),indirect(CONCAT(LEFT(H$1, LEN(H$1)-8),""-rep-texts"")&amp;""!$A$4:$A"") = K85), indirect(CONCAT(LEFT(H$1, LEN(H$1)-8),""-rep-texts"")&amp;""!$A$4:$C""), 3, false), ""Low C"&amp;"ontent"")"),"Shifted to full remote work")</f>
        <v>Shifted to full remote work</v>
      </c>
      <c r="J85" s="7">
        <v>0.5</v>
      </c>
      <c r="K85" s="8">
        <f>IFERROR(__xludf.DUMMYFUNCTION("IFERROR(filter(indirect(CONCAT(LEFT(K$1, LEN(K$1)-8),""-rep-texts"")&amp;""!$A$4:$A""),indirect(CONCAT(LEFT(K$1, LEN(K$1)-8),""-rep-texts"")&amp;""!$B$4:$B"") &lt;&gt; -1000, indirect(CONCAT(LEFT(K$1, LEN(K$1)-8),""-rep-texts"")&amp;""!$C$4:$C"") = L85), -2)"),5.0)</f>
        <v>5</v>
      </c>
      <c r="L85" s="8" t="str">
        <f>IFERROR(__xludf.DUMMYFUNCTION("IF(ISBLANK(IFERROR(vlookup(D85, IMPORTRANGE(""1HbWeGXj0j_9fxRj0rL21m2rIJnCPQCiNttak_P61qFU"", ""policy_current_state""), 3,false), ""Low Content"") ), ""Low Content"", IFERROR(vlookup(D85, IMPORTRANGE(""1HbWeGXj0j_9fxRj0rL21m2rIJnCPQCiNttak_P61qFU"", ""po"&amp;"licy_current_state!$A$3:$C$10000""), 3,false), ""Low Content"") )"),"Shifted to full remote work")</f>
        <v>Shifted to full remote work</v>
      </c>
      <c r="M85" s="7">
        <v>0.5</v>
      </c>
      <c r="N85" s="7">
        <f>IFERROR(__xludf.DUMMYFUNCTION("IFERROR(filter(indirect(CONCAT(LEFT(N$1, LEN(N$1)-8),""-rep-texts"")&amp;""!$A$4:$A""),indirect(CONCAT(LEFT(N$1, LEN(N$1)-8),""-rep-texts"")&amp;""!$B$4:$B"") = -1000, indirect(CONCAT(LEFT(N$1, LEN(N$1)-8),""-rep-texts"")&amp;""!$C$4:$C"") = O85), -2)"),-2.0)</f>
        <v>-2</v>
      </c>
      <c r="O85" s="8" t="str">
        <f>IFERROR(__xludf.DUMMYFUNCTION("IFERROR(vlookup( filter(indirect(CONCAT(LEFT(N$1, LEN(N$1)-8),""-rep-texts"")&amp;""!$B$4:$B""),indirect(CONCAT(LEFT(N$1, LEN(N$1)-8),""-rep-texts"")&amp;""!$A$4:$A"") = Q85), indirect(CONCAT(LEFT(N$1, LEN(N$1)-8),""-rep-texts"")&amp;""!$A$4:$C""), 3, false), ""Low C"&amp;"ontent"")"),"Low Content")</f>
        <v>Low Content</v>
      </c>
      <c r="P85" s="7">
        <v>0.5</v>
      </c>
      <c r="Q85" s="8">
        <f>IFERROR(__xludf.DUMMYFUNCTION("IFERROR(filter(indirect(CONCAT(LEFT(Q$1, LEN(Q$1)-8),""-rep-texts"")&amp;""!$A$4:$A""),indirect(CONCAT(LEFT(Q$1, LEN(Q$1)-8),""-rep-texts"")&amp;""!$B$4:$B"") &lt;&gt; -1000, indirect(CONCAT(LEFT(Q$1, LEN(Q$1)-8),""-rep-texts"")&amp;""!$C$4:$C"") = R85), -2)"),-2.0)</f>
        <v>-2</v>
      </c>
      <c r="R85" s="8" t="str">
        <f>IFERROR(__xludf.DUMMYFUNCTION("IF(ISBLANK(IFERROR(vlookup(E85, IMPORTRANGE(""1HbWeGXj0j_9fxRj0rL21m2rIJnCPQCiNttak_P61qFU"", ""impact_quality""), 3,false), ""Low Content"") ), ""Low Content"", IFERROR(vlookup(E85, IMPORTRANGE(""1HbWeGXj0j_9fxRj0rL21m2rIJnCPQCiNttak_P61qFU"", ""impact_q"&amp;"uality!$A$3:$C$10000""), 3,false), ""Low Content"") )"),"Low Content")</f>
        <v>Low Content</v>
      </c>
      <c r="S85" s="7">
        <v>0.5</v>
      </c>
      <c r="T85" s="7">
        <f>IFERROR(__xludf.DUMMYFUNCTION("IFERROR(filter(indirect(CONCAT(LEFT(T$1, LEN(T$1)-8),""-rep-texts"")&amp;""!$A$4:$A""),indirect(CONCAT(LEFT(T$1, LEN(T$1)-8),""-rep-texts"")&amp;""!$B$4:$B"") = -1000, indirect(CONCAT(LEFT(T$1, LEN(T$1)-8),""-rep-texts"")&amp;""!$C$4:$C"") = U85), -2)"),0.0)</f>
        <v>0</v>
      </c>
      <c r="U85" s="8" t="str">
        <f>IFERROR(__xludf.DUMMYFUNCTION("IFERROR(vlookup( filter(indirect(CONCAT(LEFT(T$1, LEN(T$1)-8),""-rep-texts"")&amp;""!$B$4:$B""),indirect(CONCAT(LEFT(T$1, LEN(T$1)-8),""-rep-texts"")&amp;""!$A$4:$A"") = W85), indirect(CONCAT(LEFT(T$1, LEN(T$1)-8),""-rep-texts"")&amp;""!$A$4:$C""), 3, false), ""Low C"&amp;"ontent"")"),"Negative impact on team's culture and performance")</f>
        <v>Negative impact on team's culture and performance</v>
      </c>
      <c r="V85" s="7">
        <v>0.5</v>
      </c>
      <c r="W85" s="8">
        <f>IFERROR(__xludf.DUMMYFUNCTION("IFERROR(filter(indirect(CONCAT(LEFT(W$1, LEN(W$1)-8),""-rep-texts"")&amp;""!$A$4:$A""),indirect(CONCAT(LEFT(W$1, LEN(W$1)-8),""-rep-texts"")&amp;""!$B$4:$B"") &lt;&gt; -1000, indirect(CONCAT(LEFT(W$1, LEN(W$1)-8),""-rep-texts"")&amp;""!$C$4:$C"") = X85), -2)"),3.0)</f>
        <v>3</v>
      </c>
      <c r="X85" s="8" t="str">
        <f>IFERROR(__xludf.DUMMYFUNCTION("IF(ISBLANK(IFERROR(vlookup(F85, IMPORTRANGE(""1HbWeGXj0j_9fxRj0rL21m2rIJnCPQCiNttak_P61qFU"", ""impact_cul_perf""), 3,false), ""Low Content"") ), ""Low Content"", IFERROR(vlookup(F85, IMPORTRANGE(""1HbWeGXj0j_9fxRj0rL21m2rIJnCPQCiNttak_P61qFU"", ""impact_"&amp;"cul_perf!$A$3:$C$10000""), 3,false), ""Low Content"") )"),"Lower team cohesion")</f>
        <v>Lower team cohesion</v>
      </c>
      <c r="Y85" s="7">
        <v>0.5</v>
      </c>
      <c r="Z85" s="7">
        <f>IFERROR(__xludf.DUMMYFUNCTION("IFERROR(filter(indirect(CONCAT(LEFT(Z$1, LEN(Z$1)-8),""-rep-texts"")&amp;""!$A$4:$A""),indirect(CONCAT(LEFT(Z$1, LEN(Z$1)-8),""-rep-texts"")&amp;""!$B$4:$B"") = -1000, indirect(CONCAT(LEFT(Z$1, LEN(Z$1)-8),""-rep-texts"")&amp;""!$C$4:$C"") = AA85), -2)"),0.0)</f>
        <v>0</v>
      </c>
      <c r="AA85" s="8" t="str">
        <f>IFERROR(__xludf.DUMMYFUNCTION("IFERROR(vlookup( filter(indirect(CONCAT(LEFT(Z$1, LEN(Z$1)-8),""-rep-texts"")&amp;""!$B$4:$B""),indirect(CONCAT(LEFT(Z$1, LEN(Z$1)-8),""-rep-texts"")&amp;""!$A$4:$A"") = AC85), indirect(CONCAT(LEFT(Z$1, LEN(Z$1)-8),""-rep-texts"")&amp;""!$A$4:$C""), 3, false), ""Low "&amp;"Content"")"),"Fulltime work from home")</f>
        <v>Fulltime work from home</v>
      </c>
      <c r="AB85" s="7">
        <v>0.5</v>
      </c>
      <c r="AC85" s="8">
        <f>IFERROR(__xludf.DUMMYFUNCTION("IFERROR(filter(indirect(CONCAT(LEFT(AC$1, LEN(AC$1)-8),""-rep-texts"")&amp;""!$A$4:$A""),indirect(CONCAT(LEFT(AC$1, LEN(AC$1)-8),""-rep-texts"")&amp;""!$B$4:$B"") &lt;&gt; -1000, indirect(CONCAT(LEFT(AC$1, LEN(AC$1)-8),""-rep-texts"")&amp;""!$C$4:$C"") = AD85), -2)"),4.0)</f>
        <v>4</v>
      </c>
      <c r="AD85" s="8" t="str">
        <f>IFERROR(__xludf.DUMMYFUNCTION("IF(ISBLANK(IFERROR(vlookup(G85, IMPORTRANGE(""1HbWeGXj0j_9fxRj0rL21m2rIJnCPQCiNttak_P61qFU"", ""policy_desired_state""), 3,false), ""Low Content"") ), ""Low Content"", IFERROR(vlookup(G85, IMPORTRANGE(""1HbWeGXj0j_9fxRj0rL21m2rIJnCPQCiNttak_P61qFU"", ""po"&amp;"licy_desired_state!$A$3:$C$10000""), 3,false), ""Low Content"") )"),"Fulltime work from home")</f>
        <v>Fulltime work from home</v>
      </c>
      <c r="AE85" s="7">
        <v>0.5</v>
      </c>
    </row>
    <row r="86" ht="15.75" customHeight="1">
      <c r="A86" s="5" t="s">
        <v>38</v>
      </c>
      <c r="B86" s="6" t="s">
        <v>52</v>
      </c>
      <c r="C86" s="5" t="s">
        <v>47</v>
      </c>
      <c r="D86" s="5" t="s">
        <v>380</v>
      </c>
      <c r="E86" s="5" t="s">
        <v>381</v>
      </c>
      <c r="F86" s="5" t="s">
        <v>382</v>
      </c>
      <c r="G86" s="5" t="s">
        <v>383</v>
      </c>
      <c r="H86" s="7">
        <f>IFERROR(__xludf.DUMMYFUNCTION("IFERROR(filter(indirect(CONCAT(LEFT(H$1, LEN(H$1)-8),""-rep-texts"")&amp;""!$A$4:$A""),indirect(CONCAT(LEFT(H$1, LEN(H$1)-8),""-rep-texts"")&amp;""!$B$4:$B"") = -1000, indirect(CONCAT(LEFT(H$1, LEN(H$1)-8),""-rep-texts"")&amp;""!$C$4:$C"") = I86), -2)"),-2.0)</f>
        <v>-2</v>
      </c>
      <c r="I86" s="8" t="str">
        <f>IFERROR(__xludf.DUMMYFUNCTION("IFERROR(vlookup( filter(indirect(CONCAT(LEFT(H$1, LEN(H$1)-8),""-rep-texts"")&amp;""!$B$4:$B""),indirect(CONCAT(LEFT(H$1, LEN(H$1)-8),""-rep-texts"")&amp;""!$A$4:$A"") = K86), indirect(CONCAT(LEFT(H$1, LEN(H$1)-8),""-rep-texts"")&amp;""!$A$4:$C""), 3, false), ""Low C"&amp;"ontent"")"),"Low Content")</f>
        <v>Low Content</v>
      </c>
      <c r="J86" s="7">
        <v>0.5</v>
      </c>
      <c r="K86" s="8">
        <f>IFERROR(__xludf.DUMMYFUNCTION("IFERROR(filter(indirect(CONCAT(LEFT(K$1, LEN(K$1)-8),""-rep-texts"")&amp;""!$A$4:$A""),indirect(CONCAT(LEFT(K$1, LEN(K$1)-8),""-rep-texts"")&amp;""!$B$4:$B"") &lt;&gt; -1000, indirect(CONCAT(LEFT(K$1, LEN(K$1)-8),""-rep-texts"")&amp;""!$C$4:$C"") = L86), -2)"),-2.0)</f>
        <v>-2</v>
      </c>
      <c r="L86" s="8" t="str">
        <f>IFERROR(__xludf.DUMMYFUNCTION("IF(ISBLANK(IFERROR(vlookup(D86, IMPORTRANGE(""1HbWeGXj0j_9fxRj0rL21m2rIJnCPQCiNttak_P61qFU"", ""policy_current_state""), 3,false), ""Low Content"") ), ""Low Content"", IFERROR(vlookup(D86, IMPORTRANGE(""1HbWeGXj0j_9fxRj0rL21m2rIJnCPQCiNttak_P61qFU"", ""po"&amp;"licy_current_state!$A$3:$C$10000""), 3,false), ""Low Content"") )"),"Low Content")</f>
        <v>Low Content</v>
      </c>
      <c r="M86" s="7">
        <v>0.5</v>
      </c>
      <c r="N86" s="7">
        <f>IFERROR(__xludf.DUMMYFUNCTION("IFERROR(filter(indirect(CONCAT(LEFT(N$1, LEN(N$1)-8),""-rep-texts"")&amp;""!$A$4:$A""),indirect(CONCAT(LEFT(N$1, LEN(N$1)-8),""-rep-texts"")&amp;""!$B$4:$B"") = -1000, indirect(CONCAT(LEFT(N$1, LEN(N$1)-8),""-rep-texts"")&amp;""!$C$4:$C"") = O86), -2)"),0.0)</f>
        <v>0</v>
      </c>
      <c r="O86" s="8" t="str">
        <f>IFERROR(__xludf.DUMMYFUNCTION("IFERROR(vlookup( filter(indirect(CONCAT(LEFT(N$1, LEN(N$1)-8),""-rep-texts"")&amp;""!$B$4:$B""),indirect(CONCAT(LEFT(N$1, LEN(N$1)-8),""-rep-texts"")&amp;""!$A$4:$A"") = Q86), indirect(CONCAT(LEFT(N$1, LEN(N$1)-8),""-rep-texts"")&amp;""!$A$4:$C""), 3, false), ""Low C"&amp;"ontent"")"),"Negative impact on quality of life")</f>
        <v>Negative impact on quality of life</v>
      </c>
      <c r="P86" s="7">
        <v>0.5</v>
      </c>
      <c r="Q86" s="8">
        <f>IFERROR(__xludf.DUMMYFUNCTION("IFERROR(filter(indirect(CONCAT(LEFT(Q$1, LEN(Q$1)-8),""-rep-texts"")&amp;""!$A$4:$A""),indirect(CONCAT(LEFT(Q$1, LEN(Q$1)-8),""-rep-texts"")&amp;""!$B$4:$B"") &lt;&gt; -1000, indirect(CONCAT(LEFT(Q$1, LEN(Q$1)-8),""-rep-texts"")&amp;""!$C$4:$C"") = R86), -2)"),4.0)</f>
        <v>4</v>
      </c>
      <c r="R86" s="8" t="str">
        <f>IFERROR(__xludf.DUMMYFUNCTION("IF(ISBLANK(IFERROR(vlookup(E86, IMPORTRANGE(""1HbWeGXj0j_9fxRj0rL21m2rIJnCPQCiNttak_P61qFU"", ""impact_quality""), 3,false), ""Low Content"") ), ""Low Content"", IFERROR(vlookup(E86, IMPORTRANGE(""1HbWeGXj0j_9fxRj0rL21m2rIJnCPQCiNttak_P61qFU"", ""impact_q"&amp;"uality!$A$3:$C$10000""), 3,false), ""Low Content"") )"),"Negative impact on interactions and collaborations")</f>
        <v>Negative impact on interactions and collaborations</v>
      </c>
      <c r="S86" s="7">
        <v>0.5</v>
      </c>
      <c r="T86" s="7">
        <f>IFERROR(__xludf.DUMMYFUNCTION("IFERROR(filter(indirect(CONCAT(LEFT(T$1, LEN(T$1)-8),""-rep-texts"")&amp;""!$A$4:$A""),indirect(CONCAT(LEFT(T$1, LEN(T$1)-8),""-rep-texts"")&amp;""!$B$4:$B"") = -1000, indirect(CONCAT(LEFT(T$1, LEN(T$1)-8),""-rep-texts"")&amp;""!$C$4:$C"") = U86), -2)"),0.0)</f>
        <v>0</v>
      </c>
      <c r="U86" s="8" t="str">
        <f>IFERROR(__xludf.DUMMYFUNCTION("IFERROR(vlookup( filter(indirect(CONCAT(LEFT(T$1, LEN(T$1)-8),""-rep-texts"")&amp;""!$B$4:$B""),indirect(CONCAT(LEFT(T$1, LEN(T$1)-8),""-rep-texts"")&amp;""!$A$4:$A"") = W86), indirect(CONCAT(LEFT(T$1, LEN(T$1)-8),""-rep-texts"")&amp;""!$A$4:$C""), 3, false), ""Low C"&amp;"ontent"")"),"Negative impact on team's culture and performance")</f>
        <v>Negative impact on team's culture and performance</v>
      </c>
      <c r="V86" s="7">
        <v>0.5</v>
      </c>
      <c r="W86" s="8">
        <f>IFERROR(__xludf.DUMMYFUNCTION("IFERROR(filter(indirect(CONCAT(LEFT(W$1, LEN(W$1)-8),""-rep-texts"")&amp;""!$A$4:$A""),indirect(CONCAT(LEFT(W$1, LEN(W$1)-8),""-rep-texts"")&amp;""!$B$4:$B"") &lt;&gt; -1000, indirect(CONCAT(LEFT(W$1, LEN(W$1)-8),""-rep-texts"")&amp;""!$C$4:$C"") = X86), -2)"),3.0)</f>
        <v>3</v>
      </c>
      <c r="X86" s="8" t="str">
        <f>IFERROR(__xludf.DUMMYFUNCTION("IF(ISBLANK(IFERROR(vlookup(F86, IMPORTRANGE(""1HbWeGXj0j_9fxRj0rL21m2rIJnCPQCiNttak_P61qFU"", ""impact_cul_perf""), 3,false), ""Low Content"") ), ""Low Content"", IFERROR(vlookup(F86, IMPORTRANGE(""1HbWeGXj0j_9fxRj0rL21m2rIJnCPQCiNttak_P61qFU"", ""impact_"&amp;"cul_perf!$A$3:$C$10000""), 3,false), ""Low Content"") )"),"Lower team cohesion")</f>
        <v>Lower team cohesion</v>
      </c>
      <c r="Y86" s="7">
        <v>0.5</v>
      </c>
      <c r="Z86" s="7">
        <f>IFERROR(__xludf.DUMMYFUNCTION("IFERROR(filter(indirect(CONCAT(LEFT(Z$1, LEN(Z$1)-8),""-rep-texts"")&amp;""!$A$4:$A""),indirect(CONCAT(LEFT(Z$1, LEN(Z$1)-8),""-rep-texts"")&amp;""!$B$4:$B"") = -1000, indirect(CONCAT(LEFT(Z$1, LEN(Z$1)-8),""-rep-texts"")&amp;""!$C$4:$C"") = AA86), -2)"),1.0)</f>
        <v>1</v>
      </c>
      <c r="AA86" s="8" t="str">
        <f>IFERROR(__xludf.DUMMYFUNCTION("IFERROR(vlookup( filter(indirect(CONCAT(LEFT(Z$1, LEN(Z$1)-8),""-rep-texts"")&amp;""!$B$4:$B""),indirect(CONCAT(LEFT(Z$1, LEN(Z$1)-8),""-rep-texts"")&amp;""!$A$4:$A"") = AC86), indirect(CONCAT(LEFT(Z$1, LEN(Z$1)-8),""-rep-texts"")&amp;""!$A$4:$C""), 3, false), ""Low "&amp;"Content"")"),"Fulltime work from office")</f>
        <v>Fulltime work from office</v>
      </c>
      <c r="AB86" s="7">
        <v>0.5</v>
      </c>
      <c r="AC86" s="8">
        <f>IFERROR(__xludf.DUMMYFUNCTION("IFERROR(filter(indirect(CONCAT(LEFT(AC$1, LEN(AC$1)-8),""-rep-texts"")&amp;""!$A$4:$A""),indirect(CONCAT(LEFT(AC$1, LEN(AC$1)-8),""-rep-texts"")&amp;""!$B$4:$B"") &lt;&gt; -1000, indirect(CONCAT(LEFT(AC$1, LEN(AC$1)-8),""-rep-texts"")&amp;""!$C$4:$C"") = AD86), -2)"),5.0)</f>
        <v>5</v>
      </c>
      <c r="AD86" s="8" t="str">
        <f>IFERROR(__xludf.DUMMYFUNCTION("IF(ISBLANK(IFERROR(vlookup(G86, IMPORTRANGE(""1HbWeGXj0j_9fxRj0rL21m2rIJnCPQCiNttak_P61qFU"", ""policy_desired_state""), 3,false), ""Low Content"") ), ""Low Content"", IFERROR(vlookup(G86, IMPORTRANGE(""1HbWeGXj0j_9fxRj0rL21m2rIJnCPQCiNttak_P61qFU"", ""po"&amp;"licy_desired_state!$A$3:$C$10000""), 3,false), ""Low Content"") )"),"Fulltime work from office")</f>
        <v>Fulltime work from office</v>
      </c>
      <c r="AE86" s="7">
        <v>0.5</v>
      </c>
    </row>
    <row r="87" ht="15.75" customHeight="1">
      <c r="A87" s="5" t="s">
        <v>45</v>
      </c>
      <c r="B87" s="6" t="s">
        <v>52</v>
      </c>
      <c r="C87" s="5" t="s">
        <v>47</v>
      </c>
      <c r="D87" s="5" t="s">
        <v>384</v>
      </c>
      <c r="E87" s="5" t="s">
        <v>385</v>
      </c>
      <c r="F87" s="5" t="s">
        <v>386</v>
      </c>
      <c r="G87" s="5" t="s">
        <v>387</v>
      </c>
      <c r="H87" s="7">
        <f>IFERROR(__xludf.DUMMYFUNCTION("IFERROR(filter(indirect(CONCAT(LEFT(H$1, LEN(H$1)-8),""-rep-texts"")&amp;""!$A$4:$A""),indirect(CONCAT(LEFT(H$1, LEN(H$1)-8),""-rep-texts"")&amp;""!$B$4:$B"") = -1000, indirect(CONCAT(LEFT(H$1, LEN(H$1)-8),""-rep-texts"")&amp;""!$C$4:$C"") = I87), -2)"),0.0)</f>
        <v>0</v>
      </c>
      <c r="I87" s="8" t="str">
        <f>IFERROR(__xludf.DUMMYFUNCTION("IFERROR(vlookup( filter(indirect(CONCAT(LEFT(H$1, LEN(H$1)-8),""-rep-texts"")&amp;""!$B$4:$B""),indirect(CONCAT(LEFT(H$1, LEN(H$1)-8),""-rep-texts"")&amp;""!$A$4:$A"") = K87), indirect(CONCAT(LEFT(H$1, LEN(H$1)-8),""-rep-texts"")&amp;""!$A$4:$C""), 3, false), ""Low C"&amp;"ontent"")"),"Adopted hybrid work policy")</f>
        <v>Adopted hybrid work policy</v>
      </c>
      <c r="J87" s="7">
        <v>0.5</v>
      </c>
      <c r="K87" s="8">
        <f>IFERROR(__xludf.DUMMYFUNCTION("IFERROR(filter(indirect(CONCAT(LEFT(K$1, LEN(K$1)-8),""-rep-texts"")&amp;""!$A$4:$A""),indirect(CONCAT(LEFT(K$1, LEN(K$1)-8),""-rep-texts"")&amp;""!$B$4:$B"") &lt;&gt; -1000, indirect(CONCAT(LEFT(K$1, LEN(K$1)-8),""-rep-texts"")&amp;""!$C$4:$C"") = L87), -2)"),4.0)</f>
        <v>4</v>
      </c>
      <c r="L87" s="8" t="str">
        <f>IFERROR(__xludf.DUMMYFUNCTION("IF(ISBLANK(IFERROR(vlookup(D87, IMPORTRANGE(""1HbWeGXj0j_9fxRj0rL21m2rIJnCPQCiNttak_P61qFU"", ""policy_current_state""), 3,false), ""Low Content"") ), ""Low Content"", IFERROR(vlookup(D87, IMPORTRANGE(""1HbWeGXj0j_9fxRj0rL21m2rIJnCPQCiNttak_P61qFU"", ""po"&amp;"licy_current_state!$A$3:$C$10000""), 3,false), ""Low Content"") )"),"Adopted hybrid work policy")</f>
        <v>Adopted hybrid work policy</v>
      </c>
      <c r="M87" s="7">
        <v>0.5</v>
      </c>
      <c r="N87" s="7">
        <f>IFERROR(__xludf.DUMMYFUNCTION("IFERROR(filter(indirect(CONCAT(LEFT(N$1, LEN(N$1)-8),""-rep-texts"")&amp;""!$A$4:$A""),indirect(CONCAT(LEFT(N$1, LEN(N$1)-8),""-rep-texts"")&amp;""!$B$4:$B"") = -1000, indirect(CONCAT(LEFT(N$1, LEN(N$1)-8),""-rep-texts"")&amp;""!$C$4:$C"") = O87), -2)"),0.0)</f>
        <v>0</v>
      </c>
      <c r="O87" s="8" t="str">
        <f>IFERROR(__xludf.DUMMYFUNCTION("IFERROR(vlookup( filter(indirect(CONCAT(LEFT(N$1, LEN(N$1)-8),""-rep-texts"")&amp;""!$B$4:$B""),indirect(CONCAT(LEFT(N$1, LEN(N$1)-8),""-rep-texts"")&amp;""!$A$4:$A"") = Q87), indirect(CONCAT(LEFT(N$1, LEN(N$1)-8),""-rep-texts"")&amp;""!$A$4:$C""), 3, false), ""Low C"&amp;"ontent"")"),"Negative impact on quality of life")</f>
        <v>Negative impact on quality of life</v>
      </c>
      <c r="P87" s="7">
        <v>0.5</v>
      </c>
      <c r="Q87" s="8">
        <f>IFERROR(__xludf.DUMMYFUNCTION("IFERROR(filter(indirect(CONCAT(LEFT(Q$1, LEN(Q$1)-8),""-rep-texts"")&amp;""!$A$4:$A""),indirect(CONCAT(LEFT(Q$1, LEN(Q$1)-8),""-rep-texts"")&amp;""!$B$4:$B"") &lt;&gt; -1000, indirect(CONCAT(LEFT(Q$1, LEN(Q$1)-8),""-rep-texts"")&amp;""!$C$4:$C"") = R87), -2)"),6.0)</f>
        <v>6</v>
      </c>
      <c r="R87" s="8" t="str">
        <f>IFERROR(__xludf.DUMMYFUNCTION("IF(ISBLANK(IFERROR(vlookup(E87, IMPORTRANGE(""1HbWeGXj0j_9fxRj0rL21m2rIJnCPQCiNttak_P61qFU"", ""impact_quality""), 3,false), ""Low Content"") ), ""Low Content"", IFERROR(vlookup(E87, IMPORTRANGE(""1HbWeGXj0j_9fxRj0rL21m2rIJnCPQCiNttak_P61qFU"", ""impact_q"&amp;"uality!$A$3:$C$10000""), 3,false), ""Low Content"") )"),"Negative impact on work-life balance")</f>
        <v>Negative impact on work-life balance</v>
      </c>
      <c r="S87" s="7">
        <v>0.5</v>
      </c>
      <c r="T87" s="7">
        <f>IFERROR(__xludf.DUMMYFUNCTION("IFERROR(filter(indirect(CONCAT(LEFT(T$1, LEN(T$1)-8),""-rep-texts"")&amp;""!$A$4:$A""),indirect(CONCAT(LEFT(T$1, LEN(T$1)-8),""-rep-texts"")&amp;""!$B$4:$B"") = -1000, indirect(CONCAT(LEFT(T$1, LEN(T$1)-8),""-rep-texts"")&amp;""!$C$4:$C"") = U87), -2)"),0.0)</f>
        <v>0</v>
      </c>
      <c r="U87" s="8" t="str">
        <f>IFERROR(__xludf.DUMMYFUNCTION("IFERROR(vlookup( filter(indirect(CONCAT(LEFT(T$1, LEN(T$1)-8),""-rep-texts"")&amp;""!$B$4:$B""),indirect(CONCAT(LEFT(T$1, LEN(T$1)-8),""-rep-texts"")&amp;""!$A$4:$A"") = W87), indirect(CONCAT(LEFT(T$1, LEN(T$1)-8),""-rep-texts"")&amp;""!$A$4:$C""), 3, false), ""Low C"&amp;"ontent"")"),"Negative impact on team's culture and performance")</f>
        <v>Negative impact on team's culture and performance</v>
      </c>
      <c r="V87" s="7">
        <v>0.5</v>
      </c>
      <c r="W87" s="8">
        <f>IFERROR(__xludf.DUMMYFUNCTION("IFERROR(filter(indirect(CONCAT(LEFT(W$1, LEN(W$1)-8),""-rep-texts"")&amp;""!$A$4:$A""),indirect(CONCAT(LEFT(W$1, LEN(W$1)-8),""-rep-texts"")&amp;""!$B$4:$B"") &lt;&gt; -1000, indirect(CONCAT(LEFT(W$1, LEN(W$1)-8),""-rep-texts"")&amp;""!$C$4:$C"") = X87), -2)"),3.0)</f>
        <v>3</v>
      </c>
      <c r="X87" s="8" t="str">
        <f>IFERROR(__xludf.DUMMYFUNCTION("IF(ISBLANK(IFERROR(vlookup(F87, IMPORTRANGE(""1HbWeGXj0j_9fxRj0rL21m2rIJnCPQCiNttak_P61qFU"", ""impact_cul_perf""), 3,false), ""Low Content"") ), ""Low Content"", IFERROR(vlookup(F87, IMPORTRANGE(""1HbWeGXj0j_9fxRj0rL21m2rIJnCPQCiNttak_P61qFU"", ""impact_"&amp;"cul_perf!$A$3:$C$10000""), 3,false), ""Low Content"") )"),"Lower team cohesion")</f>
        <v>Lower team cohesion</v>
      </c>
      <c r="Y87" s="7">
        <v>0.5</v>
      </c>
      <c r="Z87" s="7">
        <f>IFERROR(__xludf.DUMMYFUNCTION("IFERROR(filter(indirect(CONCAT(LEFT(Z$1, LEN(Z$1)-8),""-rep-texts"")&amp;""!$A$4:$A""),indirect(CONCAT(LEFT(Z$1, LEN(Z$1)-8),""-rep-texts"")&amp;""!$B$4:$B"") = -1000, indirect(CONCAT(LEFT(Z$1, LEN(Z$1)-8),""-rep-texts"")&amp;""!$C$4:$C"") = AA87), -2)"),3.0)</f>
        <v>3</v>
      </c>
      <c r="AA87" s="8" t="str">
        <f>IFERROR(__xludf.DUMMYFUNCTION("IFERROR(vlookup( filter(indirect(CONCAT(LEFT(Z$1, LEN(Z$1)-8),""-rep-texts"")&amp;""!$B$4:$B""),indirect(CONCAT(LEFT(Z$1, LEN(Z$1)-8),""-rep-texts"")&amp;""!$A$4:$A"") = AC87), indirect(CONCAT(LEFT(Z$1, LEN(Z$1)-8),""-rep-texts"")&amp;""!$A$4:$C""), 3, false), ""Low "&amp;"Content"")"),"Preference for hybrid model")</f>
        <v>Preference for hybrid model</v>
      </c>
      <c r="AB87" s="7">
        <v>0.5</v>
      </c>
      <c r="AC87" s="8">
        <f>IFERROR(__xludf.DUMMYFUNCTION("IFERROR(filter(indirect(CONCAT(LEFT(AC$1, LEN(AC$1)-8),""-rep-texts"")&amp;""!$A$4:$A""),indirect(CONCAT(LEFT(AC$1, LEN(AC$1)-8),""-rep-texts"")&amp;""!$B$4:$B"") &lt;&gt; -1000, indirect(CONCAT(LEFT(AC$1, LEN(AC$1)-8),""-rep-texts"")&amp;""!$C$4:$C"") = AD87), -2)"),7.0)</f>
        <v>7</v>
      </c>
      <c r="AD87" s="8" t="str">
        <f>IFERROR(__xludf.DUMMYFUNCTION("IF(ISBLANK(IFERROR(vlookup(G87, IMPORTRANGE(""1HbWeGXj0j_9fxRj0rL21m2rIJnCPQCiNttak_P61qFU"", ""policy_desired_state""), 3,false), ""Low Content"") ), ""Low Content"", IFERROR(vlookup(G87, IMPORTRANGE(""1HbWeGXj0j_9fxRj0rL21m2rIJnCPQCiNttak_P61qFU"", ""po"&amp;"licy_desired_state!$A$3:$C$10000""), 3,false), ""Low Content"") )"),"Generalized hybrid work model")</f>
        <v>Generalized hybrid work model</v>
      </c>
      <c r="AE87" s="7">
        <v>0.5</v>
      </c>
    </row>
    <row r="88" ht="15.75" customHeight="1">
      <c r="A88" s="5" t="s">
        <v>38</v>
      </c>
      <c r="B88" s="9" t="s">
        <v>52</v>
      </c>
      <c r="C88" s="5" t="s">
        <v>71</v>
      </c>
      <c r="D88" s="5" t="s">
        <v>388</v>
      </c>
      <c r="E88" s="5" t="s">
        <v>389</v>
      </c>
      <c r="F88" s="5" t="s">
        <v>390</v>
      </c>
      <c r="G88" s="5" t="s">
        <v>391</v>
      </c>
      <c r="H88" s="7">
        <f>IFERROR(__xludf.DUMMYFUNCTION("IFERROR(filter(indirect(CONCAT(LEFT(H$1, LEN(H$1)-8),""-rep-texts"")&amp;""!$A$4:$A""),indirect(CONCAT(LEFT(H$1, LEN(H$1)-8),""-rep-texts"")&amp;""!$B$4:$B"") = -1000, indirect(CONCAT(LEFT(H$1, LEN(H$1)-8),""-rep-texts"")&amp;""!$C$4:$C"") = I88), -2)"),2.0)</f>
        <v>2</v>
      </c>
      <c r="I88" s="8" t="str">
        <f>IFERROR(__xludf.DUMMYFUNCTION("IFERROR(vlookup( filter(indirect(CONCAT(LEFT(H$1, LEN(H$1)-8),""-rep-texts"")&amp;""!$B$4:$B""),indirect(CONCAT(LEFT(H$1, LEN(H$1)-8),""-rep-texts"")&amp;""!$A$4:$A"") = K88), indirect(CONCAT(LEFT(H$1, LEN(H$1)-8),""-rep-texts"")&amp;""!$A$4:$C""), 3, false), ""Low C"&amp;"ontent"")"),"No change in policy")</f>
        <v>No change in policy</v>
      </c>
      <c r="J88" s="7">
        <v>0.5</v>
      </c>
      <c r="K88" s="8">
        <f>IFERROR(__xludf.DUMMYFUNCTION("IFERROR(filter(indirect(CONCAT(LEFT(K$1, LEN(K$1)-8),""-rep-texts"")&amp;""!$A$4:$A""),indirect(CONCAT(LEFT(K$1, LEN(K$1)-8),""-rep-texts"")&amp;""!$B$4:$B"") &lt;&gt; -1000, indirect(CONCAT(LEFT(K$1, LEN(K$1)-8),""-rep-texts"")&amp;""!$C$4:$C"") = L88), -2)"),6.0)</f>
        <v>6</v>
      </c>
      <c r="L88" s="8" t="str">
        <f>IFERROR(__xludf.DUMMYFUNCTION("IF(ISBLANK(IFERROR(vlookup(D88, IMPORTRANGE(""1HbWeGXj0j_9fxRj0rL21m2rIJnCPQCiNttak_P61qFU"", ""policy_current_state""), 3,false), ""Low Content"") ), ""Low Content"", IFERROR(vlookup(D88, IMPORTRANGE(""1HbWeGXj0j_9fxRj0rL21m2rIJnCPQCiNttak_P61qFU"", ""po"&amp;"licy_current_state!$A$3:$C$10000""), 3,false), ""Low Content"") )"),"No change in policy")</f>
        <v>No change in policy</v>
      </c>
      <c r="M88" s="7">
        <v>0.5</v>
      </c>
      <c r="N88" s="7">
        <f>IFERROR(__xludf.DUMMYFUNCTION("IFERROR(filter(indirect(CONCAT(LEFT(N$1, LEN(N$1)-8),""-rep-texts"")&amp;""!$A$4:$A""),indirect(CONCAT(LEFT(N$1, LEN(N$1)-8),""-rep-texts"")&amp;""!$B$4:$B"") = -1000, indirect(CONCAT(LEFT(N$1, LEN(N$1)-8),""-rep-texts"")&amp;""!$C$4:$C"") = O88), -2)"),1.0)</f>
        <v>1</v>
      </c>
      <c r="O88" s="8" t="str">
        <f>IFERROR(__xludf.DUMMYFUNCTION("IFERROR(vlookup( filter(indirect(CONCAT(LEFT(N$1, LEN(N$1)-8),""-rep-texts"")&amp;""!$B$4:$B""),indirect(CONCAT(LEFT(N$1, LEN(N$1)-8),""-rep-texts"")&amp;""!$A$4:$A"") = Q88), indirect(CONCAT(LEFT(N$1, LEN(N$1)-8),""-rep-texts"")&amp;""!$A$4:$C""), 3, false), ""Low C"&amp;"ontent"")"),"No impact or change")</f>
        <v>No impact or change</v>
      </c>
      <c r="P88" s="7">
        <v>0.5</v>
      </c>
      <c r="Q88" s="8">
        <f>IFERROR(__xludf.DUMMYFUNCTION("IFERROR(filter(indirect(CONCAT(LEFT(Q$1, LEN(Q$1)-8),""-rep-texts"")&amp;""!$A$4:$A""),indirect(CONCAT(LEFT(Q$1, LEN(Q$1)-8),""-rep-texts"")&amp;""!$B$4:$B"") &lt;&gt; -1000, indirect(CONCAT(LEFT(Q$1, LEN(Q$1)-8),""-rep-texts"")&amp;""!$C$4:$C"") = R88), -2)"),7.0)</f>
        <v>7</v>
      </c>
      <c r="R88" s="8" t="str">
        <f>IFERROR(__xludf.DUMMYFUNCTION("IF(ISBLANK(IFERROR(vlookup(E88, IMPORTRANGE(""1HbWeGXj0j_9fxRj0rL21m2rIJnCPQCiNttak_P61qFU"", ""impact_quality""), 3,false), ""Low Content"") ), ""Low Content"", IFERROR(vlookup(E88, IMPORTRANGE(""1HbWeGXj0j_9fxRj0rL21m2rIJnCPQCiNttak_P61qFU"", ""impact_q"&amp;"uality!$A$3:$C$10000""), 3,false), ""Low Content"") )"),"No impact or change")</f>
        <v>No impact or change</v>
      </c>
      <c r="S88" s="7">
        <v>0.5</v>
      </c>
      <c r="T88" s="7">
        <f>IFERROR(__xludf.DUMMYFUNCTION("IFERROR(filter(indirect(CONCAT(LEFT(T$1, LEN(T$1)-8),""-rep-texts"")&amp;""!$A$4:$A""),indirect(CONCAT(LEFT(T$1, LEN(T$1)-8),""-rep-texts"")&amp;""!$B$4:$B"") = -1000, indirect(CONCAT(LEFT(T$1, LEN(T$1)-8),""-rep-texts"")&amp;""!$C$4:$C"") = U88), -2)"),1.0)</f>
        <v>1</v>
      </c>
      <c r="U88" s="8" t="str">
        <f>IFERROR(__xludf.DUMMYFUNCTION("IFERROR(vlookup( filter(indirect(CONCAT(LEFT(T$1, LEN(T$1)-8),""-rep-texts"")&amp;""!$B$4:$B""),indirect(CONCAT(LEFT(T$1, LEN(T$1)-8),""-rep-texts"")&amp;""!$A$4:$A"") = W88), indirect(CONCAT(LEFT(T$1, LEN(T$1)-8),""-rep-texts"")&amp;""!$A$4:$C""), 3, false), ""Low C"&amp;"ontent"")"),"No impact or still unsure of impact")</f>
        <v>No impact or still unsure of impact</v>
      </c>
      <c r="V88" s="7">
        <v>0.5</v>
      </c>
      <c r="W88" s="8">
        <f>IFERROR(__xludf.DUMMYFUNCTION("IFERROR(filter(indirect(CONCAT(LEFT(W$1, LEN(W$1)-8),""-rep-texts"")&amp;""!$A$4:$A""),indirect(CONCAT(LEFT(W$1, LEN(W$1)-8),""-rep-texts"")&amp;""!$B$4:$B"") &lt;&gt; -1000, indirect(CONCAT(LEFT(W$1, LEN(W$1)-8),""-rep-texts"")&amp;""!$C$4:$C"") = X88), -2)"),5.0)</f>
        <v>5</v>
      </c>
      <c r="X88" s="8" t="str">
        <f>IFERROR(__xludf.DUMMYFUNCTION("IF(ISBLANK(IFERROR(vlookup(F88, IMPORTRANGE(""1HbWeGXj0j_9fxRj0rL21m2rIJnCPQCiNttak_P61qFU"", ""impact_cul_perf""), 3,false), ""Low Content"") ), ""Low Content"", IFERROR(vlookup(F88, IMPORTRANGE(""1HbWeGXj0j_9fxRj0rL21m2rIJnCPQCiNttak_P61qFU"", ""impact_"&amp;"cul_perf!$A$3:$C$10000""), 3,false), ""Low Content"") )"),"No impact or still unsure of impact")</f>
        <v>No impact or still unsure of impact</v>
      </c>
      <c r="Y88" s="7">
        <v>0.5</v>
      </c>
      <c r="Z88" s="7">
        <f>IFERROR(__xludf.DUMMYFUNCTION("IFERROR(filter(indirect(CONCAT(LEFT(Z$1, LEN(Z$1)-8),""-rep-texts"")&amp;""!$A$4:$A""),indirect(CONCAT(LEFT(Z$1, LEN(Z$1)-8),""-rep-texts"")&amp;""!$B$4:$B"") = -1000, indirect(CONCAT(LEFT(Z$1, LEN(Z$1)-8),""-rep-texts"")&amp;""!$C$4:$C"") = AA88), -2)"),3.0)</f>
        <v>3</v>
      </c>
      <c r="AA88" s="8" t="str">
        <f>IFERROR(__xludf.DUMMYFUNCTION("IFERROR(vlookup( filter(indirect(CONCAT(LEFT(Z$1, LEN(Z$1)-8),""-rep-texts"")&amp;""!$B$4:$B""),indirect(CONCAT(LEFT(Z$1, LEN(Z$1)-8),""-rep-texts"")&amp;""!$A$4:$A"") = AC88), indirect(CONCAT(LEFT(Z$1, LEN(Z$1)-8),""-rep-texts"")&amp;""!$A$4:$C""), 3, false), ""Low "&amp;"Content"")"),"Preference for hybrid model")</f>
        <v>Preference for hybrid model</v>
      </c>
      <c r="AB88" s="7">
        <v>0.5</v>
      </c>
      <c r="AC88" s="8">
        <f>IFERROR(__xludf.DUMMYFUNCTION("IFERROR(filter(indirect(CONCAT(LEFT(AC$1, LEN(AC$1)-8),""-rep-texts"")&amp;""!$A$4:$A""),indirect(CONCAT(LEFT(AC$1, LEN(AC$1)-8),""-rep-texts"")&amp;""!$B$4:$B"") &lt;&gt; -1000, indirect(CONCAT(LEFT(AC$1, LEN(AC$1)-8),""-rep-texts"")&amp;""!$C$4:$C"") = AD88), -2)"),7.0)</f>
        <v>7</v>
      </c>
      <c r="AD88" s="8" t="str">
        <f>IFERROR(__xludf.DUMMYFUNCTION("IF(ISBLANK(IFERROR(vlookup(G88, IMPORTRANGE(""1HbWeGXj0j_9fxRj0rL21m2rIJnCPQCiNttak_P61qFU"", ""policy_desired_state""), 3,false), ""Low Content"") ), ""Low Content"", IFERROR(vlookup(G88, IMPORTRANGE(""1HbWeGXj0j_9fxRj0rL21m2rIJnCPQCiNttak_P61qFU"", ""po"&amp;"licy_desired_state!$A$3:$C$10000""), 3,false), ""Low Content"") )"),"Generalized hybrid work model")</f>
        <v>Generalized hybrid work model</v>
      </c>
      <c r="AE88" s="7">
        <v>0.5</v>
      </c>
    </row>
    <row r="89" ht="15.75" customHeight="1">
      <c r="A89" s="5" t="s">
        <v>38</v>
      </c>
      <c r="B89" s="9" t="s">
        <v>52</v>
      </c>
      <c r="C89" s="5" t="s">
        <v>71</v>
      </c>
      <c r="D89" s="5" t="s">
        <v>392</v>
      </c>
      <c r="E89" s="5" t="s">
        <v>393</v>
      </c>
      <c r="F89" s="5" t="s">
        <v>394</v>
      </c>
      <c r="G89" s="5" t="s">
        <v>395</v>
      </c>
      <c r="H89" s="7">
        <f>IFERROR(__xludf.DUMMYFUNCTION("IFERROR(filter(indirect(CONCAT(LEFT(H$1, LEN(H$1)-8),""-rep-texts"")&amp;""!$A$4:$A""),indirect(CONCAT(LEFT(H$1, LEN(H$1)-8),""-rep-texts"")&amp;""!$B$4:$B"") = -1000, indirect(CONCAT(LEFT(H$1, LEN(H$1)-8),""-rep-texts"")&amp;""!$C$4:$C"") = I89), -2)"),0.0)</f>
        <v>0</v>
      </c>
      <c r="I89" s="8" t="str">
        <f>IFERROR(__xludf.DUMMYFUNCTION("IFERROR(vlookup( filter(indirect(CONCAT(LEFT(H$1, LEN(H$1)-8),""-rep-texts"")&amp;""!$B$4:$B""),indirect(CONCAT(LEFT(H$1, LEN(H$1)-8),""-rep-texts"")&amp;""!$A$4:$A"") = K89), indirect(CONCAT(LEFT(H$1, LEN(H$1)-8),""-rep-texts"")&amp;""!$A$4:$C""), 3, false), ""Low C"&amp;"ontent"")"),"Adopted hybrid work policy")</f>
        <v>Adopted hybrid work policy</v>
      </c>
      <c r="J89" s="7">
        <v>0.5</v>
      </c>
      <c r="K89" s="8">
        <f>IFERROR(__xludf.DUMMYFUNCTION("IFERROR(filter(indirect(CONCAT(LEFT(K$1, LEN(K$1)-8),""-rep-texts"")&amp;""!$A$4:$A""),indirect(CONCAT(LEFT(K$1, LEN(K$1)-8),""-rep-texts"")&amp;""!$B$4:$B"") &lt;&gt; -1000, indirect(CONCAT(LEFT(K$1, LEN(K$1)-8),""-rep-texts"")&amp;""!$C$4:$C"") = L89), -2)"),4.0)</f>
        <v>4</v>
      </c>
      <c r="L89" s="8" t="str">
        <f>IFERROR(__xludf.DUMMYFUNCTION("IF(ISBLANK(IFERROR(vlookup(D89, IMPORTRANGE(""1HbWeGXj0j_9fxRj0rL21m2rIJnCPQCiNttak_P61qFU"", ""policy_current_state""), 3,false), ""Low Content"") ), ""Low Content"", IFERROR(vlookup(D89, IMPORTRANGE(""1HbWeGXj0j_9fxRj0rL21m2rIJnCPQCiNttak_P61qFU"", ""po"&amp;"licy_current_state!$A$3:$C$10000""), 3,false), ""Low Content"") )"),"Adopted hybrid work policy")</f>
        <v>Adopted hybrid work policy</v>
      </c>
      <c r="M89" s="7">
        <v>0.5</v>
      </c>
      <c r="N89" s="7">
        <f>IFERROR(__xludf.DUMMYFUNCTION("IFERROR(filter(indirect(CONCAT(LEFT(N$1, LEN(N$1)-8),""-rep-texts"")&amp;""!$A$4:$A""),indirect(CONCAT(LEFT(N$1, LEN(N$1)-8),""-rep-texts"")&amp;""!$B$4:$B"") = -1000, indirect(CONCAT(LEFT(N$1, LEN(N$1)-8),""-rep-texts"")&amp;""!$C$4:$C"") = O89), -2)"),2.0)</f>
        <v>2</v>
      </c>
      <c r="O89" s="8" t="str">
        <f>IFERROR(__xludf.DUMMYFUNCTION("IFERROR(vlookup( filter(indirect(CONCAT(LEFT(N$1, LEN(N$1)-8),""-rep-texts"")&amp;""!$B$4:$B""),indirect(CONCAT(LEFT(N$1, LEN(N$1)-8),""-rep-texts"")&amp;""!$A$4:$A"") = Q89), indirect(CONCAT(LEFT(N$1, LEN(N$1)-8),""-rep-texts"")&amp;""!$A$4:$C""), 3, false), ""Low C"&amp;"ontent"")"),"Positive impact on quality of life")</f>
        <v>Positive impact on quality of life</v>
      </c>
      <c r="P89" s="7">
        <v>0.5</v>
      </c>
      <c r="Q89" s="8">
        <f>IFERROR(__xludf.DUMMYFUNCTION("IFERROR(filter(indirect(CONCAT(LEFT(Q$1, LEN(Q$1)-8),""-rep-texts"")&amp;""!$A$4:$A""),indirect(CONCAT(LEFT(Q$1, LEN(Q$1)-8),""-rep-texts"")&amp;""!$B$4:$B"") &lt;&gt; -1000, indirect(CONCAT(LEFT(Q$1, LEN(Q$1)-8),""-rep-texts"")&amp;""!$C$4:$C"") = R89), -2)"),11.0)</f>
        <v>11</v>
      </c>
      <c r="R89" s="8" t="str">
        <f>IFERROR(__xludf.DUMMYFUNCTION("IF(ISBLANK(IFERROR(vlookup(E89, IMPORTRANGE(""1HbWeGXj0j_9fxRj0rL21m2rIJnCPQCiNttak_P61qFU"", ""impact_quality""), 3,false), ""Low Content"") ), ""Low Content"", IFERROR(vlookup(E89, IMPORTRANGE(""1HbWeGXj0j_9fxRj0rL21m2rIJnCPQCiNttak_P61qFU"", ""impact_q"&amp;"uality!$A$3:$C$10000""), 3,false), ""Low Content"") )"),"Positive impact on work-life balance due to hyrbrid/remote policy")</f>
        <v>Positive impact on work-life balance due to hyrbrid/remote policy</v>
      </c>
      <c r="S89" s="7">
        <v>0.5</v>
      </c>
      <c r="T89" s="7">
        <f>IFERROR(__xludf.DUMMYFUNCTION("IFERROR(filter(indirect(CONCAT(LEFT(T$1, LEN(T$1)-8),""-rep-texts"")&amp;""!$A$4:$A""),indirect(CONCAT(LEFT(T$1, LEN(T$1)-8),""-rep-texts"")&amp;""!$B$4:$B"") = -1000, indirect(CONCAT(LEFT(T$1, LEN(T$1)-8),""-rep-texts"")&amp;""!$C$4:$C"") = U89), -2)"),2.0)</f>
        <v>2</v>
      </c>
      <c r="U89" s="8" t="str">
        <f>IFERROR(__xludf.DUMMYFUNCTION("IFERROR(vlookup( filter(indirect(CONCAT(LEFT(T$1, LEN(T$1)-8),""-rep-texts"")&amp;""!$B$4:$B""),indirect(CONCAT(LEFT(T$1, LEN(T$1)-8),""-rep-texts"")&amp;""!$A$4:$A"") = W89), indirect(CONCAT(LEFT(T$1, LEN(T$1)-8),""-rep-texts"")&amp;""!$A$4:$C""), 3, false), ""Low C"&amp;"ontent"")"),"Positive impact on team's culture and performance")</f>
        <v>Positive impact on team's culture and performance</v>
      </c>
      <c r="V89" s="7">
        <v>0.5</v>
      </c>
      <c r="W89" s="8">
        <f>IFERROR(__xludf.DUMMYFUNCTION("IFERROR(filter(indirect(CONCAT(LEFT(W$1, LEN(W$1)-8),""-rep-texts"")&amp;""!$A$4:$A""),indirect(CONCAT(LEFT(W$1, LEN(W$1)-8),""-rep-texts"")&amp;""!$B$4:$B"") &lt;&gt; -1000, indirect(CONCAT(LEFT(W$1, LEN(W$1)-8),""-rep-texts"")&amp;""!$C$4:$C"") = X89), -2)"),6.0)</f>
        <v>6</v>
      </c>
      <c r="X89" s="8" t="str">
        <f>IFERROR(__xludf.DUMMYFUNCTION("IF(ISBLANK(IFERROR(vlookup(F89, IMPORTRANGE(""1HbWeGXj0j_9fxRj0rL21m2rIJnCPQCiNttak_P61qFU"", ""impact_cul_perf""), 3,false), ""Low Content"") ), ""Low Content"", IFERROR(vlookup(F89, IMPORTRANGE(""1HbWeGXj0j_9fxRj0rL21m2rIJnCPQCiNttak_P61qFU"", ""impact_"&amp;"cul_perf!$A$3:$C$10000""), 3,false), ""Low Content"") )"),"Maintained or enhanced team culture and performance ")</f>
        <v>Maintained or enhanced team culture and performance </v>
      </c>
      <c r="Y89" s="7">
        <v>0.5</v>
      </c>
      <c r="Z89" s="7">
        <f>IFERROR(__xludf.DUMMYFUNCTION("IFERROR(filter(indirect(CONCAT(LEFT(Z$1, LEN(Z$1)-8),""-rep-texts"")&amp;""!$A$4:$A""),indirect(CONCAT(LEFT(Z$1, LEN(Z$1)-8),""-rep-texts"")&amp;""!$B$4:$B"") = -1000, indirect(CONCAT(LEFT(Z$1, LEN(Z$1)-8),""-rep-texts"")&amp;""!$C$4:$C"") = AA89), -2)"),3.0)</f>
        <v>3</v>
      </c>
      <c r="AA89" s="8" t="str">
        <f>IFERROR(__xludf.DUMMYFUNCTION("IFERROR(vlookup( filter(indirect(CONCAT(LEFT(Z$1, LEN(Z$1)-8),""-rep-texts"")&amp;""!$B$4:$B""),indirect(CONCAT(LEFT(Z$1, LEN(Z$1)-8),""-rep-texts"")&amp;""!$A$4:$A"") = AC89), indirect(CONCAT(LEFT(Z$1, LEN(Z$1)-8),""-rep-texts"")&amp;""!$A$4:$C""), 3, false), ""Low "&amp;"Content"")"),"Preference for hybrid model")</f>
        <v>Preference for hybrid model</v>
      </c>
      <c r="AB89" s="7">
        <v>0.5</v>
      </c>
      <c r="AC89" s="8">
        <f>IFERROR(__xludf.DUMMYFUNCTION("IFERROR(filter(indirect(CONCAT(LEFT(AC$1, LEN(AC$1)-8),""-rep-texts"")&amp;""!$A$4:$A""),indirect(CONCAT(LEFT(AC$1, LEN(AC$1)-8),""-rep-texts"")&amp;""!$B$4:$B"") &lt;&gt; -1000, indirect(CONCAT(LEFT(AC$1, LEN(AC$1)-8),""-rep-texts"")&amp;""!$C$4:$C"") = AD89), -2)"),7.0)</f>
        <v>7</v>
      </c>
      <c r="AD89" s="8" t="str">
        <f>IFERROR(__xludf.DUMMYFUNCTION("IF(ISBLANK(IFERROR(vlookup(G89, IMPORTRANGE(""1HbWeGXj0j_9fxRj0rL21m2rIJnCPQCiNttak_P61qFU"", ""policy_desired_state""), 3,false), ""Low Content"") ), ""Low Content"", IFERROR(vlookup(G89, IMPORTRANGE(""1HbWeGXj0j_9fxRj0rL21m2rIJnCPQCiNttak_P61qFU"", ""po"&amp;"licy_desired_state!$A$3:$C$10000""), 3,false), ""Low Content"") )"),"Generalized hybrid work model")</f>
        <v>Generalized hybrid work model</v>
      </c>
      <c r="AE89" s="7">
        <v>0.5</v>
      </c>
    </row>
    <row r="90" ht="15.75" customHeight="1">
      <c r="A90" s="5" t="s">
        <v>38</v>
      </c>
      <c r="B90" s="6" t="s">
        <v>58</v>
      </c>
      <c r="C90" s="5" t="s">
        <v>47</v>
      </c>
      <c r="D90" s="5" t="s">
        <v>396</v>
      </c>
      <c r="E90" s="5" t="s">
        <v>397</v>
      </c>
      <c r="F90" s="5" t="s">
        <v>398</v>
      </c>
      <c r="G90" s="5" t="s">
        <v>399</v>
      </c>
      <c r="H90" s="7">
        <f>IFERROR(__xludf.DUMMYFUNCTION("IFERROR(filter(indirect(CONCAT(LEFT(H$1, LEN(H$1)-8),""-rep-texts"")&amp;""!$A$4:$A""),indirect(CONCAT(LEFT(H$1, LEN(H$1)-8),""-rep-texts"")&amp;""!$B$4:$B"") = -1000, indirect(CONCAT(LEFT(H$1, LEN(H$1)-8),""-rep-texts"")&amp;""!$C$4:$C"") = I90), -2)"),0.0)</f>
        <v>0</v>
      </c>
      <c r="I90" s="8" t="str">
        <f>IFERROR(__xludf.DUMMYFUNCTION("IFERROR(vlookup( filter(indirect(CONCAT(LEFT(H$1, LEN(H$1)-8),""-rep-texts"")&amp;""!$B$4:$B""),indirect(CONCAT(LEFT(H$1, LEN(H$1)-8),""-rep-texts"")&amp;""!$A$4:$A"") = K90), indirect(CONCAT(LEFT(H$1, LEN(H$1)-8),""-rep-texts"")&amp;""!$A$4:$C""), 3, false), ""Low C"&amp;"ontent"")"),"Adopted hybrid work policy")</f>
        <v>Adopted hybrid work policy</v>
      </c>
      <c r="J90" s="7">
        <v>0.5</v>
      </c>
      <c r="K90" s="8">
        <f>IFERROR(__xludf.DUMMYFUNCTION("IFERROR(filter(indirect(CONCAT(LEFT(K$1, LEN(K$1)-8),""-rep-texts"")&amp;""!$A$4:$A""),indirect(CONCAT(LEFT(K$1, LEN(K$1)-8),""-rep-texts"")&amp;""!$B$4:$B"") &lt;&gt; -1000, indirect(CONCAT(LEFT(K$1, LEN(K$1)-8),""-rep-texts"")&amp;""!$C$4:$C"") = L90), -2)"),4.0)</f>
        <v>4</v>
      </c>
      <c r="L90" s="8" t="str">
        <f>IFERROR(__xludf.DUMMYFUNCTION("IF(ISBLANK(IFERROR(vlookup(D90, IMPORTRANGE(""1HbWeGXj0j_9fxRj0rL21m2rIJnCPQCiNttak_P61qFU"", ""policy_current_state""), 3,false), ""Low Content"") ), ""Low Content"", IFERROR(vlookup(D90, IMPORTRANGE(""1HbWeGXj0j_9fxRj0rL21m2rIJnCPQCiNttak_P61qFU"", ""po"&amp;"licy_current_state!$A$3:$C$10000""), 3,false), ""Low Content"") )"),"Adopted hybrid work policy")</f>
        <v>Adopted hybrid work policy</v>
      </c>
      <c r="M90" s="7">
        <v>0.5</v>
      </c>
      <c r="N90" s="7">
        <f>IFERROR(__xludf.DUMMYFUNCTION("IFERROR(filter(indirect(CONCAT(LEFT(N$1, LEN(N$1)-8),""-rep-texts"")&amp;""!$A$4:$A""),indirect(CONCAT(LEFT(N$1, LEN(N$1)-8),""-rep-texts"")&amp;""!$B$4:$B"") = -1000, indirect(CONCAT(LEFT(N$1, LEN(N$1)-8),""-rep-texts"")&amp;""!$C$4:$C"") = O90), -2)"),2.0)</f>
        <v>2</v>
      </c>
      <c r="O90" s="8" t="str">
        <f>IFERROR(__xludf.DUMMYFUNCTION("IFERROR(vlookup( filter(indirect(CONCAT(LEFT(N$1, LEN(N$1)-8),""-rep-texts"")&amp;""!$B$4:$B""),indirect(CONCAT(LEFT(N$1, LEN(N$1)-8),""-rep-texts"")&amp;""!$A$4:$A"") = Q90), indirect(CONCAT(LEFT(N$1, LEN(N$1)-8),""-rep-texts"")&amp;""!$A$4:$C""), 3, false), ""Low C"&amp;"ontent"")"),"Positive impact on quality of life")</f>
        <v>Positive impact on quality of life</v>
      </c>
      <c r="P90" s="7">
        <v>0.5</v>
      </c>
      <c r="Q90" s="8">
        <f>IFERROR(__xludf.DUMMYFUNCTION("IFERROR(filter(indirect(CONCAT(LEFT(Q$1, LEN(Q$1)-8),""-rep-texts"")&amp;""!$A$4:$A""),indirect(CONCAT(LEFT(Q$1, LEN(Q$1)-8),""-rep-texts"")&amp;""!$B$4:$B"") &lt;&gt; -1000, indirect(CONCAT(LEFT(Q$1, LEN(Q$1)-8),""-rep-texts"")&amp;""!$C$4:$C"") = R90), -2)"),11.0)</f>
        <v>11</v>
      </c>
      <c r="R90" s="8" t="str">
        <f>IFERROR(__xludf.DUMMYFUNCTION("IF(ISBLANK(IFERROR(vlookup(E90, IMPORTRANGE(""1HbWeGXj0j_9fxRj0rL21m2rIJnCPQCiNttak_P61qFU"", ""impact_quality""), 3,false), ""Low Content"") ), ""Low Content"", IFERROR(vlookup(E90, IMPORTRANGE(""1HbWeGXj0j_9fxRj0rL21m2rIJnCPQCiNttak_P61qFU"", ""impact_q"&amp;"uality!$A$3:$C$10000""), 3,false), ""Low Content"") )"),"Positive impact on work-life balance due to hyrbrid/remote policy")</f>
        <v>Positive impact on work-life balance due to hyrbrid/remote policy</v>
      </c>
      <c r="S90" s="7">
        <v>0.5</v>
      </c>
      <c r="T90" s="7">
        <f>IFERROR(__xludf.DUMMYFUNCTION("IFERROR(filter(indirect(CONCAT(LEFT(T$1, LEN(T$1)-8),""-rep-texts"")&amp;""!$A$4:$A""),indirect(CONCAT(LEFT(T$1, LEN(T$1)-8),""-rep-texts"")&amp;""!$B$4:$B"") = -1000, indirect(CONCAT(LEFT(T$1, LEN(T$1)-8),""-rep-texts"")&amp;""!$C$4:$C"") = U90), -2)"),2.0)</f>
        <v>2</v>
      </c>
      <c r="U90" s="8" t="str">
        <f>IFERROR(__xludf.DUMMYFUNCTION("IFERROR(vlookup( filter(indirect(CONCAT(LEFT(T$1, LEN(T$1)-8),""-rep-texts"")&amp;""!$B$4:$B""),indirect(CONCAT(LEFT(T$1, LEN(T$1)-8),""-rep-texts"")&amp;""!$A$4:$A"") = W90), indirect(CONCAT(LEFT(T$1, LEN(T$1)-8),""-rep-texts"")&amp;""!$A$4:$C""), 3, false), ""Low C"&amp;"ontent"")"),"Positive impact on team's culture and performance")</f>
        <v>Positive impact on team's culture and performance</v>
      </c>
      <c r="V90" s="7">
        <v>0.5</v>
      </c>
      <c r="W90" s="8">
        <f>IFERROR(__xludf.DUMMYFUNCTION("IFERROR(filter(indirect(CONCAT(LEFT(W$1, LEN(W$1)-8),""-rep-texts"")&amp;""!$A$4:$A""),indirect(CONCAT(LEFT(W$1, LEN(W$1)-8),""-rep-texts"")&amp;""!$B$4:$B"") &lt;&gt; -1000, indirect(CONCAT(LEFT(W$1, LEN(W$1)-8),""-rep-texts"")&amp;""!$C$4:$C"") = X90), -2)"),6.0)</f>
        <v>6</v>
      </c>
      <c r="X90" s="8" t="str">
        <f>IFERROR(__xludf.DUMMYFUNCTION("IF(ISBLANK(IFERROR(vlookup(F90, IMPORTRANGE(""1HbWeGXj0j_9fxRj0rL21m2rIJnCPQCiNttak_P61qFU"", ""impact_cul_perf""), 3,false), ""Low Content"") ), ""Low Content"", IFERROR(vlookup(F90, IMPORTRANGE(""1HbWeGXj0j_9fxRj0rL21m2rIJnCPQCiNttak_P61qFU"", ""impact_"&amp;"cul_perf!$A$3:$C$10000""), 3,false), ""Low Content"") )"),"Maintained or enhanced team culture and performance ")</f>
        <v>Maintained or enhanced team culture and performance </v>
      </c>
      <c r="Y90" s="7">
        <v>0.5</v>
      </c>
      <c r="Z90" s="7">
        <f>IFERROR(__xludf.DUMMYFUNCTION("IFERROR(filter(indirect(CONCAT(LEFT(Z$1, LEN(Z$1)-8),""-rep-texts"")&amp;""!$A$4:$A""),indirect(CONCAT(LEFT(Z$1, LEN(Z$1)-8),""-rep-texts"")&amp;""!$B$4:$B"") = -1000, indirect(CONCAT(LEFT(Z$1, LEN(Z$1)-8),""-rep-texts"")&amp;""!$C$4:$C"") = AA90), -2)"),3.0)</f>
        <v>3</v>
      </c>
      <c r="AA90" s="8" t="str">
        <f>IFERROR(__xludf.DUMMYFUNCTION("IFERROR(vlookup( filter(indirect(CONCAT(LEFT(Z$1, LEN(Z$1)-8),""-rep-texts"")&amp;""!$B$4:$B""),indirect(CONCAT(LEFT(Z$1, LEN(Z$1)-8),""-rep-texts"")&amp;""!$A$4:$A"") = AC90), indirect(CONCAT(LEFT(Z$1, LEN(Z$1)-8),""-rep-texts"")&amp;""!$A$4:$C""), 3, false), ""Low "&amp;"Content"")"),"Preference for hybrid model")</f>
        <v>Preference for hybrid model</v>
      </c>
      <c r="AB90" s="7">
        <v>0.5</v>
      </c>
      <c r="AC90" s="8">
        <f>IFERROR(__xludf.DUMMYFUNCTION("IFERROR(filter(indirect(CONCAT(LEFT(AC$1, LEN(AC$1)-8),""-rep-texts"")&amp;""!$A$4:$A""),indirect(CONCAT(LEFT(AC$1, LEN(AC$1)-8),""-rep-texts"")&amp;""!$B$4:$B"") &lt;&gt; -1000, indirect(CONCAT(LEFT(AC$1, LEN(AC$1)-8),""-rep-texts"")&amp;""!$C$4:$C"") = AD90), -2)"),7.0)</f>
        <v>7</v>
      </c>
      <c r="AD90" s="8" t="str">
        <f>IFERROR(__xludf.DUMMYFUNCTION("IF(ISBLANK(IFERROR(vlookup(G90, IMPORTRANGE(""1HbWeGXj0j_9fxRj0rL21m2rIJnCPQCiNttak_P61qFU"", ""policy_desired_state""), 3,false), ""Low Content"") ), ""Low Content"", IFERROR(vlookup(G90, IMPORTRANGE(""1HbWeGXj0j_9fxRj0rL21m2rIJnCPQCiNttak_P61qFU"", ""po"&amp;"licy_desired_state!$A$3:$C$10000""), 3,false), ""Low Content"") )"),"Generalized hybrid work model")</f>
        <v>Generalized hybrid work model</v>
      </c>
      <c r="AE90" s="7">
        <v>0.5</v>
      </c>
    </row>
    <row r="91" ht="15.75" customHeight="1">
      <c r="A91" s="5" t="s">
        <v>45</v>
      </c>
      <c r="B91" s="6" t="s">
        <v>52</v>
      </c>
      <c r="C91" s="5" t="s">
        <v>47</v>
      </c>
      <c r="D91" s="5" t="s">
        <v>400</v>
      </c>
      <c r="E91" s="5" t="s">
        <v>401</v>
      </c>
      <c r="F91" s="5" t="s">
        <v>402</v>
      </c>
      <c r="G91" s="5" t="s">
        <v>403</v>
      </c>
      <c r="H91" s="7">
        <f>IFERROR(__xludf.DUMMYFUNCTION("IFERROR(filter(indirect(CONCAT(LEFT(H$1, LEN(H$1)-8),""-rep-texts"")&amp;""!$A$4:$A""),indirect(CONCAT(LEFT(H$1, LEN(H$1)-8),""-rep-texts"")&amp;""!$B$4:$B"") = -1000, indirect(CONCAT(LEFT(H$1, LEN(H$1)-8),""-rep-texts"")&amp;""!$C$4:$C"") = I91), -2)"),0.0)</f>
        <v>0</v>
      </c>
      <c r="I91" s="8" t="str">
        <f>IFERROR(__xludf.DUMMYFUNCTION("IFERROR(vlookup( filter(indirect(CONCAT(LEFT(H$1, LEN(H$1)-8),""-rep-texts"")&amp;""!$B$4:$B""),indirect(CONCAT(LEFT(H$1, LEN(H$1)-8),""-rep-texts"")&amp;""!$A$4:$A"") = K91), indirect(CONCAT(LEFT(H$1, LEN(H$1)-8),""-rep-texts"")&amp;""!$A$4:$C""), 3, false), ""Low C"&amp;"ontent"")"),"Adopted hybrid work policy")</f>
        <v>Adopted hybrid work policy</v>
      </c>
      <c r="J91" s="7">
        <v>0.5</v>
      </c>
      <c r="K91" s="8">
        <f>IFERROR(__xludf.DUMMYFUNCTION("IFERROR(filter(indirect(CONCAT(LEFT(K$1, LEN(K$1)-8),""-rep-texts"")&amp;""!$A$4:$A""),indirect(CONCAT(LEFT(K$1, LEN(K$1)-8),""-rep-texts"")&amp;""!$B$4:$B"") &lt;&gt; -1000, indirect(CONCAT(LEFT(K$1, LEN(K$1)-8),""-rep-texts"")&amp;""!$C$4:$C"") = L91), -2)"),4.0)</f>
        <v>4</v>
      </c>
      <c r="L91" s="8" t="str">
        <f>IFERROR(__xludf.DUMMYFUNCTION("IF(ISBLANK(IFERROR(vlookup(D91, IMPORTRANGE(""1HbWeGXj0j_9fxRj0rL21m2rIJnCPQCiNttak_P61qFU"", ""policy_current_state""), 3,false), ""Low Content"") ), ""Low Content"", IFERROR(vlookup(D91, IMPORTRANGE(""1HbWeGXj0j_9fxRj0rL21m2rIJnCPQCiNttak_P61qFU"", ""po"&amp;"licy_current_state!$A$3:$C$10000""), 3,false), ""Low Content"") )"),"Adopted hybrid work policy")</f>
        <v>Adopted hybrid work policy</v>
      </c>
      <c r="M91" s="7">
        <v>0.5</v>
      </c>
      <c r="N91" s="7">
        <f>IFERROR(__xludf.DUMMYFUNCTION("IFERROR(filter(indirect(CONCAT(LEFT(N$1, LEN(N$1)-8),""-rep-texts"")&amp;""!$A$4:$A""),indirect(CONCAT(LEFT(N$1, LEN(N$1)-8),""-rep-texts"")&amp;""!$B$4:$B"") = -1000, indirect(CONCAT(LEFT(N$1, LEN(N$1)-8),""-rep-texts"")&amp;""!$C$4:$C"") = O91), -2)"),2.0)</f>
        <v>2</v>
      </c>
      <c r="O91" s="8" t="str">
        <f>IFERROR(__xludf.DUMMYFUNCTION("IFERROR(vlookup( filter(indirect(CONCAT(LEFT(N$1, LEN(N$1)-8),""-rep-texts"")&amp;""!$B$4:$B""),indirect(CONCAT(LEFT(N$1, LEN(N$1)-8),""-rep-texts"")&amp;""!$A$4:$A"") = Q91), indirect(CONCAT(LEFT(N$1, LEN(N$1)-8),""-rep-texts"")&amp;""!$A$4:$C""), 3, false), ""Low C"&amp;"ontent"")"),"Positive impact on quality of life")</f>
        <v>Positive impact on quality of life</v>
      </c>
      <c r="P91" s="7">
        <v>0.5</v>
      </c>
      <c r="Q91" s="8">
        <f>IFERROR(__xludf.DUMMYFUNCTION("IFERROR(filter(indirect(CONCAT(LEFT(Q$1, LEN(Q$1)-8),""-rep-texts"")&amp;""!$A$4:$A""),indirect(CONCAT(LEFT(Q$1, LEN(Q$1)-8),""-rep-texts"")&amp;""!$B$4:$B"") &lt;&gt; -1000, indirect(CONCAT(LEFT(Q$1, LEN(Q$1)-8),""-rep-texts"")&amp;""!$C$4:$C"") = R91), -2)"),12.0)</f>
        <v>12</v>
      </c>
      <c r="R91" s="8" t="str">
        <f>IFERROR(__xludf.DUMMYFUNCTION("IF(ISBLANK(IFERROR(vlookup(E91, IMPORTRANGE(""1HbWeGXj0j_9fxRj0rL21m2rIJnCPQCiNttak_P61qFU"", ""impact_quality""), 3,false), ""Low Content"") ), ""Low Content"", IFERROR(vlookup(E91, IMPORTRANGE(""1HbWeGXj0j_9fxRj0rL21m2rIJnCPQCiNttak_P61qFU"", ""impact_q"&amp;"uality!$A$3:$C$10000""), 3,false), ""Low Content"") )"),"Reduced commute time due to hybrid/remote schedule")</f>
        <v>Reduced commute time due to hybrid/remote schedule</v>
      </c>
      <c r="S91" s="7">
        <v>0.5</v>
      </c>
      <c r="T91" s="7">
        <f>IFERROR(__xludf.DUMMYFUNCTION("IFERROR(filter(indirect(CONCAT(LEFT(T$1, LEN(T$1)-8),""-rep-texts"")&amp;""!$A$4:$A""),indirect(CONCAT(LEFT(T$1, LEN(T$1)-8),""-rep-texts"")&amp;""!$B$4:$B"") = -1000, indirect(CONCAT(LEFT(T$1, LEN(T$1)-8),""-rep-texts"")&amp;""!$C$4:$C"") = U91), -2)"),2.0)</f>
        <v>2</v>
      </c>
      <c r="U91" s="8" t="str">
        <f>IFERROR(__xludf.DUMMYFUNCTION("IFERROR(vlookup( filter(indirect(CONCAT(LEFT(T$1, LEN(T$1)-8),""-rep-texts"")&amp;""!$B$4:$B""),indirect(CONCAT(LEFT(T$1, LEN(T$1)-8),""-rep-texts"")&amp;""!$A$4:$A"") = W91), indirect(CONCAT(LEFT(T$1, LEN(T$1)-8),""-rep-texts"")&amp;""!$A$4:$C""), 3, false), ""Low C"&amp;"ontent"")"),"Positive impact on team's culture and performance")</f>
        <v>Positive impact on team's culture and performance</v>
      </c>
      <c r="V91" s="7">
        <v>0.5</v>
      </c>
      <c r="W91" s="8">
        <f>IFERROR(__xludf.DUMMYFUNCTION("IFERROR(filter(indirect(CONCAT(LEFT(W$1, LEN(W$1)-8),""-rep-texts"")&amp;""!$A$4:$A""),indirect(CONCAT(LEFT(W$1, LEN(W$1)-8),""-rep-texts"")&amp;""!$B$4:$B"") &lt;&gt; -1000, indirect(CONCAT(LEFT(W$1, LEN(W$1)-8),""-rep-texts"")&amp;""!$C$4:$C"") = X91), -2)"),6.0)</f>
        <v>6</v>
      </c>
      <c r="X91" s="8" t="str">
        <f>IFERROR(__xludf.DUMMYFUNCTION("IF(ISBLANK(IFERROR(vlookup(F91, IMPORTRANGE(""1HbWeGXj0j_9fxRj0rL21m2rIJnCPQCiNttak_P61qFU"", ""impact_cul_perf""), 3,false), ""Low Content"") ), ""Low Content"", IFERROR(vlookup(F91, IMPORTRANGE(""1HbWeGXj0j_9fxRj0rL21m2rIJnCPQCiNttak_P61qFU"", ""impact_"&amp;"cul_perf!$A$3:$C$10000""), 3,false), ""Low Content"") )"),"Maintained or enhanced team culture and performance ")</f>
        <v>Maintained or enhanced team culture and performance </v>
      </c>
      <c r="Y91" s="7">
        <v>0.5</v>
      </c>
      <c r="Z91" s="7">
        <f>IFERROR(__xludf.DUMMYFUNCTION("IFERROR(filter(indirect(CONCAT(LEFT(Z$1, LEN(Z$1)-8),""-rep-texts"")&amp;""!$A$4:$A""),indirect(CONCAT(LEFT(Z$1, LEN(Z$1)-8),""-rep-texts"")&amp;""!$B$4:$B"") = -1000, indirect(CONCAT(LEFT(Z$1, LEN(Z$1)-8),""-rep-texts"")&amp;""!$C$4:$C"") = AA91), -2)"),3.0)</f>
        <v>3</v>
      </c>
      <c r="AA91" s="8" t="str">
        <f>IFERROR(__xludf.DUMMYFUNCTION("IFERROR(vlookup( filter(indirect(CONCAT(LEFT(Z$1, LEN(Z$1)-8),""-rep-texts"")&amp;""!$B$4:$B""),indirect(CONCAT(LEFT(Z$1, LEN(Z$1)-8),""-rep-texts"")&amp;""!$A$4:$A"") = AC91), indirect(CONCAT(LEFT(Z$1, LEN(Z$1)-8),""-rep-texts"")&amp;""!$A$4:$C""), 3, false), ""Low "&amp;"Content"")"),"Preference for hybrid model")</f>
        <v>Preference for hybrid model</v>
      </c>
      <c r="AB91" s="7">
        <v>0.5</v>
      </c>
      <c r="AC91" s="8">
        <f>IFERROR(__xludf.DUMMYFUNCTION("IFERROR(filter(indirect(CONCAT(LEFT(AC$1, LEN(AC$1)-8),""-rep-texts"")&amp;""!$A$4:$A""),indirect(CONCAT(LEFT(AC$1, LEN(AC$1)-8),""-rep-texts"")&amp;""!$B$4:$B"") &lt;&gt; -1000, indirect(CONCAT(LEFT(AC$1, LEN(AC$1)-8),""-rep-texts"")&amp;""!$C$4:$C"") = AD91), -2)"),7.0)</f>
        <v>7</v>
      </c>
      <c r="AD91" s="8" t="str">
        <f>IFERROR(__xludf.DUMMYFUNCTION("IF(ISBLANK(IFERROR(vlookup(G91, IMPORTRANGE(""1HbWeGXj0j_9fxRj0rL21m2rIJnCPQCiNttak_P61qFU"", ""policy_desired_state""), 3,false), ""Low Content"") ), ""Low Content"", IFERROR(vlookup(G91, IMPORTRANGE(""1HbWeGXj0j_9fxRj0rL21m2rIJnCPQCiNttak_P61qFU"", ""po"&amp;"licy_desired_state!$A$3:$C$10000""), 3,false), ""Low Content"") )"),"Generalized hybrid work model")</f>
        <v>Generalized hybrid work model</v>
      </c>
      <c r="AE91" s="7">
        <v>0.5</v>
      </c>
    </row>
    <row r="92" ht="15.75" customHeight="1">
      <c r="A92" s="5" t="s">
        <v>45</v>
      </c>
      <c r="B92" s="6" t="s">
        <v>46</v>
      </c>
      <c r="C92" s="5" t="s">
        <v>47</v>
      </c>
      <c r="D92" s="5" t="s">
        <v>404</v>
      </c>
      <c r="E92" s="5" t="s">
        <v>405</v>
      </c>
      <c r="F92" s="5" t="s">
        <v>406</v>
      </c>
      <c r="G92" s="5" t="s">
        <v>407</v>
      </c>
      <c r="H92" s="7">
        <f>IFERROR(__xludf.DUMMYFUNCTION("IFERROR(filter(indirect(CONCAT(LEFT(H$1, LEN(H$1)-8),""-rep-texts"")&amp;""!$A$4:$A""),indirect(CONCAT(LEFT(H$1, LEN(H$1)-8),""-rep-texts"")&amp;""!$B$4:$B"") = -1000, indirect(CONCAT(LEFT(H$1, LEN(H$1)-8),""-rep-texts"")&amp;""!$C$4:$C"") = I92), -2)"),1.0)</f>
        <v>1</v>
      </c>
      <c r="I92" s="8" t="str">
        <f>IFERROR(__xludf.DUMMYFUNCTION("IFERROR(vlookup( filter(indirect(CONCAT(LEFT(H$1, LEN(H$1)-8),""-rep-texts"")&amp;""!$B$4:$B""),indirect(CONCAT(LEFT(H$1, LEN(H$1)-8),""-rep-texts"")&amp;""!$A$4:$A"") = K92), indirect(CONCAT(LEFT(H$1, LEN(H$1)-8),""-rep-texts"")&amp;""!$A$4:$C""), 3, false), ""Low C"&amp;"ontent"")"),"Shifted to full remote work")</f>
        <v>Shifted to full remote work</v>
      </c>
      <c r="J92" s="7">
        <v>0.5</v>
      </c>
      <c r="K92" s="8">
        <f>IFERROR(__xludf.DUMMYFUNCTION("IFERROR(filter(indirect(CONCAT(LEFT(K$1, LEN(K$1)-8),""-rep-texts"")&amp;""!$A$4:$A""),indirect(CONCAT(LEFT(K$1, LEN(K$1)-8),""-rep-texts"")&amp;""!$B$4:$B"") &lt;&gt; -1000, indirect(CONCAT(LEFT(K$1, LEN(K$1)-8),""-rep-texts"")&amp;""!$C$4:$C"") = L92), -2)"),5.0)</f>
        <v>5</v>
      </c>
      <c r="L92" s="8" t="str">
        <f>IFERROR(__xludf.DUMMYFUNCTION("IF(ISBLANK(IFERROR(vlookup(D92, IMPORTRANGE(""1HbWeGXj0j_9fxRj0rL21m2rIJnCPQCiNttak_P61qFU"", ""policy_current_state""), 3,false), ""Low Content"") ), ""Low Content"", IFERROR(vlookup(D92, IMPORTRANGE(""1HbWeGXj0j_9fxRj0rL21m2rIJnCPQCiNttak_P61qFU"", ""po"&amp;"licy_current_state!$A$3:$C$10000""), 3,false), ""Low Content"") )"),"Shifted to full remote work")</f>
        <v>Shifted to full remote work</v>
      </c>
      <c r="M92" s="7">
        <v>0.5</v>
      </c>
      <c r="N92" s="7">
        <f>IFERROR(__xludf.DUMMYFUNCTION("IFERROR(filter(indirect(CONCAT(LEFT(N$1, LEN(N$1)-8),""-rep-texts"")&amp;""!$A$4:$A""),indirect(CONCAT(LEFT(N$1, LEN(N$1)-8),""-rep-texts"")&amp;""!$B$4:$B"") = -1000, indirect(CONCAT(LEFT(N$1, LEN(N$1)-8),""-rep-texts"")&amp;""!$C$4:$C"") = O92), -2)"),2.0)</f>
        <v>2</v>
      </c>
      <c r="O92" s="8" t="str">
        <f>IFERROR(__xludf.DUMMYFUNCTION("IFERROR(vlookup( filter(indirect(CONCAT(LEFT(N$1, LEN(N$1)-8),""-rep-texts"")&amp;""!$B$4:$B""),indirect(CONCAT(LEFT(N$1, LEN(N$1)-8),""-rep-texts"")&amp;""!$A$4:$A"") = Q92), indirect(CONCAT(LEFT(N$1, LEN(N$1)-8),""-rep-texts"")&amp;""!$A$4:$C""), 3, false), ""Low C"&amp;"ontent"")"),"Positive impact on quality of life")</f>
        <v>Positive impact on quality of life</v>
      </c>
      <c r="P92" s="7">
        <v>0.5</v>
      </c>
      <c r="Q92" s="8">
        <f>IFERROR(__xludf.DUMMYFUNCTION("IFERROR(filter(indirect(CONCAT(LEFT(Q$1, LEN(Q$1)-8),""-rep-texts"")&amp;""!$A$4:$A""),indirect(CONCAT(LEFT(Q$1, LEN(Q$1)-8),""-rep-texts"")&amp;""!$B$4:$B"") &lt;&gt; -1000, indirect(CONCAT(LEFT(Q$1, LEN(Q$1)-8),""-rep-texts"")&amp;""!$C$4:$C"") = R92), -2)"),11.0)</f>
        <v>11</v>
      </c>
      <c r="R92" s="8" t="str">
        <f>IFERROR(__xludf.DUMMYFUNCTION("IF(ISBLANK(IFERROR(vlookup(E92, IMPORTRANGE(""1HbWeGXj0j_9fxRj0rL21m2rIJnCPQCiNttak_P61qFU"", ""impact_quality""), 3,false), ""Low Content"") ), ""Low Content"", IFERROR(vlookup(E92, IMPORTRANGE(""1HbWeGXj0j_9fxRj0rL21m2rIJnCPQCiNttak_P61qFU"", ""impact_q"&amp;"uality!$A$3:$C$10000""), 3,false), ""Low Content"") )"),"Positive impact on work-life balance due to hyrbrid/remote policy")</f>
        <v>Positive impact on work-life balance due to hyrbrid/remote policy</v>
      </c>
      <c r="S92" s="7">
        <v>0.5</v>
      </c>
      <c r="T92" s="7">
        <f>IFERROR(__xludf.DUMMYFUNCTION("IFERROR(filter(indirect(CONCAT(LEFT(T$1, LEN(T$1)-8),""-rep-texts"")&amp;""!$A$4:$A""),indirect(CONCAT(LEFT(T$1, LEN(T$1)-8),""-rep-texts"")&amp;""!$B$4:$B"") = -1000, indirect(CONCAT(LEFT(T$1, LEN(T$1)-8),""-rep-texts"")&amp;""!$C$4:$C"") = U92), -2)"),0.0)</f>
        <v>0</v>
      </c>
      <c r="U92" s="8" t="str">
        <f>IFERROR(__xludf.DUMMYFUNCTION("IFERROR(vlookup( filter(indirect(CONCAT(LEFT(T$1, LEN(T$1)-8),""-rep-texts"")&amp;""!$B$4:$B""),indirect(CONCAT(LEFT(T$1, LEN(T$1)-8),""-rep-texts"")&amp;""!$A$4:$A"") = W92), indirect(CONCAT(LEFT(T$1, LEN(T$1)-8),""-rep-texts"")&amp;""!$A$4:$C""), 3, false), ""Low C"&amp;"ontent"")"),"Negative impact on team's culture and performance")</f>
        <v>Negative impact on team's culture and performance</v>
      </c>
      <c r="V92" s="7">
        <v>0.5</v>
      </c>
      <c r="W92" s="8">
        <f>IFERROR(__xludf.DUMMYFUNCTION("IFERROR(filter(indirect(CONCAT(LEFT(W$1, LEN(W$1)-8),""-rep-texts"")&amp;""!$A$4:$A""),indirect(CONCAT(LEFT(W$1, LEN(W$1)-8),""-rep-texts"")&amp;""!$B$4:$B"") &lt;&gt; -1000, indirect(CONCAT(LEFT(W$1, LEN(W$1)-8),""-rep-texts"")&amp;""!$C$4:$C"") = X92), -2)"),3.0)</f>
        <v>3</v>
      </c>
      <c r="X92" s="8" t="str">
        <f>IFERROR(__xludf.DUMMYFUNCTION("IF(ISBLANK(IFERROR(vlookup(F92, IMPORTRANGE(""1HbWeGXj0j_9fxRj0rL21m2rIJnCPQCiNttak_P61qFU"", ""impact_cul_perf""), 3,false), ""Low Content"") ), ""Low Content"", IFERROR(vlookup(F92, IMPORTRANGE(""1HbWeGXj0j_9fxRj0rL21m2rIJnCPQCiNttak_P61qFU"", ""impact_"&amp;"cul_perf!$A$3:$C$10000""), 3,false), ""Low Content"") )"),"Lower team cohesion")</f>
        <v>Lower team cohesion</v>
      </c>
      <c r="Y92" s="7">
        <v>0.5</v>
      </c>
      <c r="Z92" s="7">
        <f>IFERROR(__xludf.DUMMYFUNCTION("IFERROR(filter(indirect(CONCAT(LEFT(Z$1, LEN(Z$1)-8),""-rep-texts"")&amp;""!$A$4:$A""),indirect(CONCAT(LEFT(Z$1, LEN(Z$1)-8),""-rep-texts"")&amp;""!$B$4:$B"") = -1000, indirect(CONCAT(LEFT(Z$1, LEN(Z$1)-8),""-rep-texts"")&amp;""!$C$4:$C"") = AA92), -2)"),3.0)</f>
        <v>3</v>
      </c>
      <c r="AA92" s="8" t="str">
        <f>IFERROR(__xludf.DUMMYFUNCTION("IFERROR(vlookup( filter(indirect(CONCAT(LEFT(Z$1, LEN(Z$1)-8),""-rep-texts"")&amp;""!$B$4:$B""),indirect(CONCAT(LEFT(Z$1, LEN(Z$1)-8),""-rep-texts"")&amp;""!$A$4:$A"") = AC92), indirect(CONCAT(LEFT(Z$1, LEN(Z$1)-8),""-rep-texts"")&amp;""!$A$4:$C""), 3, false), ""Low "&amp;"Content"")"),"Preference for hybrid model")</f>
        <v>Preference for hybrid model</v>
      </c>
      <c r="AB92" s="7">
        <v>0.5</v>
      </c>
      <c r="AC92" s="8">
        <f>IFERROR(__xludf.DUMMYFUNCTION("IFERROR(filter(indirect(CONCAT(LEFT(AC$1, LEN(AC$1)-8),""-rep-texts"")&amp;""!$A$4:$A""),indirect(CONCAT(LEFT(AC$1, LEN(AC$1)-8),""-rep-texts"")&amp;""!$B$4:$B"") &lt;&gt; -1000, indirect(CONCAT(LEFT(AC$1, LEN(AC$1)-8),""-rep-texts"")&amp;""!$C$4:$C"") = AD92), -2)"),7.0)</f>
        <v>7</v>
      </c>
      <c r="AD92" s="8" t="str">
        <f>IFERROR(__xludf.DUMMYFUNCTION("IF(ISBLANK(IFERROR(vlookup(G92, IMPORTRANGE(""1HbWeGXj0j_9fxRj0rL21m2rIJnCPQCiNttak_P61qFU"", ""policy_desired_state""), 3,false), ""Low Content"") ), ""Low Content"", IFERROR(vlookup(G92, IMPORTRANGE(""1HbWeGXj0j_9fxRj0rL21m2rIJnCPQCiNttak_P61qFU"", ""po"&amp;"licy_desired_state!$A$3:$C$10000""), 3,false), ""Low Content"") )"),"Generalized hybrid work model")</f>
        <v>Generalized hybrid work model</v>
      </c>
      <c r="AE92" s="7">
        <v>0.5</v>
      </c>
    </row>
    <row r="93" ht="15.75" customHeight="1">
      <c r="A93" s="5" t="s">
        <v>45</v>
      </c>
      <c r="B93" s="9" t="s">
        <v>85</v>
      </c>
      <c r="C93" s="5" t="s">
        <v>53</v>
      </c>
      <c r="D93" s="5" t="s">
        <v>408</v>
      </c>
      <c r="E93" s="5" t="s">
        <v>409</v>
      </c>
      <c r="F93" s="5" t="s">
        <v>410</v>
      </c>
      <c r="G93" s="5" t="s">
        <v>411</v>
      </c>
      <c r="H93" s="7">
        <f>IFERROR(__xludf.DUMMYFUNCTION("IFERROR(filter(indirect(CONCAT(LEFT(H$1, LEN(H$1)-8),""-rep-texts"")&amp;""!$A$4:$A""),indirect(CONCAT(LEFT(H$1, LEN(H$1)-8),""-rep-texts"")&amp;""!$B$4:$B"") = -1000, indirect(CONCAT(LEFT(H$1, LEN(H$1)-8),""-rep-texts"")&amp;""!$C$4:$C"") = I93), -2)"),3.0)</f>
        <v>3</v>
      </c>
      <c r="I93" s="8" t="str">
        <f>IFERROR(__xludf.DUMMYFUNCTION("IFERROR(vlookup( filter(indirect(CONCAT(LEFT(H$1, LEN(H$1)-8),""-rep-texts"")&amp;""!$B$4:$B""),indirect(CONCAT(LEFT(H$1, LEN(H$1)-8),""-rep-texts"")&amp;""!$A$4:$A"") = K93), indirect(CONCAT(LEFT(H$1, LEN(H$1)-8),""-rep-texts"")&amp;""!$A$4:$C""), 3, false), ""Low C"&amp;"ontent"")"),"Returned to office")</f>
        <v>Returned to office</v>
      </c>
      <c r="J93" s="7">
        <v>0.5</v>
      </c>
      <c r="K93" s="8">
        <f>IFERROR(__xludf.DUMMYFUNCTION("IFERROR(filter(indirect(CONCAT(LEFT(K$1, LEN(K$1)-8),""-rep-texts"")&amp;""!$A$4:$A""),indirect(CONCAT(LEFT(K$1, LEN(K$1)-8),""-rep-texts"")&amp;""!$B$4:$B"") &lt;&gt; -1000, indirect(CONCAT(LEFT(K$1, LEN(K$1)-8),""-rep-texts"")&amp;""!$C$4:$C"") = L93), -2)"),7.0)</f>
        <v>7</v>
      </c>
      <c r="L93" s="8" t="str">
        <f>IFERROR(__xludf.DUMMYFUNCTION("IF(ISBLANK(IFERROR(vlookup(D93, IMPORTRANGE(""1HbWeGXj0j_9fxRj0rL21m2rIJnCPQCiNttak_P61qFU"", ""policy_current_state""), 3,false), ""Low Content"") ), ""Low Content"", IFERROR(vlookup(D93, IMPORTRANGE(""1HbWeGXj0j_9fxRj0rL21m2rIJnCPQCiNttak_P61qFU"", ""po"&amp;"licy_current_state!$A$3:$C$10000""), 3,false), ""Low Content"") )"),"Returned to office")</f>
        <v>Returned to office</v>
      </c>
      <c r="M93" s="7">
        <v>0.5</v>
      </c>
      <c r="N93" s="7">
        <f>IFERROR(__xludf.DUMMYFUNCTION("IFERROR(filter(indirect(CONCAT(LEFT(N$1, LEN(N$1)-8),""-rep-texts"")&amp;""!$A$4:$A""),indirect(CONCAT(LEFT(N$1, LEN(N$1)-8),""-rep-texts"")&amp;""!$B$4:$B"") = -1000, indirect(CONCAT(LEFT(N$1, LEN(N$1)-8),""-rep-texts"")&amp;""!$C$4:$C"") = O93), -2)"),-2.0)</f>
        <v>-2</v>
      </c>
      <c r="O93" s="8" t="str">
        <f>IFERROR(__xludf.DUMMYFUNCTION("IFERROR(vlookup( filter(indirect(CONCAT(LEFT(N$1, LEN(N$1)-8),""-rep-texts"")&amp;""!$B$4:$B""),indirect(CONCAT(LEFT(N$1, LEN(N$1)-8),""-rep-texts"")&amp;""!$A$4:$A"") = Q93), indirect(CONCAT(LEFT(N$1, LEN(N$1)-8),""-rep-texts"")&amp;""!$A$4:$C""), 3, false), ""Low C"&amp;"ontent"")"),"Low Content")</f>
        <v>Low Content</v>
      </c>
      <c r="P93" s="7">
        <v>0.5</v>
      </c>
      <c r="Q93" s="8">
        <f>IFERROR(__xludf.DUMMYFUNCTION("IFERROR(filter(indirect(CONCAT(LEFT(Q$1, LEN(Q$1)-8),""-rep-texts"")&amp;""!$A$4:$A""),indirect(CONCAT(LEFT(Q$1, LEN(Q$1)-8),""-rep-texts"")&amp;""!$B$4:$B"") &lt;&gt; -1000, indirect(CONCAT(LEFT(Q$1, LEN(Q$1)-8),""-rep-texts"")&amp;""!$C$4:$C"") = R93), -2)"),-2.0)</f>
        <v>-2</v>
      </c>
      <c r="R93" s="8" t="str">
        <f>IFERROR(__xludf.DUMMYFUNCTION("IF(ISBLANK(IFERROR(vlookup(E93, IMPORTRANGE(""1HbWeGXj0j_9fxRj0rL21m2rIJnCPQCiNttak_P61qFU"", ""impact_quality""), 3,false), ""Low Content"") ), ""Low Content"", IFERROR(vlookup(E93, IMPORTRANGE(""1HbWeGXj0j_9fxRj0rL21m2rIJnCPQCiNttak_P61qFU"", ""impact_q"&amp;"uality!$A$3:$C$10000""), 3,false), ""Low Content"") )"),"Low Content")</f>
        <v>Low Content</v>
      </c>
      <c r="S93" s="7">
        <v>0.5</v>
      </c>
      <c r="T93" s="7">
        <f>IFERROR(__xludf.DUMMYFUNCTION("IFERROR(filter(indirect(CONCAT(LEFT(T$1, LEN(T$1)-8),""-rep-texts"")&amp;""!$A$4:$A""),indirect(CONCAT(LEFT(T$1, LEN(T$1)-8),""-rep-texts"")&amp;""!$B$4:$B"") = -1000, indirect(CONCAT(LEFT(T$1, LEN(T$1)-8),""-rep-texts"")&amp;""!$C$4:$C"") = U93), -2)"),2.0)</f>
        <v>2</v>
      </c>
      <c r="U93" s="8" t="str">
        <f>IFERROR(__xludf.DUMMYFUNCTION("IFERROR(vlookup( filter(indirect(CONCAT(LEFT(T$1, LEN(T$1)-8),""-rep-texts"")&amp;""!$B$4:$B""),indirect(CONCAT(LEFT(T$1, LEN(T$1)-8),""-rep-texts"")&amp;""!$A$4:$A"") = W93), indirect(CONCAT(LEFT(T$1, LEN(T$1)-8),""-rep-texts"")&amp;""!$A$4:$C""), 3, false), ""Low C"&amp;"ontent"")"),"Positive impact on team's culture and performance")</f>
        <v>Positive impact on team's culture and performance</v>
      </c>
      <c r="V93" s="7">
        <v>0.5</v>
      </c>
      <c r="W93" s="8">
        <f>IFERROR(__xludf.DUMMYFUNCTION("IFERROR(filter(indirect(CONCAT(LEFT(W$1, LEN(W$1)-8),""-rep-texts"")&amp;""!$A$4:$A""),indirect(CONCAT(LEFT(W$1, LEN(W$1)-8),""-rep-texts"")&amp;""!$B$4:$B"") &lt;&gt; -1000, indirect(CONCAT(LEFT(W$1, LEN(W$1)-8),""-rep-texts"")&amp;""!$C$4:$C"") = X93), -2)"),6.0)</f>
        <v>6</v>
      </c>
      <c r="X93" s="8" t="str">
        <f>IFERROR(__xludf.DUMMYFUNCTION("IF(ISBLANK(IFERROR(vlookup(F93, IMPORTRANGE(""1HbWeGXj0j_9fxRj0rL21m2rIJnCPQCiNttak_P61qFU"", ""impact_cul_perf""), 3,false), ""Low Content"") ), ""Low Content"", IFERROR(vlookup(F93, IMPORTRANGE(""1HbWeGXj0j_9fxRj0rL21m2rIJnCPQCiNttak_P61qFU"", ""impact_"&amp;"cul_perf!$A$3:$C$10000""), 3,false), ""Low Content"") )"),"Maintained or enhanced team culture and performance ")</f>
        <v>Maintained or enhanced team culture and performance </v>
      </c>
      <c r="Y93" s="7">
        <v>0.5</v>
      </c>
      <c r="Z93" s="7">
        <f>IFERROR(__xludf.DUMMYFUNCTION("IFERROR(filter(indirect(CONCAT(LEFT(Z$1, LEN(Z$1)-8),""-rep-texts"")&amp;""!$A$4:$A""),indirect(CONCAT(LEFT(Z$1, LEN(Z$1)-8),""-rep-texts"")&amp;""!$B$4:$B"") = -1000, indirect(CONCAT(LEFT(Z$1, LEN(Z$1)-8),""-rep-texts"")&amp;""!$C$4:$C"") = AA93), -2)"),3.0)</f>
        <v>3</v>
      </c>
      <c r="AA93" s="8" t="str">
        <f>IFERROR(__xludf.DUMMYFUNCTION("IFERROR(vlookup( filter(indirect(CONCAT(LEFT(Z$1, LEN(Z$1)-8),""-rep-texts"")&amp;""!$B$4:$B""),indirect(CONCAT(LEFT(Z$1, LEN(Z$1)-8),""-rep-texts"")&amp;""!$A$4:$A"") = AC93), indirect(CONCAT(LEFT(Z$1, LEN(Z$1)-8),""-rep-texts"")&amp;""!$A$4:$C""), 3, false), ""Low "&amp;"Content"")"),"Preference for hybrid model")</f>
        <v>Preference for hybrid model</v>
      </c>
      <c r="AB93" s="7">
        <v>0.5</v>
      </c>
      <c r="AC93" s="8">
        <f>IFERROR(__xludf.DUMMYFUNCTION("IFERROR(filter(indirect(CONCAT(LEFT(AC$1, LEN(AC$1)-8),""-rep-texts"")&amp;""!$A$4:$A""),indirect(CONCAT(LEFT(AC$1, LEN(AC$1)-8),""-rep-texts"")&amp;""!$B$4:$B"") &lt;&gt; -1000, indirect(CONCAT(LEFT(AC$1, LEN(AC$1)-8),""-rep-texts"")&amp;""!$C$4:$C"") = AD93), -2)"),7.0)</f>
        <v>7</v>
      </c>
      <c r="AD93" s="8" t="str">
        <f>IFERROR(__xludf.DUMMYFUNCTION("IF(ISBLANK(IFERROR(vlookup(G93, IMPORTRANGE(""1HbWeGXj0j_9fxRj0rL21m2rIJnCPQCiNttak_P61qFU"", ""policy_desired_state""), 3,false), ""Low Content"") ), ""Low Content"", IFERROR(vlookup(G93, IMPORTRANGE(""1HbWeGXj0j_9fxRj0rL21m2rIJnCPQCiNttak_P61qFU"", ""po"&amp;"licy_desired_state!$A$3:$C$10000""), 3,false), ""Low Content"") )"),"Generalized hybrid work model")</f>
        <v>Generalized hybrid work model</v>
      </c>
      <c r="AE93" s="7">
        <v>0.5</v>
      </c>
    </row>
    <row r="94" ht="15.75" customHeight="1">
      <c r="A94" s="5" t="s">
        <v>45</v>
      </c>
      <c r="B94" s="6" t="s">
        <v>80</v>
      </c>
      <c r="C94" s="5" t="s">
        <v>47</v>
      </c>
      <c r="D94" s="5" t="s">
        <v>412</v>
      </c>
      <c r="E94" s="5" t="s">
        <v>413</v>
      </c>
      <c r="F94" s="5" t="s">
        <v>414</v>
      </c>
      <c r="G94" s="5" t="s">
        <v>415</v>
      </c>
      <c r="H94" s="7">
        <f>IFERROR(__xludf.DUMMYFUNCTION("IFERROR(filter(indirect(CONCAT(LEFT(H$1, LEN(H$1)-8),""-rep-texts"")&amp;""!$A$4:$A""),indirect(CONCAT(LEFT(H$1, LEN(H$1)-8),""-rep-texts"")&amp;""!$B$4:$B"") = -1000, indirect(CONCAT(LEFT(H$1, LEN(H$1)-8),""-rep-texts"")&amp;""!$C$4:$C"") = I94), -2)"),0.0)</f>
        <v>0</v>
      </c>
      <c r="I94" s="8" t="str">
        <f>IFERROR(__xludf.DUMMYFUNCTION("IFERROR(vlookup( filter(indirect(CONCAT(LEFT(H$1, LEN(H$1)-8),""-rep-texts"")&amp;""!$B$4:$B""),indirect(CONCAT(LEFT(H$1, LEN(H$1)-8),""-rep-texts"")&amp;""!$A$4:$A"") = K94), indirect(CONCAT(LEFT(H$1, LEN(H$1)-8),""-rep-texts"")&amp;""!$A$4:$C""), 3, false), ""Low C"&amp;"ontent"")"),"Adopted hybrid work policy")</f>
        <v>Adopted hybrid work policy</v>
      </c>
      <c r="J94" s="7">
        <v>0.5</v>
      </c>
      <c r="K94" s="8">
        <f>IFERROR(__xludf.DUMMYFUNCTION("IFERROR(filter(indirect(CONCAT(LEFT(K$1, LEN(K$1)-8),""-rep-texts"")&amp;""!$A$4:$A""),indirect(CONCAT(LEFT(K$1, LEN(K$1)-8),""-rep-texts"")&amp;""!$B$4:$B"") &lt;&gt; -1000, indirect(CONCAT(LEFT(K$1, LEN(K$1)-8),""-rep-texts"")&amp;""!$C$4:$C"") = L94), -2)"),4.0)</f>
        <v>4</v>
      </c>
      <c r="L94" s="8" t="str">
        <f>IFERROR(__xludf.DUMMYFUNCTION("IF(ISBLANK(IFERROR(vlookup(D94, IMPORTRANGE(""1HbWeGXj0j_9fxRj0rL21m2rIJnCPQCiNttak_P61qFU"", ""policy_current_state""), 3,false), ""Low Content"") ), ""Low Content"", IFERROR(vlookup(D94, IMPORTRANGE(""1HbWeGXj0j_9fxRj0rL21m2rIJnCPQCiNttak_P61qFU"", ""po"&amp;"licy_current_state!$A$3:$C$10000""), 3,false), ""Low Content"") )"),"Adopted hybrid work policy")</f>
        <v>Adopted hybrid work policy</v>
      </c>
      <c r="M94" s="7">
        <v>0.5</v>
      </c>
      <c r="N94" s="7">
        <f>IFERROR(__xludf.DUMMYFUNCTION("IFERROR(filter(indirect(CONCAT(LEFT(N$1, LEN(N$1)-8),""-rep-texts"")&amp;""!$A$4:$A""),indirect(CONCAT(LEFT(N$1, LEN(N$1)-8),""-rep-texts"")&amp;""!$B$4:$B"") = -1000, indirect(CONCAT(LEFT(N$1, LEN(N$1)-8),""-rep-texts"")&amp;""!$C$4:$C"") = O94), -2)"),2.0)</f>
        <v>2</v>
      </c>
      <c r="O94" s="8" t="str">
        <f>IFERROR(__xludf.DUMMYFUNCTION("IFERROR(vlookup( filter(indirect(CONCAT(LEFT(N$1, LEN(N$1)-8),""-rep-texts"")&amp;""!$B$4:$B""),indirect(CONCAT(LEFT(N$1, LEN(N$1)-8),""-rep-texts"")&amp;""!$A$4:$A"") = Q94), indirect(CONCAT(LEFT(N$1, LEN(N$1)-8),""-rep-texts"")&amp;""!$A$4:$C""), 3, false), ""Low C"&amp;"ontent"")"),"Positive impact on quality of life")</f>
        <v>Positive impact on quality of life</v>
      </c>
      <c r="P94" s="7">
        <v>0.5</v>
      </c>
      <c r="Q94" s="8">
        <f>IFERROR(__xludf.DUMMYFUNCTION("IFERROR(filter(indirect(CONCAT(LEFT(Q$1, LEN(Q$1)-8),""-rep-texts"")&amp;""!$A$4:$A""),indirect(CONCAT(LEFT(Q$1, LEN(Q$1)-8),""-rep-texts"")&amp;""!$B$4:$B"") &lt;&gt; -1000, indirect(CONCAT(LEFT(Q$1, LEN(Q$1)-8),""-rep-texts"")&amp;""!$C$4:$C"") = R94), -2)"),11.0)</f>
        <v>11</v>
      </c>
      <c r="R94" s="8" t="str">
        <f>IFERROR(__xludf.DUMMYFUNCTION("IF(ISBLANK(IFERROR(vlookup(E94, IMPORTRANGE(""1HbWeGXj0j_9fxRj0rL21m2rIJnCPQCiNttak_P61qFU"", ""impact_quality""), 3,false), ""Low Content"") ), ""Low Content"", IFERROR(vlookup(E94, IMPORTRANGE(""1HbWeGXj0j_9fxRj0rL21m2rIJnCPQCiNttak_P61qFU"", ""impact_q"&amp;"uality!$A$3:$C$10000""), 3,false), ""Low Content"") )"),"Positive impact on work-life balance due to hyrbrid/remote policy")</f>
        <v>Positive impact on work-life balance due to hyrbrid/remote policy</v>
      </c>
      <c r="S94" s="7">
        <v>0.5</v>
      </c>
      <c r="T94" s="7">
        <f>IFERROR(__xludf.DUMMYFUNCTION("IFERROR(filter(indirect(CONCAT(LEFT(T$1, LEN(T$1)-8),""-rep-texts"")&amp;""!$A$4:$A""),indirect(CONCAT(LEFT(T$1, LEN(T$1)-8),""-rep-texts"")&amp;""!$B$4:$B"") = -1000, indirect(CONCAT(LEFT(T$1, LEN(T$1)-8),""-rep-texts"")&amp;""!$C$4:$C"") = U94), -2)"),2.0)</f>
        <v>2</v>
      </c>
      <c r="U94" s="8" t="str">
        <f>IFERROR(__xludf.DUMMYFUNCTION("IFERROR(vlookup( filter(indirect(CONCAT(LEFT(T$1, LEN(T$1)-8),""-rep-texts"")&amp;""!$B$4:$B""),indirect(CONCAT(LEFT(T$1, LEN(T$1)-8),""-rep-texts"")&amp;""!$A$4:$A"") = W94), indirect(CONCAT(LEFT(T$1, LEN(T$1)-8),""-rep-texts"")&amp;""!$A$4:$C""), 3, false), ""Low C"&amp;"ontent"")"),"Positive impact on team's culture and performance")</f>
        <v>Positive impact on team's culture and performance</v>
      </c>
      <c r="V94" s="7">
        <v>0.5</v>
      </c>
      <c r="W94" s="8">
        <f>IFERROR(__xludf.DUMMYFUNCTION("IFERROR(filter(indirect(CONCAT(LEFT(W$1, LEN(W$1)-8),""-rep-texts"")&amp;""!$A$4:$A""),indirect(CONCAT(LEFT(W$1, LEN(W$1)-8),""-rep-texts"")&amp;""!$B$4:$B"") &lt;&gt; -1000, indirect(CONCAT(LEFT(W$1, LEN(W$1)-8),""-rep-texts"")&amp;""!$C$4:$C"") = X94), -2)"),6.0)</f>
        <v>6</v>
      </c>
      <c r="X94" s="8" t="str">
        <f>IFERROR(__xludf.DUMMYFUNCTION("IF(ISBLANK(IFERROR(vlookup(F94, IMPORTRANGE(""1HbWeGXj0j_9fxRj0rL21m2rIJnCPQCiNttak_P61qFU"", ""impact_cul_perf""), 3,false), ""Low Content"") ), ""Low Content"", IFERROR(vlookup(F94, IMPORTRANGE(""1HbWeGXj0j_9fxRj0rL21m2rIJnCPQCiNttak_P61qFU"", ""impact_"&amp;"cul_perf!$A$3:$C$10000""), 3,false), ""Low Content"") )"),"Maintained or enhanced team culture and performance ")</f>
        <v>Maintained or enhanced team culture and performance </v>
      </c>
      <c r="Y94" s="7">
        <v>0.5</v>
      </c>
      <c r="Z94" s="7">
        <f>IFERROR(__xludf.DUMMYFUNCTION("IFERROR(filter(indirect(CONCAT(LEFT(Z$1, LEN(Z$1)-8),""-rep-texts"")&amp;""!$A$4:$A""),indirect(CONCAT(LEFT(Z$1, LEN(Z$1)-8),""-rep-texts"")&amp;""!$B$4:$B"") = -1000, indirect(CONCAT(LEFT(Z$1, LEN(Z$1)-8),""-rep-texts"")&amp;""!$C$4:$C"") = AA94), -2)"),0.0)</f>
        <v>0</v>
      </c>
      <c r="AA94" s="8" t="str">
        <f>IFERROR(__xludf.DUMMYFUNCTION("IFERROR(vlookup( filter(indirect(CONCAT(LEFT(Z$1, LEN(Z$1)-8),""-rep-texts"")&amp;""!$B$4:$B""),indirect(CONCAT(LEFT(Z$1, LEN(Z$1)-8),""-rep-texts"")&amp;""!$A$4:$A"") = AC94), indirect(CONCAT(LEFT(Z$1, LEN(Z$1)-8),""-rep-texts"")&amp;""!$A$4:$C""), 3, false), ""Low "&amp;"Content"")"),"Fulltime work from home")</f>
        <v>Fulltime work from home</v>
      </c>
      <c r="AB94" s="7">
        <v>0.5</v>
      </c>
      <c r="AC94" s="8">
        <f>IFERROR(__xludf.DUMMYFUNCTION("IFERROR(filter(indirect(CONCAT(LEFT(AC$1, LEN(AC$1)-8),""-rep-texts"")&amp;""!$A$4:$A""),indirect(CONCAT(LEFT(AC$1, LEN(AC$1)-8),""-rep-texts"")&amp;""!$B$4:$B"") &lt;&gt; -1000, indirect(CONCAT(LEFT(AC$1, LEN(AC$1)-8),""-rep-texts"")&amp;""!$C$4:$C"") = AD94), -2)"),4.0)</f>
        <v>4</v>
      </c>
      <c r="AD94" s="8" t="str">
        <f>IFERROR(__xludf.DUMMYFUNCTION("IF(ISBLANK(IFERROR(vlookup(G94, IMPORTRANGE(""1HbWeGXj0j_9fxRj0rL21m2rIJnCPQCiNttak_P61qFU"", ""policy_desired_state""), 3,false), ""Low Content"") ), ""Low Content"", IFERROR(vlookup(G94, IMPORTRANGE(""1HbWeGXj0j_9fxRj0rL21m2rIJnCPQCiNttak_P61qFU"", ""po"&amp;"licy_desired_state!$A$3:$C$10000""), 3,false), ""Low Content"") )"),"Fulltime work from home")</f>
        <v>Fulltime work from home</v>
      </c>
      <c r="AE94" s="7">
        <v>0.5</v>
      </c>
    </row>
    <row r="95" ht="15.75" customHeight="1">
      <c r="A95" s="5" t="s">
        <v>38</v>
      </c>
      <c r="B95" s="6" t="s">
        <v>58</v>
      </c>
      <c r="C95" s="5" t="s">
        <v>47</v>
      </c>
      <c r="D95" s="5" t="s">
        <v>416</v>
      </c>
      <c r="E95" s="5" t="s">
        <v>417</v>
      </c>
      <c r="F95" s="5" t="s">
        <v>418</v>
      </c>
      <c r="G95" s="5" t="s">
        <v>419</v>
      </c>
      <c r="H95" s="7">
        <f>IFERROR(__xludf.DUMMYFUNCTION("IFERROR(filter(indirect(CONCAT(LEFT(H$1, LEN(H$1)-8),""-rep-texts"")&amp;""!$A$4:$A""),indirect(CONCAT(LEFT(H$1, LEN(H$1)-8),""-rep-texts"")&amp;""!$B$4:$B"") = -1000, indirect(CONCAT(LEFT(H$1, LEN(H$1)-8),""-rep-texts"")&amp;""!$C$4:$C"") = I95), -2)"),0.0)</f>
        <v>0</v>
      </c>
      <c r="I95" s="8" t="str">
        <f>IFERROR(__xludf.DUMMYFUNCTION("IFERROR(vlookup( filter(indirect(CONCAT(LEFT(H$1, LEN(H$1)-8),""-rep-texts"")&amp;""!$B$4:$B""),indirect(CONCAT(LEFT(H$1, LEN(H$1)-8),""-rep-texts"")&amp;""!$A$4:$A"") = K95), indirect(CONCAT(LEFT(H$1, LEN(H$1)-8),""-rep-texts"")&amp;""!$A$4:$C""), 3, false), ""Low C"&amp;"ontent"")"),"Adopted hybrid work policy")</f>
        <v>Adopted hybrid work policy</v>
      </c>
      <c r="J95" s="7">
        <v>0.5</v>
      </c>
      <c r="K95" s="8">
        <f>IFERROR(__xludf.DUMMYFUNCTION("IFERROR(filter(indirect(CONCAT(LEFT(K$1, LEN(K$1)-8),""-rep-texts"")&amp;""!$A$4:$A""),indirect(CONCAT(LEFT(K$1, LEN(K$1)-8),""-rep-texts"")&amp;""!$B$4:$B"") &lt;&gt; -1000, indirect(CONCAT(LEFT(K$1, LEN(K$1)-8),""-rep-texts"")&amp;""!$C$4:$C"") = L95), -2)"),4.0)</f>
        <v>4</v>
      </c>
      <c r="L95" s="8" t="str">
        <f>IFERROR(__xludf.DUMMYFUNCTION("IF(ISBLANK(IFERROR(vlookup(D95, IMPORTRANGE(""1HbWeGXj0j_9fxRj0rL21m2rIJnCPQCiNttak_P61qFU"", ""policy_current_state""), 3,false), ""Low Content"") ), ""Low Content"", IFERROR(vlookup(D95, IMPORTRANGE(""1HbWeGXj0j_9fxRj0rL21m2rIJnCPQCiNttak_P61qFU"", ""po"&amp;"licy_current_state!$A$3:$C$10000""), 3,false), ""Low Content"") )"),"Adopted hybrid work policy")</f>
        <v>Adopted hybrid work policy</v>
      </c>
      <c r="M95" s="7">
        <v>0.5</v>
      </c>
      <c r="N95" s="7">
        <f>IFERROR(__xludf.DUMMYFUNCTION("IFERROR(filter(indirect(CONCAT(LEFT(N$1, LEN(N$1)-8),""-rep-texts"")&amp;""!$A$4:$A""),indirect(CONCAT(LEFT(N$1, LEN(N$1)-8),""-rep-texts"")&amp;""!$B$4:$B"") = -1000, indirect(CONCAT(LEFT(N$1, LEN(N$1)-8),""-rep-texts"")&amp;""!$C$4:$C"") = O95), -2)"),2.0)</f>
        <v>2</v>
      </c>
      <c r="O95" s="8" t="str">
        <f>IFERROR(__xludf.DUMMYFUNCTION("IFERROR(vlookup( filter(indirect(CONCAT(LEFT(N$1, LEN(N$1)-8),""-rep-texts"")&amp;""!$B$4:$B""),indirect(CONCAT(LEFT(N$1, LEN(N$1)-8),""-rep-texts"")&amp;""!$A$4:$A"") = Q95), indirect(CONCAT(LEFT(N$1, LEN(N$1)-8),""-rep-texts"")&amp;""!$A$4:$C""), 3, false), ""Low C"&amp;"ontent"")"),"Positive impact on quality of life")</f>
        <v>Positive impact on quality of life</v>
      </c>
      <c r="P95" s="7">
        <v>0.5</v>
      </c>
      <c r="Q95" s="8">
        <f>IFERROR(__xludf.DUMMYFUNCTION("IFERROR(filter(indirect(CONCAT(LEFT(Q$1, LEN(Q$1)-8),""-rep-texts"")&amp;""!$A$4:$A""),indirect(CONCAT(LEFT(Q$1, LEN(Q$1)-8),""-rep-texts"")&amp;""!$B$4:$B"") &lt;&gt; -1000, indirect(CONCAT(LEFT(Q$1, LEN(Q$1)-8),""-rep-texts"")&amp;""!$C$4:$C"") = R95), -2)"),12.0)</f>
        <v>12</v>
      </c>
      <c r="R95" s="8" t="str">
        <f>IFERROR(__xludf.DUMMYFUNCTION("IF(ISBLANK(IFERROR(vlookup(E95, IMPORTRANGE(""1HbWeGXj0j_9fxRj0rL21m2rIJnCPQCiNttak_P61qFU"", ""impact_quality""), 3,false), ""Low Content"") ), ""Low Content"", IFERROR(vlookup(E95, IMPORTRANGE(""1HbWeGXj0j_9fxRj0rL21m2rIJnCPQCiNttak_P61qFU"", ""impact_q"&amp;"uality!$A$3:$C$10000""), 3,false), ""Low Content"") )"),"Reduced commute time due to hybrid/remote schedule")</f>
        <v>Reduced commute time due to hybrid/remote schedule</v>
      </c>
      <c r="S95" s="7">
        <v>0.5</v>
      </c>
      <c r="T95" s="7">
        <f>IFERROR(__xludf.DUMMYFUNCTION("IFERROR(filter(indirect(CONCAT(LEFT(T$1, LEN(T$1)-8),""-rep-texts"")&amp;""!$A$4:$A""),indirect(CONCAT(LEFT(T$1, LEN(T$1)-8),""-rep-texts"")&amp;""!$B$4:$B"") = -1000, indirect(CONCAT(LEFT(T$1, LEN(T$1)-8),""-rep-texts"")&amp;""!$C$4:$C"") = U95), -2)"),1.0)</f>
        <v>1</v>
      </c>
      <c r="U95" s="8" t="str">
        <f>IFERROR(__xludf.DUMMYFUNCTION("IFERROR(vlookup( filter(indirect(CONCAT(LEFT(T$1, LEN(T$1)-8),""-rep-texts"")&amp;""!$B$4:$B""),indirect(CONCAT(LEFT(T$1, LEN(T$1)-8),""-rep-texts"")&amp;""!$A$4:$A"") = W95), indirect(CONCAT(LEFT(T$1, LEN(T$1)-8),""-rep-texts"")&amp;""!$A$4:$C""), 3, false), ""Low C"&amp;"ontent"")"),"No impact or still unsure of impact")</f>
        <v>No impact or still unsure of impact</v>
      </c>
      <c r="V95" s="7">
        <v>0.5</v>
      </c>
      <c r="W95" s="8">
        <f>IFERROR(__xludf.DUMMYFUNCTION("IFERROR(filter(indirect(CONCAT(LEFT(W$1, LEN(W$1)-8),""-rep-texts"")&amp;""!$A$4:$A""),indirect(CONCAT(LEFT(W$1, LEN(W$1)-8),""-rep-texts"")&amp;""!$B$4:$B"") &lt;&gt; -1000, indirect(CONCAT(LEFT(W$1, LEN(W$1)-8),""-rep-texts"")&amp;""!$C$4:$C"") = X95), -2)"),5.0)</f>
        <v>5</v>
      </c>
      <c r="X95" s="8" t="str">
        <f>IFERROR(__xludf.DUMMYFUNCTION("IF(ISBLANK(IFERROR(vlookup(F95, IMPORTRANGE(""1HbWeGXj0j_9fxRj0rL21m2rIJnCPQCiNttak_P61qFU"", ""impact_cul_perf""), 3,false), ""Low Content"") ), ""Low Content"", IFERROR(vlookup(F95, IMPORTRANGE(""1HbWeGXj0j_9fxRj0rL21m2rIJnCPQCiNttak_P61qFU"", ""impact_"&amp;"cul_perf!$A$3:$C$10000""), 3,false), ""Low Content"") )"),"No impact or still unsure of impact")</f>
        <v>No impact or still unsure of impact</v>
      </c>
      <c r="Y95" s="7">
        <v>0.5</v>
      </c>
      <c r="Z95" s="7">
        <f>IFERROR(__xludf.DUMMYFUNCTION("IFERROR(filter(indirect(CONCAT(LEFT(Z$1, LEN(Z$1)-8),""-rep-texts"")&amp;""!$A$4:$A""),indirect(CONCAT(LEFT(Z$1, LEN(Z$1)-8),""-rep-texts"")&amp;""!$B$4:$B"") = -1000, indirect(CONCAT(LEFT(Z$1, LEN(Z$1)-8),""-rep-texts"")&amp;""!$C$4:$C"") = AA95), -2)"),3.0)</f>
        <v>3</v>
      </c>
      <c r="AA95" s="8" t="str">
        <f>IFERROR(__xludf.DUMMYFUNCTION("IFERROR(vlookup( filter(indirect(CONCAT(LEFT(Z$1, LEN(Z$1)-8),""-rep-texts"")&amp;""!$B$4:$B""),indirect(CONCAT(LEFT(Z$1, LEN(Z$1)-8),""-rep-texts"")&amp;""!$A$4:$A"") = AC95), indirect(CONCAT(LEFT(Z$1, LEN(Z$1)-8),""-rep-texts"")&amp;""!$A$4:$C""), 3, false), ""Low "&amp;"Content"")"),"Preference for hybrid model")</f>
        <v>Preference for hybrid model</v>
      </c>
      <c r="AB95" s="7">
        <v>0.5</v>
      </c>
      <c r="AC95" s="8">
        <f>IFERROR(__xludf.DUMMYFUNCTION("IFERROR(filter(indirect(CONCAT(LEFT(AC$1, LEN(AC$1)-8),""-rep-texts"")&amp;""!$A$4:$A""),indirect(CONCAT(LEFT(AC$1, LEN(AC$1)-8),""-rep-texts"")&amp;""!$B$4:$B"") &lt;&gt; -1000, indirect(CONCAT(LEFT(AC$1, LEN(AC$1)-8),""-rep-texts"")&amp;""!$C$4:$C"") = AD95), -2)"),7.0)</f>
        <v>7</v>
      </c>
      <c r="AD95" s="8" t="str">
        <f>IFERROR(__xludf.DUMMYFUNCTION("IF(ISBLANK(IFERROR(vlookup(G95, IMPORTRANGE(""1HbWeGXj0j_9fxRj0rL21m2rIJnCPQCiNttak_P61qFU"", ""policy_desired_state""), 3,false), ""Low Content"") ), ""Low Content"", IFERROR(vlookup(G95, IMPORTRANGE(""1HbWeGXj0j_9fxRj0rL21m2rIJnCPQCiNttak_P61qFU"", ""po"&amp;"licy_desired_state!$A$3:$C$10000""), 3,false), ""Low Content"") )"),"Generalized hybrid work model")</f>
        <v>Generalized hybrid work model</v>
      </c>
      <c r="AE95" s="7">
        <v>0.5</v>
      </c>
    </row>
    <row r="96" ht="15.75" customHeight="1">
      <c r="A96" s="5" t="s">
        <v>38</v>
      </c>
      <c r="B96" s="9" t="s">
        <v>39</v>
      </c>
      <c r="C96" s="5" t="s">
        <v>47</v>
      </c>
      <c r="D96" s="5" t="s">
        <v>420</v>
      </c>
      <c r="E96" s="5" t="s">
        <v>421</v>
      </c>
      <c r="F96" s="10" t="s">
        <v>422</v>
      </c>
      <c r="G96" s="5" t="s">
        <v>423</v>
      </c>
      <c r="H96" s="7">
        <f>IFERROR(__xludf.DUMMYFUNCTION("IFERROR(filter(indirect(CONCAT(LEFT(H$1, LEN(H$1)-8),""-rep-texts"")&amp;""!$A$4:$A""),indirect(CONCAT(LEFT(H$1, LEN(H$1)-8),""-rep-texts"")&amp;""!$B$4:$B"") = -1000, indirect(CONCAT(LEFT(H$1, LEN(H$1)-8),""-rep-texts"")&amp;""!$C$4:$C"") = I96), -2)"),1.0)</f>
        <v>1</v>
      </c>
      <c r="I96" s="8" t="str">
        <f>IFERROR(__xludf.DUMMYFUNCTION("IFERROR(vlookup( filter(indirect(CONCAT(LEFT(H$1, LEN(H$1)-8),""-rep-texts"")&amp;""!$B$4:$B""),indirect(CONCAT(LEFT(H$1, LEN(H$1)-8),""-rep-texts"")&amp;""!$A$4:$A"") = K96), indirect(CONCAT(LEFT(H$1, LEN(H$1)-8),""-rep-texts"")&amp;""!$A$4:$C""), 3, false), ""Low C"&amp;"ontent"")"),"Shifted to full remote work")</f>
        <v>Shifted to full remote work</v>
      </c>
      <c r="J96" s="7">
        <v>0.5</v>
      </c>
      <c r="K96" s="8">
        <f>IFERROR(__xludf.DUMMYFUNCTION("IFERROR(filter(indirect(CONCAT(LEFT(K$1, LEN(K$1)-8),""-rep-texts"")&amp;""!$A$4:$A""),indirect(CONCAT(LEFT(K$1, LEN(K$1)-8),""-rep-texts"")&amp;""!$B$4:$B"") &lt;&gt; -1000, indirect(CONCAT(LEFT(K$1, LEN(K$1)-8),""-rep-texts"")&amp;""!$C$4:$C"") = L96), -2)"),5.0)</f>
        <v>5</v>
      </c>
      <c r="L96" s="8" t="str">
        <f>IFERROR(__xludf.DUMMYFUNCTION("IF(ISBLANK(IFERROR(vlookup(D96, IMPORTRANGE(""1HbWeGXj0j_9fxRj0rL21m2rIJnCPQCiNttak_P61qFU"", ""policy_current_state""), 3,false), ""Low Content"") ), ""Low Content"", IFERROR(vlookup(D96, IMPORTRANGE(""1HbWeGXj0j_9fxRj0rL21m2rIJnCPQCiNttak_P61qFU"", ""po"&amp;"licy_current_state!$A$3:$C$10000""), 3,false), ""Low Content"") )"),"Shifted to full remote work")</f>
        <v>Shifted to full remote work</v>
      </c>
      <c r="M96" s="7">
        <v>0.5</v>
      </c>
      <c r="N96" s="7">
        <f>IFERROR(__xludf.DUMMYFUNCTION("IFERROR(filter(indirect(CONCAT(LEFT(N$1, LEN(N$1)-8),""-rep-texts"")&amp;""!$A$4:$A""),indirect(CONCAT(LEFT(N$1, LEN(N$1)-8),""-rep-texts"")&amp;""!$B$4:$B"") = -1000, indirect(CONCAT(LEFT(N$1, LEN(N$1)-8),""-rep-texts"")&amp;""!$C$4:$C"") = O96), -2)"),2.0)</f>
        <v>2</v>
      </c>
      <c r="O96" s="8" t="str">
        <f>IFERROR(__xludf.DUMMYFUNCTION("IFERROR(vlookup( filter(indirect(CONCAT(LEFT(N$1, LEN(N$1)-8),""-rep-texts"")&amp;""!$B$4:$B""),indirect(CONCAT(LEFT(N$1, LEN(N$1)-8),""-rep-texts"")&amp;""!$A$4:$A"") = Q96), indirect(CONCAT(LEFT(N$1, LEN(N$1)-8),""-rep-texts"")&amp;""!$A$4:$C""), 3, false), ""Low C"&amp;"ontent"")"),"Positive impact on quality of life")</f>
        <v>Positive impact on quality of life</v>
      </c>
      <c r="P96" s="7">
        <v>0.5</v>
      </c>
      <c r="Q96" s="8">
        <f>IFERROR(__xludf.DUMMYFUNCTION("IFERROR(filter(indirect(CONCAT(LEFT(Q$1, LEN(Q$1)-8),""-rep-texts"")&amp;""!$A$4:$A""),indirect(CONCAT(LEFT(Q$1, LEN(Q$1)-8),""-rep-texts"")&amp;""!$B$4:$B"") &lt;&gt; -1000, indirect(CONCAT(LEFT(Q$1, LEN(Q$1)-8),""-rep-texts"")&amp;""!$C$4:$C"") = R96), -2)"),11.0)</f>
        <v>11</v>
      </c>
      <c r="R96" s="8" t="str">
        <f>IFERROR(__xludf.DUMMYFUNCTION("IF(ISBLANK(IFERROR(vlookup(E96, IMPORTRANGE(""1HbWeGXj0j_9fxRj0rL21m2rIJnCPQCiNttak_P61qFU"", ""impact_quality""), 3,false), ""Low Content"") ), ""Low Content"", IFERROR(vlookup(E96, IMPORTRANGE(""1HbWeGXj0j_9fxRj0rL21m2rIJnCPQCiNttak_P61qFU"", ""impact_q"&amp;"uality!$A$3:$C$10000""), 3,false), ""Low Content"") )"),"Positive impact on work-life balance due to hyrbrid/remote policy")</f>
        <v>Positive impact on work-life balance due to hyrbrid/remote policy</v>
      </c>
      <c r="S96" s="7">
        <v>0.5</v>
      </c>
      <c r="T96" s="7">
        <f>IFERROR(__xludf.DUMMYFUNCTION("IFERROR(filter(indirect(CONCAT(LEFT(T$1, LEN(T$1)-8),""-rep-texts"")&amp;""!$A$4:$A""),indirect(CONCAT(LEFT(T$1, LEN(T$1)-8),""-rep-texts"")&amp;""!$B$4:$B"") = -1000, indirect(CONCAT(LEFT(T$1, LEN(T$1)-8),""-rep-texts"")&amp;""!$C$4:$C"") = U96), -2)"),2.0)</f>
        <v>2</v>
      </c>
      <c r="U96" s="8" t="str">
        <f>IFERROR(__xludf.DUMMYFUNCTION("IFERROR(vlookup( filter(indirect(CONCAT(LEFT(T$1, LEN(T$1)-8),""-rep-texts"")&amp;""!$B$4:$B""),indirect(CONCAT(LEFT(T$1, LEN(T$1)-8),""-rep-texts"")&amp;""!$A$4:$A"") = W96), indirect(CONCAT(LEFT(T$1, LEN(T$1)-8),""-rep-texts"")&amp;""!$A$4:$C""), 3, false), ""Low C"&amp;"ontent"")"),"Positive impact on team's culture and performance")</f>
        <v>Positive impact on team's culture and performance</v>
      </c>
      <c r="V96" s="7">
        <v>0.5</v>
      </c>
      <c r="W96" s="8">
        <f>IFERROR(__xludf.DUMMYFUNCTION("IFERROR(filter(indirect(CONCAT(LEFT(W$1, LEN(W$1)-8),""-rep-texts"")&amp;""!$A$4:$A""),indirect(CONCAT(LEFT(W$1, LEN(W$1)-8),""-rep-texts"")&amp;""!$B$4:$B"") &lt;&gt; -1000, indirect(CONCAT(LEFT(W$1, LEN(W$1)-8),""-rep-texts"")&amp;""!$C$4:$C"") = X96), -2)"),6.0)</f>
        <v>6</v>
      </c>
      <c r="X96" s="8" t="str">
        <f>IFERROR(__xludf.DUMMYFUNCTION("IF(ISBLANK(IFERROR(vlookup(F96, IMPORTRANGE(""1HbWeGXj0j_9fxRj0rL21m2rIJnCPQCiNttak_P61qFU"", ""impact_cul_perf""), 3,false), ""Low Content"") ), ""Low Content"", IFERROR(vlookup(F96, IMPORTRANGE(""1HbWeGXj0j_9fxRj0rL21m2rIJnCPQCiNttak_P61qFU"", ""impact_"&amp;"cul_perf!$A$3:$C$10000""), 3,false), ""Low Content"") )"),"Maintained or enhanced team culture and performance ")</f>
        <v>Maintained or enhanced team culture and performance </v>
      </c>
      <c r="Y96" s="7">
        <v>0.5</v>
      </c>
      <c r="Z96" s="7">
        <f>IFERROR(__xludf.DUMMYFUNCTION("IFERROR(filter(indirect(CONCAT(LEFT(Z$1, LEN(Z$1)-8),""-rep-texts"")&amp;""!$A$4:$A""),indirect(CONCAT(LEFT(Z$1, LEN(Z$1)-8),""-rep-texts"")&amp;""!$B$4:$B"") = -1000, indirect(CONCAT(LEFT(Z$1, LEN(Z$1)-8),""-rep-texts"")&amp;""!$C$4:$C"") = AA96), -2)"),2.0)</f>
        <v>2</v>
      </c>
      <c r="AA96" s="8" t="str">
        <f>IFERROR(__xludf.DUMMYFUNCTION("IFERROR(vlookup( filter(indirect(CONCAT(LEFT(Z$1, LEN(Z$1)-8),""-rep-texts"")&amp;""!$B$4:$B""),indirect(CONCAT(LEFT(Z$1, LEN(Z$1)-8),""-rep-texts"")&amp;""!$A$4:$A"") = AC96), indirect(CONCAT(LEFT(Z$1, LEN(Z$1)-8),""-rep-texts"")&amp;""!$A$4:$C""), 3, false), ""Low "&amp;"Content"")"),"Policy optimized for business outcomes")</f>
        <v>Policy optimized for business outcomes</v>
      </c>
      <c r="AB96" s="7">
        <v>0.5</v>
      </c>
      <c r="AC96" s="8">
        <f>IFERROR(__xludf.DUMMYFUNCTION("IFERROR(filter(indirect(CONCAT(LEFT(AC$1, LEN(AC$1)-8),""-rep-texts"")&amp;""!$A$4:$A""),indirect(CONCAT(LEFT(AC$1, LEN(AC$1)-8),""-rep-texts"")&amp;""!$B$4:$B"") &lt;&gt; -1000, indirect(CONCAT(LEFT(AC$1, LEN(AC$1)-8),""-rep-texts"")&amp;""!$C$4:$C"") = AD96), -2)"),6.0)</f>
        <v>6</v>
      </c>
      <c r="AD96" s="8" t="str">
        <f>IFERROR(__xludf.DUMMYFUNCTION("IF(ISBLANK(IFERROR(vlookup(G96, IMPORTRANGE(""1HbWeGXj0j_9fxRj0rL21m2rIJnCPQCiNttak_P61qFU"", ""policy_desired_state""), 3,false), ""Low Content"") ), ""Low Content"", IFERROR(vlookup(G96, IMPORTRANGE(""1HbWeGXj0j_9fxRj0rL21m2rIJnCPQCiNttak_P61qFU"", ""po"&amp;"licy_desired_state!$A$3:$C$10000""), 3,false), ""Low Content"") )"),"Policy optimized for business outcomes")</f>
        <v>Policy optimized for business outcomes</v>
      </c>
      <c r="AE96" s="7">
        <v>0.5</v>
      </c>
    </row>
    <row r="97" ht="15.75" customHeight="1">
      <c r="A97" s="5" t="s">
        <v>45</v>
      </c>
      <c r="B97" s="9" t="s">
        <v>46</v>
      </c>
      <c r="C97" s="5" t="s">
        <v>47</v>
      </c>
      <c r="D97" s="5" t="s">
        <v>424</v>
      </c>
      <c r="E97" s="5" t="s">
        <v>425</v>
      </c>
      <c r="F97" s="5" t="s">
        <v>426</v>
      </c>
      <c r="G97" s="5" t="s">
        <v>427</v>
      </c>
      <c r="H97" s="7">
        <f>IFERROR(__xludf.DUMMYFUNCTION("IFERROR(filter(indirect(CONCAT(LEFT(H$1, LEN(H$1)-8),""-rep-texts"")&amp;""!$A$4:$A""),indirect(CONCAT(LEFT(H$1, LEN(H$1)-8),""-rep-texts"")&amp;""!$B$4:$B"") = -1000, indirect(CONCAT(LEFT(H$1, LEN(H$1)-8),""-rep-texts"")&amp;""!$C$4:$C"") = I97), -2)"),0.0)</f>
        <v>0</v>
      </c>
      <c r="I97" s="8" t="str">
        <f>IFERROR(__xludf.DUMMYFUNCTION("IFERROR(vlookup( filter(indirect(CONCAT(LEFT(H$1, LEN(H$1)-8),""-rep-texts"")&amp;""!$B$4:$B""),indirect(CONCAT(LEFT(H$1, LEN(H$1)-8),""-rep-texts"")&amp;""!$A$4:$A"") = K97), indirect(CONCAT(LEFT(H$1, LEN(H$1)-8),""-rep-texts"")&amp;""!$A$4:$C""), 3, false), ""Low C"&amp;"ontent"")"),"Adopted hybrid work policy")</f>
        <v>Adopted hybrid work policy</v>
      </c>
      <c r="J97" s="7">
        <v>0.5</v>
      </c>
      <c r="K97" s="8">
        <f>IFERROR(__xludf.DUMMYFUNCTION("IFERROR(filter(indirect(CONCAT(LEFT(K$1, LEN(K$1)-8),""-rep-texts"")&amp;""!$A$4:$A""),indirect(CONCAT(LEFT(K$1, LEN(K$1)-8),""-rep-texts"")&amp;""!$B$4:$B"") &lt;&gt; -1000, indirect(CONCAT(LEFT(K$1, LEN(K$1)-8),""-rep-texts"")&amp;""!$C$4:$C"") = L97), -2)"),4.0)</f>
        <v>4</v>
      </c>
      <c r="L97" s="8" t="str">
        <f>IFERROR(__xludf.DUMMYFUNCTION("IF(ISBLANK(IFERROR(vlookup(D97, IMPORTRANGE(""1HbWeGXj0j_9fxRj0rL21m2rIJnCPQCiNttak_P61qFU"", ""policy_current_state""), 3,false), ""Low Content"") ), ""Low Content"", IFERROR(vlookup(D97, IMPORTRANGE(""1HbWeGXj0j_9fxRj0rL21m2rIJnCPQCiNttak_P61qFU"", ""po"&amp;"licy_current_state!$A$3:$C$10000""), 3,false), ""Low Content"") )"),"Adopted hybrid work policy")</f>
        <v>Adopted hybrid work policy</v>
      </c>
      <c r="M97" s="7">
        <v>0.5</v>
      </c>
      <c r="N97" s="7">
        <f>IFERROR(__xludf.DUMMYFUNCTION("IFERROR(filter(indirect(CONCAT(LEFT(N$1, LEN(N$1)-8),""-rep-texts"")&amp;""!$A$4:$A""),indirect(CONCAT(LEFT(N$1, LEN(N$1)-8),""-rep-texts"")&amp;""!$B$4:$B"") = -1000, indirect(CONCAT(LEFT(N$1, LEN(N$1)-8),""-rep-texts"")&amp;""!$C$4:$C"") = O97), -2)"),2.0)</f>
        <v>2</v>
      </c>
      <c r="O97" s="8" t="str">
        <f>IFERROR(__xludf.DUMMYFUNCTION("IFERROR(vlookup( filter(indirect(CONCAT(LEFT(N$1, LEN(N$1)-8),""-rep-texts"")&amp;""!$B$4:$B""),indirect(CONCAT(LEFT(N$1, LEN(N$1)-8),""-rep-texts"")&amp;""!$A$4:$A"") = Q97), indirect(CONCAT(LEFT(N$1, LEN(N$1)-8),""-rep-texts"")&amp;""!$A$4:$C""), 3, false), ""Low C"&amp;"ontent"")"),"Positive impact on quality of life")</f>
        <v>Positive impact on quality of life</v>
      </c>
      <c r="P97" s="7">
        <v>0.5</v>
      </c>
      <c r="Q97" s="8">
        <f>IFERROR(__xludf.DUMMYFUNCTION("IFERROR(filter(indirect(CONCAT(LEFT(Q$1, LEN(Q$1)-8),""-rep-texts"")&amp;""!$A$4:$A""),indirect(CONCAT(LEFT(Q$1, LEN(Q$1)-8),""-rep-texts"")&amp;""!$B$4:$B"") &lt;&gt; -1000, indirect(CONCAT(LEFT(Q$1, LEN(Q$1)-8),""-rep-texts"")&amp;""!$C$4:$C"") = R97), -2)"),11.0)</f>
        <v>11</v>
      </c>
      <c r="R97" s="8" t="str">
        <f>IFERROR(__xludf.DUMMYFUNCTION("IF(ISBLANK(IFERROR(vlookup(E97, IMPORTRANGE(""1HbWeGXj0j_9fxRj0rL21m2rIJnCPQCiNttak_P61qFU"", ""impact_quality""), 3,false), ""Low Content"") ), ""Low Content"", IFERROR(vlookup(E97, IMPORTRANGE(""1HbWeGXj0j_9fxRj0rL21m2rIJnCPQCiNttak_P61qFU"", ""impact_q"&amp;"uality!$A$3:$C$10000""), 3,false), ""Low Content"") )"),"Positive impact on work-life balance due to hyrbrid/remote policy")</f>
        <v>Positive impact on work-life balance due to hyrbrid/remote policy</v>
      </c>
      <c r="S97" s="7">
        <v>0.5</v>
      </c>
      <c r="T97" s="7">
        <f>IFERROR(__xludf.DUMMYFUNCTION("IFERROR(filter(indirect(CONCAT(LEFT(T$1, LEN(T$1)-8),""-rep-texts"")&amp;""!$A$4:$A""),indirect(CONCAT(LEFT(T$1, LEN(T$1)-8),""-rep-texts"")&amp;""!$B$4:$B"") = -1000, indirect(CONCAT(LEFT(T$1, LEN(T$1)-8),""-rep-texts"")&amp;""!$C$4:$C"") = U97), -2)"),0.0)</f>
        <v>0</v>
      </c>
      <c r="U97" s="8" t="str">
        <f>IFERROR(__xludf.DUMMYFUNCTION("IFERROR(vlookup( filter(indirect(CONCAT(LEFT(T$1, LEN(T$1)-8),""-rep-texts"")&amp;""!$B$4:$B""),indirect(CONCAT(LEFT(T$1, LEN(T$1)-8),""-rep-texts"")&amp;""!$A$4:$A"") = W97), indirect(CONCAT(LEFT(T$1, LEN(T$1)-8),""-rep-texts"")&amp;""!$A$4:$C""), 3, false), ""Low C"&amp;"ontent"")"),"Negative impact on team's culture and performance")</f>
        <v>Negative impact on team's culture and performance</v>
      </c>
      <c r="V97" s="7">
        <v>0.5</v>
      </c>
      <c r="W97" s="8">
        <f>IFERROR(__xludf.DUMMYFUNCTION("IFERROR(filter(indirect(CONCAT(LEFT(W$1, LEN(W$1)-8),""-rep-texts"")&amp;""!$A$4:$A""),indirect(CONCAT(LEFT(W$1, LEN(W$1)-8),""-rep-texts"")&amp;""!$B$4:$B"") &lt;&gt; -1000, indirect(CONCAT(LEFT(W$1, LEN(W$1)-8),""-rep-texts"")&amp;""!$C$4:$C"") = X97), -2)"),3.0)</f>
        <v>3</v>
      </c>
      <c r="X97" s="8" t="str">
        <f>IFERROR(__xludf.DUMMYFUNCTION("IF(ISBLANK(IFERROR(vlookup(F97, IMPORTRANGE(""1HbWeGXj0j_9fxRj0rL21m2rIJnCPQCiNttak_P61qFU"", ""impact_cul_perf""), 3,false), ""Low Content"") ), ""Low Content"", IFERROR(vlookup(F97, IMPORTRANGE(""1HbWeGXj0j_9fxRj0rL21m2rIJnCPQCiNttak_P61qFU"", ""impact_"&amp;"cul_perf!$A$3:$C$10000""), 3,false), ""Low Content"") )"),"Lower team cohesion")</f>
        <v>Lower team cohesion</v>
      </c>
      <c r="Y97" s="7">
        <v>0.5</v>
      </c>
      <c r="Z97" s="7">
        <f>IFERROR(__xludf.DUMMYFUNCTION("IFERROR(filter(indirect(CONCAT(LEFT(Z$1, LEN(Z$1)-8),""-rep-texts"")&amp;""!$A$4:$A""),indirect(CONCAT(LEFT(Z$1, LEN(Z$1)-8),""-rep-texts"")&amp;""!$B$4:$B"") = -1000, indirect(CONCAT(LEFT(Z$1, LEN(Z$1)-8),""-rep-texts"")&amp;""!$C$4:$C"") = AA97), -2)"),3.0)</f>
        <v>3</v>
      </c>
      <c r="AA97" s="8" t="str">
        <f>IFERROR(__xludf.DUMMYFUNCTION("IFERROR(vlookup( filter(indirect(CONCAT(LEFT(Z$1, LEN(Z$1)-8),""-rep-texts"")&amp;""!$B$4:$B""),indirect(CONCAT(LEFT(Z$1, LEN(Z$1)-8),""-rep-texts"")&amp;""!$A$4:$A"") = AC97), indirect(CONCAT(LEFT(Z$1, LEN(Z$1)-8),""-rep-texts"")&amp;""!$A$4:$C""), 3, false), ""Low "&amp;"Content"")"),"Preference for hybrid model")</f>
        <v>Preference for hybrid model</v>
      </c>
      <c r="AB97" s="7">
        <v>0.5</v>
      </c>
      <c r="AC97" s="8">
        <f>IFERROR(__xludf.DUMMYFUNCTION("IFERROR(filter(indirect(CONCAT(LEFT(AC$1, LEN(AC$1)-8),""-rep-texts"")&amp;""!$A$4:$A""),indirect(CONCAT(LEFT(AC$1, LEN(AC$1)-8),""-rep-texts"")&amp;""!$B$4:$B"") &lt;&gt; -1000, indirect(CONCAT(LEFT(AC$1, LEN(AC$1)-8),""-rep-texts"")&amp;""!$C$4:$C"") = AD97), -2)"),7.0)</f>
        <v>7</v>
      </c>
      <c r="AD97" s="8" t="str">
        <f>IFERROR(__xludf.DUMMYFUNCTION("IF(ISBLANK(IFERROR(vlookup(G97, IMPORTRANGE(""1HbWeGXj0j_9fxRj0rL21m2rIJnCPQCiNttak_P61qFU"", ""policy_desired_state""), 3,false), ""Low Content"") ), ""Low Content"", IFERROR(vlookup(G97, IMPORTRANGE(""1HbWeGXj0j_9fxRj0rL21m2rIJnCPQCiNttak_P61qFU"", ""po"&amp;"licy_desired_state!$A$3:$C$10000""), 3,false), ""Low Content"") )"),"Generalized hybrid work model")</f>
        <v>Generalized hybrid work model</v>
      </c>
      <c r="AE97" s="7">
        <v>0.5</v>
      </c>
    </row>
    <row r="98" ht="15.75" customHeight="1">
      <c r="A98" s="5" t="s">
        <v>45</v>
      </c>
      <c r="B98" s="6" t="s">
        <v>80</v>
      </c>
      <c r="C98" s="5" t="s">
        <v>47</v>
      </c>
      <c r="D98" s="5" t="s">
        <v>428</v>
      </c>
      <c r="E98" s="5" t="s">
        <v>429</v>
      </c>
      <c r="F98" s="5" t="s">
        <v>430</v>
      </c>
      <c r="G98" s="5" t="s">
        <v>431</v>
      </c>
      <c r="H98" s="7">
        <f>IFERROR(__xludf.DUMMYFUNCTION("IFERROR(filter(indirect(CONCAT(LEFT(H$1, LEN(H$1)-8),""-rep-texts"")&amp;""!$A$4:$A""),indirect(CONCAT(LEFT(H$1, LEN(H$1)-8),""-rep-texts"")&amp;""!$B$4:$B"") = -1000, indirect(CONCAT(LEFT(H$1, LEN(H$1)-8),""-rep-texts"")&amp;""!$C$4:$C"") = I98), -2)"),1.0)</f>
        <v>1</v>
      </c>
      <c r="I98" s="8" t="str">
        <f>IFERROR(__xludf.DUMMYFUNCTION("IFERROR(vlookup( filter(indirect(CONCAT(LEFT(H$1, LEN(H$1)-8),""-rep-texts"")&amp;""!$B$4:$B""),indirect(CONCAT(LEFT(H$1, LEN(H$1)-8),""-rep-texts"")&amp;""!$A$4:$A"") = K98), indirect(CONCAT(LEFT(H$1, LEN(H$1)-8),""-rep-texts"")&amp;""!$A$4:$C""), 3, false), ""Low C"&amp;"ontent"")"),"Shifted to full remote work")</f>
        <v>Shifted to full remote work</v>
      </c>
      <c r="J98" s="7">
        <v>0.5</v>
      </c>
      <c r="K98" s="8">
        <f>IFERROR(__xludf.DUMMYFUNCTION("IFERROR(filter(indirect(CONCAT(LEFT(K$1, LEN(K$1)-8),""-rep-texts"")&amp;""!$A$4:$A""),indirect(CONCAT(LEFT(K$1, LEN(K$1)-8),""-rep-texts"")&amp;""!$B$4:$B"") &lt;&gt; -1000, indirect(CONCAT(LEFT(K$1, LEN(K$1)-8),""-rep-texts"")&amp;""!$C$4:$C"") = L98), -2)"),5.0)</f>
        <v>5</v>
      </c>
      <c r="L98" s="8" t="str">
        <f>IFERROR(__xludf.DUMMYFUNCTION("IF(ISBLANK(IFERROR(vlookup(D98, IMPORTRANGE(""1HbWeGXj0j_9fxRj0rL21m2rIJnCPQCiNttak_P61qFU"", ""policy_current_state""), 3,false), ""Low Content"") ), ""Low Content"", IFERROR(vlookup(D98, IMPORTRANGE(""1HbWeGXj0j_9fxRj0rL21m2rIJnCPQCiNttak_P61qFU"", ""po"&amp;"licy_current_state!$A$3:$C$10000""), 3,false), ""Low Content"") )"),"Shifted to full remote work")</f>
        <v>Shifted to full remote work</v>
      </c>
      <c r="M98" s="7">
        <v>0.5</v>
      </c>
      <c r="N98" s="7">
        <f>IFERROR(__xludf.DUMMYFUNCTION("IFERROR(filter(indirect(CONCAT(LEFT(N$1, LEN(N$1)-8),""-rep-texts"")&amp;""!$A$4:$A""),indirect(CONCAT(LEFT(N$1, LEN(N$1)-8),""-rep-texts"")&amp;""!$B$4:$B"") = -1000, indirect(CONCAT(LEFT(N$1, LEN(N$1)-8),""-rep-texts"")&amp;""!$C$4:$C"") = O98), -2)"),2.0)</f>
        <v>2</v>
      </c>
      <c r="O98" s="8" t="str">
        <f>IFERROR(__xludf.DUMMYFUNCTION("IFERROR(vlookup( filter(indirect(CONCAT(LEFT(N$1, LEN(N$1)-8),""-rep-texts"")&amp;""!$B$4:$B""),indirect(CONCAT(LEFT(N$1, LEN(N$1)-8),""-rep-texts"")&amp;""!$A$4:$A"") = Q98), indirect(CONCAT(LEFT(N$1, LEN(N$1)-8),""-rep-texts"")&amp;""!$A$4:$C""), 3, false), ""Low C"&amp;"ontent"")"),"Positive impact on quality of life")</f>
        <v>Positive impact on quality of life</v>
      </c>
      <c r="P98" s="7">
        <v>0.5</v>
      </c>
      <c r="Q98" s="8">
        <f>IFERROR(__xludf.DUMMYFUNCTION("IFERROR(filter(indirect(CONCAT(LEFT(Q$1, LEN(Q$1)-8),""-rep-texts"")&amp;""!$A$4:$A""),indirect(CONCAT(LEFT(Q$1, LEN(Q$1)-8),""-rep-texts"")&amp;""!$B$4:$B"") &lt;&gt; -1000, indirect(CONCAT(LEFT(Q$1, LEN(Q$1)-8),""-rep-texts"")&amp;""!$C$4:$C"") = R98), -2)"),11.0)</f>
        <v>11</v>
      </c>
      <c r="R98" s="8" t="str">
        <f>IFERROR(__xludf.DUMMYFUNCTION("IF(ISBLANK(IFERROR(vlookup(E98, IMPORTRANGE(""1HbWeGXj0j_9fxRj0rL21m2rIJnCPQCiNttak_P61qFU"", ""impact_quality""), 3,false), ""Low Content"") ), ""Low Content"", IFERROR(vlookup(E98, IMPORTRANGE(""1HbWeGXj0j_9fxRj0rL21m2rIJnCPQCiNttak_P61qFU"", ""impact_q"&amp;"uality!$A$3:$C$10000""), 3,false), ""Low Content"") )"),"Positive impact on work-life balance due to hyrbrid/remote policy")</f>
        <v>Positive impact on work-life balance due to hyrbrid/remote policy</v>
      </c>
      <c r="S98" s="7">
        <v>0.5</v>
      </c>
      <c r="T98" s="7">
        <f>IFERROR(__xludf.DUMMYFUNCTION("IFERROR(filter(indirect(CONCAT(LEFT(T$1, LEN(T$1)-8),""-rep-texts"")&amp;""!$A$4:$A""),indirect(CONCAT(LEFT(T$1, LEN(T$1)-8),""-rep-texts"")&amp;""!$B$4:$B"") = -1000, indirect(CONCAT(LEFT(T$1, LEN(T$1)-8),""-rep-texts"")&amp;""!$C$4:$C"") = U98), -2)"),0.0)</f>
        <v>0</v>
      </c>
      <c r="U98" s="8" t="str">
        <f>IFERROR(__xludf.DUMMYFUNCTION("IFERROR(vlookup( filter(indirect(CONCAT(LEFT(T$1, LEN(T$1)-8),""-rep-texts"")&amp;""!$B$4:$B""),indirect(CONCAT(LEFT(T$1, LEN(T$1)-8),""-rep-texts"")&amp;""!$A$4:$A"") = W98), indirect(CONCAT(LEFT(T$1, LEN(T$1)-8),""-rep-texts"")&amp;""!$A$4:$C""), 3, false), ""Low C"&amp;"ontent"")"),"Negative impact on team's culture and performance")</f>
        <v>Negative impact on team's culture and performance</v>
      </c>
      <c r="V98" s="7">
        <v>0.5</v>
      </c>
      <c r="W98" s="8">
        <f>IFERROR(__xludf.DUMMYFUNCTION("IFERROR(filter(indirect(CONCAT(LEFT(W$1, LEN(W$1)-8),""-rep-texts"")&amp;""!$A$4:$A""),indirect(CONCAT(LEFT(W$1, LEN(W$1)-8),""-rep-texts"")&amp;""!$B$4:$B"") &lt;&gt; -1000, indirect(CONCAT(LEFT(W$1, LEN(W$1)-8),""-rep-texts"")&amp;""!$C$4:$C"") = X98), -2)"),3.0)</f>
        <v>3</v>
      </c>
      <c r="X98" s="8" t="str">
        <f>IFERROR(__xludf.DUMMYFUNCTION("IF(ISBLANK(IFERROR(vlookup(F98, IMPORTRANGE(""1HbWeGXj0j_9fxRj0rL21m2rIJnCPQCiNttak_P61qFU"", ""impact_cul_perf""), 3,false), ""Low Content"") ), ""Low Content"", IFERROR(vlookup(F98, IMPORTRANGE(""1HbWeGXj0j_9fxRj0rL21m2rIJnCPQCiNttak_P61qFU"", ""impact_"&amp;"cul_perf!$A$3:$C$10000""), 3,false), ""Low Content"") )"),"Lower team cohesion")</f>
        <v>Lower team cohesion</v>
      </c>
      <c r="Y98" s="7">
        <v>0.5</v>
      </c>
      <c r="Z98" s="7">
        <f>IFERROR(__xludf.DUMMYFUNCTION("IFERROR(filter(indirect(CONCAT(LEFT(Z$1, LEN(Z$1)-8),""-rep-texts"")&amp;""!$A$4:$A""),indirect(CONCAT(LEFT(Z$1, LEN(Z$1)-8),""-rep-texts"")&amp;""!$B$4:$B"") = -1000, indirect(CONCAT(LEFT(Z$1, LEN(Z$1)-8),""-rep-texts"")&amp;""!$C$4:$C"") = AA98), -2)"),3.0)</f>
        <v>3</v>
      </c>
      <c r="AA98" s="8" t="str">
        <f>IFERROR(__xludf.DUMMYFUNCTION("IFERROR(vlookup( filter(indirect(CONCAT(LEFT(Z$1, LEN(Z$1)-8),""-rep-texts"")&amp;""!$B$4:$B""),indirect(CONCAT(LEFT(Z$1, LEN(Z$1)-8),""-rep-texts"")&amp;""!$A$4:$A"") = AC98), indirect(CONCAT(LEFT(Z$1, LEN(Z$1)-8),""-rep-texts"")&amp;""!$A$4:$C""), 3, false), ""Low "&amp;"Content"")"),"Preference for hybrid model")</f>
        <v>Preference for hybrid model</v>
      </c>
      <c r="AB98" s="7">
        <v>0.5</v>
      </c>
      <c r="AC98" s="8">
        <f>IFERROR(__xludf.DUMMYFUNCTION("IFERROR(filter(indirect(CONCAT(LEFT(AC$1, LEN(AC$1)-8),""-rep-texts"")&amp;""!$A$4:$A""),indirect(CONCAT(LEFT(AC$1, LEN(AC$1)-8),""-rep-texts"")&amp;""!$B$4:$B"") &lt;&gt; -1000, indirect(CONCAT(LEFT(AC$1, LEN(AC$1)-8),""-rep-texts"")&amp;""!$C$4:$C"") = AD98), -2)"),8.0)</f>
        <v>8</v>
      </c>
      <c r="AD98" s="8" t="str">
        <f>IFERROR(__xludf.DUMMYFUNCTION("IF(ISBLANK(IFERROR(vlookup(G98, IMPORTRANGE(""1HbWeGXj0j_9fxRj0rL21m2rIJnCPQCiNttak_P61qFU"", ""policy_desired_state""), 3,false), ""Low Content"") ), ""Low Content"", IFERROR(vlookup(G98, IMPORTRANGE(""1HbWeGXj0j_9fxRj0rL21m2rIJnCPQCiNttak_P61qFU"", ""po"&amp;"licy_desired_state!$A$3:$C$10000""), 3,false), ""Low Content"") )"),"Role-specific remote policies")</f>
        <v>Role-specific remote policies</v>
      </c>
      <c r="AE98" s="7">
        <v>0.5</v>
      </c>
    </row>
    <row r="99" ht="15.75" customHeight="1">
      <c r="A99" s="5" t="s">
        <v>38</v>
      </c>
      <c r="B99" s="6" t="s">
        <v>85</v>
      </c>
      <c r="C99" s="5" t="s">
        <v>40</v>
      </c>
      <c r="D99" s="5" t="s">
        <v>432</v>
      </c>
      <c r="E99" s="5" t="s">
        <v>433</v>
      </c>
      <c r="F99" s="5" t="s">
        <v>434</v>
      </c>
      <c r="G99" s="5" t="s">
        <v>435</v>
      </c>
      <c r="H99" s="7">
        <f>IFERROR(__xludf.DUMMYFUNCTION("IFERROR(filter(indirect(CONCAT(LEFT(H$1, LEN(H$1)-8),""-rep-texts"")&amp;""!$A$4:$A""),indirect(CONCAT(LEFT(H$1, LEN(H$1)-8),""-rep-texts"")&amp;""!$B$4:$B"") = -1000, indirect(CONCAT(LEFT(H$1, LEN(H$1)-8),""-rep-texts"")&amp;""!$C$4:$C"") = I99), -2)"),1.0)</f>
        <v>1</v>
      </c>
      <c r="I99" s="8" t="str">
        <f>IFERROR(__xludf.DUMMYFUNCTION("IFERROR(vlookup( filter(indirect(CONCAT(LEFT(H$1, LEN(H$1)-8),""-rep-texts"")&amp;""!$B$4:$B""),indirect(CONCAT(LEFT(H$1, LEN(H$1)-8),""-rep-texts"")&amp;""!$A$4:$A"") = K99), indirect(CONCAT(LEFT(H$1, LEN(H$1)-8),""-rep-texts"")&amp;""!$A$4:$C""), 3, false), ""Low C"&amp;"ontent"")"),"Shifted to full remote work")</f>
        <v>Shifted to full remote work</v>
      </c>
      <c r="J99" s="7">
        <v>0.5</v>
      </c>
      <c r="K99" s="8">
        <f>IFERROR(__xludf.DUMMYFUNCTION("IFERROR(filter(indirect(CONCAT(LEFT(K$1, LEN(K$1)-8),""-rep-texts"")&amp;""!$A$4:$A""),indirect(CONCAT(LEFT(K$1, LEN(K$1)-8),""-rep-texts"")&amp;""!$B$4:$B"") &lt;&gt; -1000, indirect(CONCAT(LEFT(K$1, LEN(K$1)-8),""-rep-texts"")&amp;""!$C$4:$C"") = L99), -2)"),5.0)</f>
        <v>5</v>
      </c>
      <c r="L99" s="8" t="str">
        <f>IFERROR(__xludf.DUMMYFUNCTION("IF(ISBLANK(IFERROR(vlookup(D99, IMPORTRANGE(""1HbWeGXj0j_9fxRj0rL21m2rIJnCPQCiNttak_P61qFU"", ""policy_current_state""), 3,false), ""Low Content"") ), ""Low Content"", IFERROR(vlookup(D99, IMPORTRANGE(""1HbWeGXj0j_9fxRj0rL21m2rIJnCPQCiNttak_P61qFU"", ""po"&amp;"licy_current_state!$A$3:$C$10000""), 3,false), ""Low Content"") )"),"Shifted to full remote work")</f>
        <v>Shifted to full remote work</v>
      </c>
      <c r="M99" s="7">
        <v>0.5</v>
      </c>
      <c r="N99" s="7">
        <f>IFERROR(__xludf.DUMMYFUNCTION("IFERROR(filter(indirect(CONCAT(LEFT(N$1, LEN(N$1)-8),""-rep-texts"")&amp;""!$A$4:$A""),indirect(CONCAT(LEFT(N$1, LEN(N$1)-8),""-rep-texts"")&amp;""!$B$4:$B"") = -1000, indirect(CONCAT(LEFT(N$1, LEN(N$1)-8),""-rep-texts"")&amp;""!$C$4:$C"") = O99), -2)"),1.0)</f>
        <v>1</v>
      </c>
      <c r="O99" s="8" t="str">
        <f>IFERROR(__xludf.DUMMYFUNCTION("IFERROR(vlookup( filter(indirect(CONCAT(LEFT(N$1, LEN(N$1)-8),""-rep-texts"")&amp;""!$B$4:$B""),indirect(CONCAT(LEFT(N$1, LEN(N$1)-8),""-rep-texts"")&amp;""!$A$4:$A"") = Q99), indirect(CONCAT(LEFT(N$1, LEN(N$1)-8),""-rep-texts"")&amp;""!$A$4:$C""), 3, false), ""Low C"&amp;"ontent"")"),"No impact or change")</f>
        <v>No impact or change</v>
      </c>
      <c r="P99" s="7">
        <v>0.5</v>
      </c>
      <c r="Q99" s="8">
        <f>IFERROR(__xludf.DUMMYFUNCTION("IFERROR(filter(indirect(CONCAT(LEFT(Q$1, LEN(Q$1)-8),""-rep-texts"")&amp;""!$A$4:$A""),indirect(CONCAT(LEFT(Q$1, LEN(Q$1)-8),""-rep-texts"")&amp;""!$B$4:$B"") &lt;&gt; -1000, indirect(CONCAT(LEFT(Q$1, LEN(Q$1)-8),""-rep-texts"")&amp;""!$C$4:$C"") = R99), -2)"),7.0)</f>
        <v>7</v>
      </c>
      <c r="R99" s="8" t="str">
        <f>IFERROR(__xludf.DUMMYFUNCTION("IF(ISBLANK(IFERROR(vlookup(E99, IMPORTRANGE(""1HbWeGXj0j_9fxRj0rL21m2rIJnCPQCiNttak_P61qFU"", ""impact_quality""), 3,false), ""Low Content"") ), ""Low Content"", IFERROR(vlookup(E99, IMPORTRANGE(""1HbWeGXj0j_9fxRj0rL21m2rIJnCPQCiNttak_P61qFU"", ""impact_q"&amp;"uality!$A$3:$C$10000""), 3,false), ""Low Content"") )"),"No impact or change")</f>
        <v>No impact or change</v>
      </c>
      <c r="S99" s="7">
        <v>0.5</v>
      </c>
      <c r="T99" s="7">
        <f>IFERROR(__xludf.DUMMYFUNCTION("IFERROR(filter(indirect(CONCAT(LEFT(T$1, LEN(T$1)-8),""-rep-texts"")&amp;""!$A$4:$A""),indirect(CONCAT(LEFT(T$1, LEN(T$1)-8),""-rep-texts"")&amp;""!$B$4:$B"") = -1000, indirect(CONCAT(LEFT(T$1, LEN(T$1)-8),""-rep-texts"")&amp;""!$C$4:$C"") = U99), -2)"),1.0)</f>
        <v>1</v>
      </c>
      <c r="U99" s="8" t="str">
        <f>IFERROR(__xludf.DUMMYFUNCTION("IFERROR(vlookup( filter(indirect(CONCAT(LEFT(T$1, LEN(T$1)-8),""-rep-texts"")&amp;""!$B$4:$B""),indirect(CONCAT(LEFT(T$1, LEN(T$1)-8),""-rep-texts"")&amp;""!$A$4:$A"") = W99), indirect(CONCAT(LEFT(T$1, LEN(T$1)-8),""-rep-texts"")&amp;""!$A$4:$C""), 3, false), ""Low C"&amp;"ontent"")"),"No impact or still unsure of impact")</f>
        <v>No impact or still unsure of impact</v>
      </c>
      <c r="V99" s="7">
        <v>0.5</v>
      </c>
      <c r="W99" s="8">
        <f>IFERROR(__xludf.DUMMYFUNCTION("IFERROR(filter(indirect(CONCAT(LEFT(W$1, LEN(W$1)-8),""-rep-texts"")&amp;""!$A$4:$A""),indirect(CONCAT(LEFT(W$1, LEN(W$1)-8),""-rep-texts"")&amp;""!$B$4:$B"") &lt;&gt; -1000, indirect(CONCAT(LEFT(W$1, LEN(W$1)-8),""-rep-texts"")&amp;""!$C$4:$C"") = X99), -2)"),5.0)</f>
        <v>5</v>
      </c>
      <c r="X99" s="8" t="str">
        <f>IFERROR(__xludf.DUMMYFUNCTION("IF(ISBLANK(IFERROR(vlookup(F99, IMPORTRANGE(""1HbWeGXj0j_9fxRj0rL21m2rIJnCPQCiNttak_P61qFU"", ""impact_cul_perf""), 3,false), ""Low Content"") ), ""Low Content"", IFERROR(vlookup(F99, IMPORTRANGE(""1HbWeGXj0j_9fxRj0rL21m2rIJnCPQCiNttak_P61qFU"", ""impact_"&amp;"cul_perf!$A$3:$C$10000""), 3,false), ""Low Content"") )"),"No impact or still unsure of impact")</f>
        <v>No impact or still unsure of impact</v>
      </c>
      <c r="Y99" s="7">
        <v>0.5</v>
      </c>
      <c r="Z99" s="7">
        <f>IFERROR(__xludf.DUMMYFUNCTION("IFERROR(filter(indirect(CONCAT(LEFT(Z$1, LEN(Z$1)-8),""-rep-texts"")&amp;""!$A$4:$A""),indirect(CONCAT(LEFT(Z$1, LEN(Z$1)-8),""-rep-texts"")&amp;""!$B$4:$B"") = -1000, indirect(CONCAT(LEFT(Z$1, LEN(Z$1)-8),""-rep-texts"")&amp;""!$C$4:$C"") = AA99), -2)"),0.0)</f>
        <v>0</v>
      </c>
      <c r="AA99" s="8" t="str">
        <f>IFERROR(__xludf.DUMMYFUNCTION("IFERROR(vlookup( filter(indirect(CONCAT(LEFT(Z$1, LEN(Z$1)-8),""-rep-texts"")&amp;""!$B$4:$B""),indirect(CONCAT(LEFT(Z$1, LEN(Z$1)-8),""-rep-texts"")&amp;""!$A$4:$A"") = AC99), indirect(CONCAT(LEFT(Z$1, LEN(Z$1)-8),""-rep-texts"")&amp;""!$A$4:$C""), 3, false), ""Low "&amp;"Content"")"),"Fulltime work from home")</f>
        <v>Fulltime work from home</v>
      </c>
      <c r="AB99" s="7">
        <v>0.5</v>
      </c>
      <c r="AC99" s="8">
        <f>IFERROR(__xludf.DUMMYFUNCTION("IFERROR(filter(indirect(CONCAT(LEFT(AC$1, LEN(AC$1)-8),""-rep-texts"")&amp;""!$A$4:$A""),indirect(CONCAT(LEFT(AC$1, LEN(AC$1)-8),""-rep-texts"")&amp;""!$B$4:$B"") &lt;&gt; -1000, indirect(CONCAT(LEFT(AC$1, LEN(AC$1)-8),""-rep-texts"")&amp;""!$C$4:$C"") = AD99), -2)"),4.0)</f>
        <v>4</v>
      </c>
      <c r="AD99" s="8" t="str">
        <f>IFERROR(__xludf.DUMMYFUNCTION("IF(ISBLANK(IFERROR(vlookup(G99, IMPORTRANGE(""1HbWeGXj0j_9fxRj0rL21m2rIJnCPQCiNttak_P61qFU"", ""policy_desired_state""), 3,false), ""Low Content"") ), ""Low Content"", IFERROR(vlookup(G99, IMPORTRANGE(""1HbWeGXj0j_9fxRj0rL21m2rIJnCPQCiNttak_P61qFU"", ""po"&amp;"licy_desired_state!$A$3:$C$10000""), 3,false), ""Low Content"") )"),"Fulltime work from home")</f>
        <v>Fulltime work from home</v>
      </c>
      <c r="AE99" s="7">
        <v>0.5</v>
      </c>
    </row>
    <row r="100" ht="15.75" customHeight="1">
      <c r="A100" s="5" t="s">
        <v>38</v>
      </c>
      <c r="B100" s="6" t="s">
        <v>39</v>
      </c>
      <c r="C100" s="5" t="s">
        <v>71</v>
      </c>
      <c r="D100" s="5" t="s">
        <v>436</v>
      </c>
      <c r="E100" s="11" t="s">
        <v>437</v>
      </c>
      <c r="F100" s="5" t="s">
        <v>438</v>
      </c>
      <c r="G100" s="5" t="s">
        <v>439</v>
      </c>
      <c r="H100" s="7">
        <f>IFERROR(__xludf.DUMMYFUNCTION("IFERROR(filter(indirect(CONCAT(LEFT(H$1, LEN(H$1)-8),""-rep-texts"")&amp;""!$A$4:$A""),indirect(CONCAT(LEFT(H$1, LEN(H$1)-8),""-rep-texts"")&amp;""!$B$4:$B"") = -1000, indirect(CONCAT(LEFT(H$1, LEN(H$1)-8),""-rep-texts"")&amp;""!$C$4:$C"") = I100), -2)"),2.0)</f>
        <v>2</v>
      </c>
      <c r="I100" s="8" t="str">
        <f>IFERROR(__xludf.DUMMYFUNCTION("IFERROR(vlookup( filter(indirect(CONCAT(LEFT(H$1, LEN(H$1)-8),""-rep-texts"")&amp;""!$B$4:$B""),indirect(CONCAT(LEFT(H$1, LEN(H$1)-8),""-rep-texts"")&amp;""!$A$4:$A"") = K100), indirect(CONCAT(LEFT(H$1, LEN(H$1)-8),""-rep-texts"")&amp;""!$A$4:$C""), 3, false), ""Low "&amp;"Content"")"),"No change in policy")</f>
        <v>No change in policy</v>
      </c>
      <c r="J100" s="7">
        <v>0.5</v>
      </c>
      <c r="K100" s="8">
        <f>IFERROR(__xludf.DUMMYFUNCTION("IFERROR(filter(indirect(CONCAT(LEFT(K$1, LEN(K$1)-8),""-rep-texts"")&amp;""!$A$4:$A""),indirect(CONCAT(LEFT(K$1, LEN(K$1)-8),""-rep-texts"")&amp;""!$B$4:$B"") &lt;&gt; -1000, indirect(CONCAT(LEFT(K$1, LEN(K$1)-8),""-rep-texts"")&amp;""!$C$4:$C"") = L100), -2)"),6.0)</f>
        <v>6</v>
      </c>
      <c r="L100" s="8" t="str">
        <f>IFERROR(__xludf.DUMMYFUNCTION("IF(ISBLANK(IFERROR(vlookup(D100, IMPORTRANGE(""1HbWeGXj0j_9fxRj0rL21m2rIJnCPQCiNttak_P61qFU"", ""policy_current_state""), 3,false), ""Low Content"") ), ""Low Content"", IFERROR(vlookup(D100, IMPORTRANGE(""1HbWeGXj0j_9fxRj0rL21m2rIJnCPQCiNttak_P61qFU"", """&amp;"policy_current_state!$A$3:$C$10000""), 3,false), ""Low Content"") )"),"No change in policy")</f>
        <v>No change in policy</v>
      </c>
      <c r="M100" s="7">
        <v>0.5</v>
      </c>
      <c r="N100" s="7">
        <f>IFERROR(__xludf.DUMMYFUNCTION("IFERROR(filter(indirect(CONCAT(LEFT(N$1, LEN(N$1)-8),""-rep-texts"")&amp;""!$A$4:$A""),indirect(CONCAT(LEFT(N$1, LEN(N$1)-8),""-rep-texts"")&amp;""!$B$4:$B"") = -1000, indirect(CONCAT(LEFT(N$1, LEN(N$1)-8),""-rep-texts"")&amp;""!$C$4:$C"") = O100), -2)"),1.0)</f>
        <v>1</v>
      </c>
      <c r="O100" s="8" t="str">
        <f>IFERROR(__xludf.DUMMYFUNCTION("IFERROR(vlookup( filter(indirect(CONCAT(LEFT(N$1, LEN(N$1)-8),""-rep-texts"")&amp;""!$B$4:$B""),indirect(CONCAT(LEFT(N$1, LEN(N$1)-8),""-rep-texts"")&amp;""!$A$4:$A"") = Q100), indirect(CONCAT(LEFT(N$1, LEN(N$1)-8),""-rep-texts"")&amp;""!$A$4:$C""), 3, false), ""Low "&amp;"Content"")"),"No impact or change")</f>
        <v>No impact or change</v>
      </c>
      <c r="P100" s="7">
        <v>0.5</v>
      </c>
      <c r="Q100" s="8">
        <f>IFERROR(__xludf.DUMMYFUNCTION("IFERROR(filter(indirect(CONCAT(LEFT(Q$1, LEN(Q$1)-8),""-rep-texts"")&amp;""!$A$4:$A""),indirect(CONCAT(LEFT(Q$1, LEN(Q$1)-8),""-rep-texts"")&amp;""!$B$4:$B"") &lt;&gt; -1000, indirect(CONCAT(LEFT(Q$1, LEN(Q$1)-8),""-rep-texts"")&amp;""!$C$4:$C"") = R100), -2)"),7.0)</f>
        <v>7</v>
      </c>
      <c r="R100" s="8" t="str">
        <f>IFERROR(__xludf.DUMMYFUNCTION("IF(ISBLANK(IFERROR(vlookup(E100, IMPORTRANGE(""1HbWeGXj0j_9fxRj0rL21m2rIJnCPQCiNttak_P61qFU"", ""impact_quality""), 3,false), ""Low Content"") ), ""Low Content"", IFERROR(vlookup(E100, IMPORTRANGE(""1HbWeGXj0j_9fxRj0rL21m2rIJnCPQCiNttak_P61qFU"", ""impact"&amp;"_quality!$A$3:$C$10000""), 3,false), ""Low Content"") )"),"No impact or change")</f>
        <v>No impact or change</v>
      </c>
      <c r="S100" s="7">
        <v>0.5</v>
      </c>
      <c r="T100" s="7">
        <f>IFERROR(__xludf.DUMMYFUNCTION("IFERROR(filter(indirect(CONCAT(LEFT(T$1, LEN(T$1)-8),""-rep-texts"")&amp;""!$A$4:$A""),indirect(CONCAT(LEFT(T$1, LEN(T$1)-8),""-rep-texts"")&amp;""!$B$4:$B"") = -1000, indirect(CONCAT(LEFT(T$1, LEN(T$1)-8),""-rep-texts"")&amp;""!$C$4:$C"") = U100), -2)"),0.0)</f>
        <v>0</v>
      </c>
      <c r="U100" s="8" t="str">
        <f>IFERROR(__xludf.DUMMYFUNCTION("IFERROR(vlookup( filter(indirect(CONCAT(LEFT(T$1, LEN(T$1)-8),""-rep-texts"")&amp;""!$B$4:$B""),indirect(CONCAT(LEFT(T$1, LEN(T$1)-8),""-rep-texts"")&amp;""!$A$4:$A"") = W100), indirect(CONCAT(LEFT(T$1, LEN(T$1)-8),""-rep-texts"")&amp;""!$A$4:$C""), 3, false), ""Low "&amp;"Content"")"),"Negative impact on team's culture and performance")</f>
        <v>Negative impact on team's culture and performance</v>
      </c>
      <c r="V100" s="7">
        <v>0.5</v>
      </c>
      <c r="W100" s="8">
        <f>IFERROR(__xludf.DUMMYFUNCTION("IFERROR(filter(indirect(CONCAT(LEFT(W$1, LEN(W$1)-8),""-rep-texts"")&amp;""!$A$4:$A""),indirect(CONCAT(LEFT(W$1, LEN(W$1)-8),""-rep-texts"")&amp;""!$B$4:$B"") &lt;&gt; -1000, indirect(CONCAT(LEFT(W$1, LEN(W$1)-8),""-rep-texts"")&amp;""!$C$4:$C"") = X100), -2)"),3.0)</f>
        <v>3</v>
      </c>
      <c r="X100" s="8" t="str">
        <f>IFERROR(__xludf.DUMMYFUNCTION("IF(ISBLANK(IFERROR(vlookup(F100, IMPORTRANGE(""1HbWeGXj0j_9fxRj0rL21m2rIJnCPQCiNttak_P61qFU"", ""impact_cul_perf""), 3,false), ""Low Content"") ), ""Low Content"", IFERROR(vlookup(F100, IMPORTRANGE(""1HbWeGXj0j_9fxRj0rL21m2rIJnCPQCiNttak_P61qFU"", ""impac"&amp;"t_cul_perf!$A$3:$C$10000""), 3,false), ""Low Content"") )"),"Lower team cohesion")</f>
        <v>Lower team cohesion</v>
      </c>
      <c r="Y100" s="7">
        <v>0.5</v>
      </c>
      <c r="Z100" s="7">
        <f>IFERROR(__xludf.DUMMYFUNCTION("IFERROR(filter(indirect(CONCAT(LEFT(Z$1, LEN(Z$1)-8),""-rep-texts"")&amp;""!$A$4:$A""),indirect(CONCAT(LEFT(Z$1, LEN(Z$1)-8),""-rep-texts"")&amp;""!$B$4:$B"") = -1000, indirect(CONCAT(LEFT(Z$1, LEN(Z$1)-8),""-rep-texts"")&amp;""!$C$4:$C"") = AA100), -2)"),3.0)</f>
        <v>3</v>
      </c>
      <c r="AA100" s="8" t="str">
        <f>IFERROR(__xludf.DUMMYFUNCTION("IFERROR(vlookup( filter(indirect(CONCAT(LEFT(Z$1, LEN(Z$1)-8),""-rep-texts"")&amp;""!$B$4:$B""),indirect(CONCAT(LEFT(Z$1, LEN(Z$1)-8),""-rep-texts"")&amp;""!$A$4:$A"") = AC100), indirect(CONCAT(LEFT(Z$1, LEN(Z$1)-8),""-rep-texts"")&amp;""!$A$4:$C""), 3, false), ""Low"&amp;" Content"")"),"Preference for hybrid model")</f>
        <v>Preference for hybrid model</v>
      </c>
      <c r="AB100" s="7">
        <v>0.5</v>
      </c>
      <c r="AC100" s="8">
        <f>IFERROR(__xludf.DUMMYFUNCTION("IFERROR(filter(indirect(CONCAT(LEFT(AC$1, LEN(AC$1)-8),""-rep-texts"")&amp;""!$A$4:$A""),indirect(CONCAT(LEFT(AC$1, LEN(AC$1)-8),""-rep-texts"")&amp;""!$B$4:$B"") &lt;&gt; -1000, indirect(CONCAT(LEFT(AC$1, LEN(AC$1)-8),""-rep-texts"")&amp;""!$C$4:$C"") = AD100), -2)"),7.0)</f>
        <v>7</v>
      </c>
      <c r="AD100" s="8" t="str">
        <f>IFERROR(__xludf.DUMMYFUNCTION("IF(ISBLANK(IFERROR(vlookup(G100, IMPORTRANGE(""1HbWeGXj0j_9fxRj0rL21m2rIJnCPQCiNttak_P61qFU"", ""policy_desired_state""), 3,false), ""Low Content"") ), ""Low Content"", IFERROR(vlookup(G100, IMPORTRANGE(""1HbWeGXj0j_9fxRj0rL21m2rIJnCPQCiNttak_P61qFU"", """&amp;"policy_desired_state!$A$3:$C$10000""), 3,false), ""Low Content"") )"),"Generalized hybrid work model")</f>
        <v>Generalized hybrid work model</v>
      </c>
      <c r="AE100" s="7">
        <v>0.5</v>
      </c>
    </row>
    <row r="101" ht="15.75" customHeight="1">
      <c r="A101" s="5" t="s">
        <v>45</v>
      </c>
      <c r="B101" s="6" t="s">
        <v>145</v>
      </c>
      <c r="C101" s="5" t="s">
        <v>71</v>
      </c>
      <c r="D101" s="5" t="s">
        <v>440</v>
      </c>
      <c r="E101" s="5" t="s">
        <v>441</v>
      </c>
      <c r="F101" s="10" t="s">
        <v>442</v>
      </c>
      <c r="G101" s="5" t="s">
        <v>443</v>
      </c>
      <c r="H101" s="7">
        <f>IFERROR(__xludf.DUMMYFUNCTION("IFERROR(filter(indirect(CONCAT(LEFT(H$1, LEN(H$1)-8),""-rep-texts"")&amp;""!$A$4:$A""),indirect(CONCAT(LEFT(H$1, LEN(H$1)-8),""-rep-texts"")&amp;""!$B$4:$B"") = -1000, indirect(CONCAT(LEFT(H$1, LEN(H$1)-8),""-rep-texts"")&amp;""!$C$4:$C"") = I101), -2)"),0.0)</f>
        <v>0</v>
      </c>
      <c r="I101" s="8" t="str">
        <f>IFERROR(__xludf.DUMMYFUNCTION("IFERROR(vlookup( filter(indirect(CONCAT(LEFT(H$1, LEN(H$1)-8),""-rep-texts"")&amp;""!$B$4:$B""),indirect(CONCAT(LEFT(H$1, LEN(H$1)-8),""-rep-texts"")&amp;""!$A$4:$A"") = K101), indirect(CONCAT(LEFT(H$1, LEN(H$1)-8),""-rep-texts"")&amp;""!$A$4:$C""), 3, false), ""Low "&amp;"Content"")"),"Adopted hybrid work policy")</f>
        <v>Adopted hybrid work policy</v>
      </c>
      <c r="J101" s="7">
        <v>0.5</v>
      </c>
      <c r="K101" s="8">
        <f>IFERROR(__xludf.DUMMYFUNCTION("IFERROR(filter(indirect(CONCAT(LEFT(K$1, LEN(K$1)-8),""-rep-texts"")&amp;""!$A$4:$A""),indirect(CONCAT(LEFT(K$1, LEN(K$1)-8),""-rep-texts"")&amp;""!$B$4:$B"") &lt;&gt; -1000, indirect(CONCAT(LEFT(K$1, LEN(K$1)-8),""-rep-texts"")&amp;""!$C$4:$C"") = L101), -2)"),4.0)</f>
        <v>4</v>
      </c>
      <c r="L101" s="8" t="str">
        <f>IFERROR(__xludf.DUMMYFUNCTION("IF(ISBLANK(IFERROR(vlookup(D101, IMPORTRANGE(""1HbWeGXj0j_9fxRj0rL21m2rIJnCPQCiNttak_P61qFU"", ""policy_current_state""), 3,false), ""Low Content"") ), ""Low Content"", IFERROR(vlookup(D101, IMPORTRANGE(""1HbWeGXj0j_9fxRj0rL21m2rIJnCPQCiNttak_P61qFU"", """&amp;"policy_current_state!$A$3:$C$10000""), 3,false), ""Low Content"") )"),"Adopted hybrid work policy")</f>
        <v>Adopted hybrid work policy</v>
      </c>
      <c r="M101" s="7">
        <v>0.5</v>
      </c>
      <c r="N101" s="7">
        <f>IFERROR(__xludf.DUMMYFUNCTION("IFERROR(filter(indirect(CONCAT(LEFT(N$1, LEN(N$1)-8),""-rep-texts"")&amp;""!$A$4:$A""),indirect(CONCAT(LEFT(N$1, LEN(N$1)-8),""-rep-texts"")&amp;""!$B$4:$B"") = -1000, indirect(CONCAT(LEFT(N$1, LEN(N$1)-8),""-rep-texts"")&amp;""!$C$4:$C"") = O101), -2)"),2.0)</f>
        <v>2</v>
      </c>
      <c r="O101" s="8" t="str">
        <f>IFERROR(__xludf.DUMMYFUNCTION("IFERROR(vlookup( filter(indirect(CONCAT(LEFT(N$1, LEN(N$1)-8),""-rep-texts"")&amp;""!$B$4:$B""),indirect(CONCAT(LEFT(N$1, LEN(N$1)-8),""-rep-texts"")&amp;""!$A$4:$A"") = Q101), indirect(CONCAT(LEFT(N$1, LEN(N$1)-8),""-rep-texts"")&amp;""!$A$4:$C""), 3, false), ""Low "&amp;"Content"")"),"Positive impact on quality of life")</f>
        <v>Positive impact on quality of life</v>
      </c>
      <c r="P101" s="7">
        <v>0.5</v>
      </c>
      <c r="Q101" s="8">
        <f>IFERROR(__xludf.DUMMYFUNCTION("IFERROR(filter(indirect(CONCAT(LEFT(Q$1, LEN(Q$1)-8),""-rep-texts"")&amp;""!$A$4:$A""),indirect(CONCAT(LEFT(Q$1, LEN(Q$1)-8),""-rep-texts"")&amp;""!$B$4:$B"") &lt;&gt; -1000, indirect(CONCAT(LEFT(Q$1, LEN(Q$1)-8),""-rep-texts"")&amp;""!$C$4:$C"") = R101), -2)"),12.0)</f>
        <v>12</v>
      </c>
      <c r="R101" s="8" t="str">
        <f>IFERROR(__xludf.DUMMYFUNCTION("IF(ISBLANK(IFERROR(vlookup(E101, IMPORTRANGE(""1HbWeGXj0j_9fxRj0rL21m2rIJnCPQCiNttak_P61qFU"", ""impact_quality""), 3,false), ""Low Content"") ), ""Low Content"", IFERROR(vlookup(E101, IMPORTRANGE(""1HbWeGXj0j_9fxRj0rL21m2rIJnCPQCiNttak_P61qFU"", ""impact"&amp;"_quality!$A$3:$C$10000""), 3,false), ""Low Content"") )"),"Reduced commute time due to hybrid/remote schedule")</f>
        <v>Reduced commute time due to hybrid/remote schedule</v>
      </c>
      <c r="S101" s="7">
        <v>0.5</v>
      </c>
      <c r="T101" s="7">
        <f>IFERROR(__xludf.DUMMYFUNCTION("IFERROR(filter(indirect(CONCAT(LEFT(T$1, LEN(T$1)-8),""-rep-texts"")&amp;""!$A$4:$A""),indirect(CONCAT(LEFT(T$1, LEN(T$1)-8),""-rep-texts"")&amp;""!$B$4:$B"") = -1000, indirect(CONCAT(LEFT(T$1, LEN(T$1)-8),""-rep-texts"")&amp;""!$C$4:$C"") = U101), -2)"),2.0)</f>
        <v>2</v>
      </c>
      <c r="U101" s="8" t="str">
        <f>IFERROR(__xludf.DUMMYFUNCTION("IFERROR(vlookup( filter(indirect(CONCAT(LEFT(T$1, LEN(T$1)-8),""-rep-texts"")&amp;""!$B$4:$B""),indirect(CONCAT(LEFT(T$1, LEN(T$1)-8),""-rep-texts"")&amp;""!$A$4:$A"") = W101), indirect(CONCAT(LEFT(T$1, LEN(T$1)-8),""-rep-texts"")&amp;""!$A$4:$C""), 3, false), ""Low "&amp;"Content"")"),"Positive impact on team's culture and performance")</f>
        <v>Positive impact on team's culture and performance</v>
      </c>
      <c r="V101" s="7">
        <v>0.5</v>
      </c>
      <c r="W101" s="8">
        <f>IFERROR(__xludf.DUMMYFUNCTION("IFERROR(filter(indirect(CONCAT(LEFT(W$1, LEN(W$1)-8),""-rep-texts"")&amp;""!$A$4:$A""),indirect(CONCAT(LEFT(W$1, LEN(W$1)-8),""-rep-texts"")&amp;""!$B$4:$B"") &lt;&gt; -1000, indirect(CONCAT(LEFT(W$1, LEN(W$1)-8),""-rep-texts"")&amp;""!$C$4:$C"") = X101), -2)"),6.0)</f>
        <v>6</v>
      </c>
      <c r="X101" s="8" t="str">
        <f>IFERROR(__xludf.DUMMYFUNCTION("IF(ISBLANK(IFERROR(vlookup(F101, IMPORTRANGE(""1HbWeGXj0j_9fxRj0rL21m2rIJnCPQCiNttak_P61qFU"", ""impact_cul_perf""), 3,false), ""Low Content"") ), ""Low Content"", IFERROR(vlookup(F101, IMPORTRANGE(""1HbWeGXj0j_9fxRj0rL21m2rIJnCPQCiNttak_P61qFU"", ""impac"&amp;"t_cul_perf!$A$3:$C$10000""), 3,false), ""Low Content"") )"),"Maintained or enhanced team culture and performance ")</f>
        <v>Maintained or enhanced team culture and performance </v>
      </c>
      <c r="Y101" s="7">
        <v>0.5</v>
      </c>
      <c r="Z101" s="7">
        <f>IFERROR(__xludf.DUMMYFUNCTION("IFERROR(filter(indirect(CONCAT(LEFT(Z$1, LEN(Z$1)-8),""-rep-texts"")&amp;""!$A$4:$A""),indirect(CONCAT(LEFT(Z$1, LEN(Z$1)-8),""-rep-texts"")&amp;""!$B$4:$B"") = -1000, indirect(CONCAT(LEFT(Z$1, LEN(Z$1)-8),""-rep-texts"")&amp;""!$C$4:$C"") = AA101), -2)"),3.0)</f>
        <v>3</v>
      </c>
      <c r="AA101" s="8" t="str">
        <f>IFERROR(__xludf.DUMMYFUNCTION("IFERROR(vlookup( filter(indirect(CONCAT(LEFT(Z$1, LEN(Z$1)-8),""-rep-texts"")&amp;""!$B$4:$B""),indirect(CONCAT(LEFT(Z$1, LEN(Z$1)-8),""-rep-texts"")&amp;""!$A$4:$A"") = AC101), indirect(CONCAT(LEFT(Z$1, LEN(Z$1)-8),""-rep-texts"")&amp;""!$A$4:$C""), 3, false), ""Low"&amp;" Content"")"),"Preference for hybrid model")</f>
        <v>Preference for hybrid model</v>
      </c>
      <c r="AB101" s="7">
        <v>0.5</v>
      </c>
      <c r="AC101" s="8">
        <f>IFERROR(__xludf.DUMMYFUNCTION("IFERROR(filter(indirect(CONCAT(LEFT(AC$1, LEN(AC$1)-8),""-rep-texts"")&amp;""!$A$4:$A""),indirect(CONCAT(LEFT(AC$1, LEN(AC$1)-8),""-rep-texts"")&amp;""!$B$4:$B"") &lt;&gt; -1000, indirect(CONCAT(LEFT(AC$1, LEN(AC$1)-8),""-rep-texts"")&amp;""!$C$4:$C"") = AD101), -2)"),7.0)</f>
        <v>7</v>
      </c>
      <c r="AD101" s="8" t="str">
        <f>IFERROR(__xludf.DUMMYFUNCTION("IF(ISBLANK(IFERROR(vlookup(G101, IMPORTRANGE(""1HbWeGXj0j_9fxRj0rL21m2rIJnCPQCiNttak_P61qFU"", ""policy_desired_state""), 3,false), ""Low Content"") ), ""Low Content"", IFERROR(vlookup(G101, IMPORTRANGE(""1HbWeGXj0j_9fxRj0rL21m2rIJnCPQCiNttak_P61qFU"", """&amp;"policy_desired_state!$A$3:$C$10000""), 3,false), ""Low Content"") )"),"Generalized hybrid work model")</f>
        <v>Generalized hybrid work model</v>
      </c>
      <c r="AE101" s="7">
        <v>0.5</v>
      </c>
    </row>
    <row r="102" ht="15.75" customHeight="1">
      <c r="A102" s="5" t="s">
        <v>45</v>
      </c>
      <c r="B102" s="6" t="s">
        <v>145</v>
      </c>
      <c r="C102" s="5" t="s">
        <v>47</v>
      </c>
      <c r="D102" s="5" t="s">
        <v>444</v>
      </c>
      <c r="E102" s="5" t="s">
        <v>445</v>
      </c>
      <c r="F102" s="5" t="s">
        <v>446</v>
      </c>
      <c r="G102" s="5" t="s">
        <v>447</v>
      </c>
      <c r="H102" s="7">
        <f>IFERROR(__xludf.DUMMYFUNCTION("IFERROR(filter(indirect(CONCAT(LEFT(H$1, LEN(H$1)-8),""-rep-texts"")&amp;""!$A$4:$A""),indirect(CONCAT(LEFT(H$1, LEN(H$1)-8),""-rep-texts"")&amp;""!$B$4:$B"") = -1000, indirect(CONCAT(LEFT(H$1, LEN(H$1)-8),""-rep-texts"")&amp;""!$C$4:$C"") = I102), -2)"),0.0)</f>
        <v>0</v>
      </c>
      <c r="I102" s="8" t="str">
        <f>IFERROR(__xludf.DUMMYFUNCTION("IFERROR(vlookup( filter(indirect(CONCAT(LEFT(H$1, LEN(H$1)-8),""-rep-texts"")&amp;""!$B$4:$B""),indirect(CONCAT(LEFT(H$1, LEN(H$1)-8),""-rep-texts"")&amp;""!$A$4:$A"") = K102), indirect(CONCAT(LEFT(H$1, LEN(H$1)-8),""-rep-texts"")&amp;""!$A$4:$C""), 3, false), ""Low "&amp;"Content"")"),"Adopted hybrid work policy")</f>
        <v>Adopted hybrid work policy</v>
      </c>
      <c r="J102" s="7">
        <v>0.5</v>
      </c>
      <c r="K102" s="8">
        <f>IFERROR(__xludf.DUMMYFUNCTION("IFERROR(filter(indirect(CONCAT(LEFT(K$1, LEN(K$1)-8),""-rep-texts"")&amp;""!$A$4:$A""),indirect(CONCAT(LEFT(K$1, LEN(K$1)-8),""-rep-texts"")&amp;""!$B$4:$B"") &lt;&gt; -1000, indirect(CONCAT(LEFT(K$1, LEN(K$1)-8),""-rep-texts"")&amp;""!$C$4:$C"") = L102), -2)"),4.0)</f>
        <v>4</v>
      </c>
      <c r="L102" s="8" t="str">
        <f>IFERROR(__xludf.DUMMYFUNCTION("IF(ISBLANK(IFERROR(vlookup(D102, IMPORTRANGE(""1HbWeGXj0j_9fxRj0rL21m2rIJnCPQCiNttak_P61qFU"", ""policy_current_state""), 3,false), ""Low Content"") ), ""Low Content"", IFERROR(vlookup(D102, IMPORTRANGE(""1HbWeGXj0j_9fxRj0rL21m2rIJnCPQCiNttak_P61qFU"", """&amp;"policy_current_state!$A$3:$C$10000""), 3,false), ""Low Content"") )"),"Adopted hybrid work policy")</f>
        <v>Adopted hybrid work policy</v>
      </c>
      <c r="M102" s="7">
        <v>0.5</v>
      </c>
      <c r="N102" s="7">
        <f>IFERROR(__xludf.DUMMYFUNCTION("IFERROR(filter(indirect(CONCAT(LEFT(N$1, LEN(N$1)-8),""-rep-texts"")&amp;""!$A$4:$A""),indirect(CONCAT(LEFT(N$1, LEN(N$1)-8),""-rep-texts"")&amp;""!$B$4:$B"") = -1000, indirect(CONCAT(LEFT(N$1, LEN(N$1)-8),""-rep-texts"")&amp;""!$C$4:$C"") = O102), -2)"),2.0)</f>
        <v>2</v>
      </c>
      <c r="O102" s="8" t="str">
        <f>IFERROR(__xludf.DUMMYFUNCTION("IFERROR(vlookup( filter(indirect(CONCAT(LEFT(N$1, LEN(N$1)-8),""-rep-texts"")&amp;""!$B$4:$B""),indirect(CONCAT(LEFT(N$1, LEN(N$1)-8),""-rep-texts"")&amp;""!$A$4:$A"") = Q102), indirect(CONCAT(LEFT(N$1, LEN(N$1)-8),""-rep-texts"")&amp;""!$A$4:$C""), 3, false), ""Low "&amp;"Content"")"),"Positive impact on quality of life")</f>
        <v>Positive impact on quality of life</v>
      </c>
      <c r="P102" s="7">
        <v>0.5</v>
      </c>
      <c r="Q102" s="8">
        <f>IFERROR(__xludf.DUMMYFUNCTION("IFERROR(filter(indirect(CONCAT(LEFT(Q$1, LEN(Q$1)-8),""-rep-texts"")&amp;""!$A$4:$A""),indirect(CONCAT(LEFT(Q$1, LEN(Q$1)-8),""-rep-texts"")&amp;""!$B$4:$B"") &lt;&gt; -1000, indirect(CONCAT(LEFT(Q$1, LEN(Q$1)-8),""-rep-texts"")&amp;""!$C$4:$C"") = R102), -2)"),11.0)</f>
        <v>11</v>
      </c>
      <c r="R102" s="8" t="str">
        <f>IFERROR(__xludf.DUMMYFUNCTION("IF(ISBLANK(IFERROR(vlookup(E102, IMPORTRANGE(""1HbWeGXj0j_9fxRj0rL21m2rIJnCPQCiNttak_P61qFU"", ""impact_quality""), 3,false), ""Low Content"") ), ""Low Content"", IFERROR(vlookup(E102, IMPORTRANGE(""1HbWeGXj0j_9fxRj0rL21m2rIJnCPQCiNttak_P61qFU"", ""impact"&amp;"_quality!$A$3:$C$10000""), 3,false), ""Low Content"") )"),"Positive impact on work-life balance due to hyrbrid/remote policy")</f>
        <v>Positive impact on work-life balance due to hyrbrid/remote policy</v>
      </c>
      <c r="S102" s="7">
        <v>0.5</v>
      </c>
      <c r="T102" s="7">
        <f>IFERROR(__xludf.DUMMYFUNCTION("IFERROR(filter(indirect(CONCAT(LEFT(T$1, LEN(T$1)-8),""-rep-texts"")&amp;""!$A$4:$A""),indirect(CONCAT(LEFT(T$1, LEN(T$1)-8),""-rep-texts"")&amp;""!$B$4:$B"") = -1000, indirect(CONCAT(LEFT(T$1, LEN(T$1)-8),""-rep-texts"")&amp;""!$C$4:$C"") = U102), -2)"),1.0)</f>
        <v>1</v>
      </c>
      <c r="U102" s="8" t="str">
        <f>IFERROR(__xludf.DUMMYFUNCTION("IFERROR(vlookup( filter(indirect(CONCAT(LEFT(T$1, LEN(T$1)-8),""-rep-texts"")&amp;""!$B$4:$B""),indirect(CONCAT(LEFT(T$1, LEN(T$1)-8),""-rep-texts"")&amp;""!$A$4:$A"") = W102), indirect(CONCAT(LEFT(T$1, LEN(T$1)-8),""-rep-texts"")&amp;""!$A$4:$C""), 3, false), ""Low "&amp;"Content"")"),"No impact or still unsure of impact")</f>
        <v>No impact or still unsure of impact</v>
      </c>
      <c r="V102" s="7">
        <v>0.5</v>
      </c>
      <c r="W102" s="8">
        <f>IFERROR(__xludf.DUMMYFUNCTION("IFERROR(filter(indirect(CONCAT(LEFT(W$1, LEN(W$1)-8),""-rep-texts"")&amp;""!$A$4:$A""),indirect(CONCAT(LEFT(W$1, LEN(W$1)-8),""-rep-texts"")&amp;""!$B$4:$B"") &lt;&gt; -1000, indirect(CONCAT(LEFT(W$1, LEN(W$1)-8),""-rep-texts"")&amp;""!$C$4:$C"") = X102), -2)"),5.0)</f>
        <v>5</v>
      </c>
      <c r="X102" s="8" t="str">
        <f>IFERROR(__xludf.DUMMYFUNCTION("IF(ISBLANK(IFERROR(vlookup(F102, IMPORTRANGE(""1HbWeGXj0j_9fxRj0rL21m2rIJnCPQCiNttak_P61qFU"", ""impact_cul_perf""), 3,false), ""Low Content"") ), ""Low Content"", IFERROR(vlookup(F102, IMPORTRANGE(""1HbWeGXj0j_9fxRj0rL21m2rIJnCPQCiNttak_P61qFU"", ""impac"&amp;"t_cul_perf!$A$3:$C$10000""), 3,false), ""Low Content"") )"),"No impact or still unsure of impact")</f>
        <v>No impact or still unsure of impact</v>
      </c>
      <c r="Y102" s="7">
        <v>0.5</v>
      </c>
      <c r="Z102" s="7">
        <f>IFERROR(__xludf.DUMMYFUNCTION("IFERROR(filter(indirect(CONCAT(LEFT(Z$1, LEN(Z$1)-8),""-rep-texts"")&amp;""!$A$4:$A""),indirect(CONCAT(LEFT(Z$1, LEN(Z$1)-8),""-rep-texts"")&amp;""!$B$4:$B"") = -1000, indirect(CONCAT(LEFT(Z$1, LEN(Z$1)-8),""-rep-texts"")&amp;""!$C$4:$C"") = AA102), -2)"),3.0)</f>
        <v>3</v>
      </c>
      <c r="AA102" s="8" t="str">
        <f>IFERROR(__xludf.DUMMYFUNCTION("IFERROR(vlookup( filter(indirect(CONCAT(LEFT(Z$1, LEN(Z$1)-8),""-rep-texts"")&amp;""!$B$4:$B""),indirect(CONCAT(LEFT(Z$1, LEN(Z$1)-8),""-rep-texts"")&amp;""!$A$4:$A"") = AC102), indirect(CONCAT(LEFT(Z$1, LEN(Z$1)-8),""-rep-texts"")&amp;""!$A$4:$C""), 3, false), ""Low"&amp;" Content"")"),"Preference for hybrid model")</f>
        <v>Preference for hybrid model</v>
      </c>
      <c r="AB102" s="7">
        <v>0.5</v>
      </c>
      <c r="AC102" s="8">
        <f>IFERROR(__xludf.DUMMYFUNCTION("IFERROR(filter(indirect(CONCAT(LEFT(AC$1, LEN(AC$1)-8),""-rep-texts"")&amp;""!$A$4:$A""),indirect(CONCAT(LEFT(AC$1, LEN(AC$1)-8),""-rep-texts"")&amp;""!$B$4:$B"") &lt;&gt; -1000, indirect(CONCAT(LEFT(AC$1, LEN(AC$1)-8),""-rep-texts"")&amp;""!$C$4:$C"") = AD102), -2)"),7.0)</f>
        <v>7</v>
      </c>
      <c r="AD102" s="8" t="str">
        <f>IFERROR(__xludf.DUMMYFUNCTION("IF(ISBLANK(IFERROR(vlookup(G102, IMPORTRANGE(""1HbWeGXj0j_9fxRj0rL21m2rIJnCPQCiNttak_P61qFU"", ""policy_desired_state""), 3,false), ""Low Content"") ), ""Low Content"", IFERROR(vlookup(G102, IMPORTRANGE(""1HbWeGXj0j_9fxRj0rL21m2rIJnCPQCiNttak_P61qFU"", """&amp;"policy_desired_state!$A$3:$C$10000""), 3,false), ""Low Content"") )"),"Generalized hybrid work model")</f>
        <v>Generalized hybrid work model</v>
      </c>
      <c r="AE102" s="7">
        <v>0.5</v>
      </c>
    </row>
    <row r="103" ht="15.75" customHeight="1">
      <c r="A103" s="5" t="s">
        <v>45</v>
      </c>
      <c r="B103" s="9" t="s">
        <v>52</v>
      </c>
      <c r="C103" s="5" t="s">
        <v>53</v>
      </c>
      <c r="D103" s="5" t="s">
        <v>448</v>
      </c>
      <c r="E103" s="5" t="s">
        <v>449</v>
      </c>
      <c r="F103" s="5" t="s">
        <v>450</v>
      </c>
      <c r="G103" s="5" t="s">
        <v>451</v>
      </c>
      <c r="H103" s="7">
        <f>IFERROR(__xludf.DUMMYFUNCTION("IFERROR(filter(indirect(CONCAT(LEFT(H$1, LEN(H$1)-8),""-rep-texts"")&amp;""!$A$4:$A""),indirect(CONCAT(LEFT(H$1, LEN(H$1)-8),""-rep-texts"")&amp;""!$B$4:$B"") = -1000, indirect(CONCAT(LEFT(H$1, LEN(H$1)-8),""-rep-texts"")&amp;""!$C$4:$C"") = I103), -2)"),1.0)</f>
        <v>1</v>
      </c>
      <c r="I103" s="8" t="str">
        <f>IFERROR(__xludf.DUMMYFUNCTION("IFERROR(vlookup( filter(indirect(CONCAT(LEFT(H$1, LEN(H$1)-8),""-rep-texts"")&amp;""!$B$4:$B""),indirect(CONCAT(LEFT(H$1, LEN(H$1)-8),""-rep-texts"")&amp;""!$A$4:$A"") = K103), indirect(CONCAT(LEFT(H$1, LEN(H$1)-8),""-rep-texts"")&amp;""!$A$4:$C""), 3, false), ""Low "&amp;"Content"")"),"Shifted to full remote work")</f>
        <v>Shifted to full remote work</v>
      </c>
      <c r="J103" s="7">
        <v>0.5</v>
      </c>
      <c r="K103" s="8">
        <f>IFERROR(__xludf.DUMMYFUNCTION("IFERROR(filter(indirect(CONCAT(LEFT(K$1, LEN(K$1)-8),""-rep-texts"")&amp;""!$A$4:$A""),indirect(CONCAT(LEFT(K$1, LEN(K$1)-8),""-rep-texts"")&amp;""!$B$4:$B"") &lt;&gt; -1000, indirect(CONCAT(LEFT(K$1, LEN(K$1)-8),""-rep-texts"")&amp;""!$C$4:$C"") = L103), -2)"),5.0)</f>
        <v>5</v>
      </c>
      <c r="L103" s="8" t="str">
        <f>IFERROR(__xludf.DUMMYFUNCTION("IF(ISBLANK(IFERROR(vlookup(D103, IMPORTRANGE(""1HbWeGXj0j_9fxRj0rL21m2rIJnCPQCiNttak_P61qFU"", ""policy_current_state""), 3,false), ""Low Content"") ), ""Low Content"", IFERROR(vlookup(D103, IMPORTRANGE(""1HbWeGXj0j_9fxRj0rL21m2rIJnCPQCiNttak_P61qFU"", """&amp;"policy_current_state!$A$3:$C$10000""), 3,false), ""Low Content"") )"),"Shifted to full remote work")</f>
        <v>Shifted to full remote work</v>
      </c>
      <c r="M103" s="7">
        <v>0.5</v>
      </c>
      <c r="N103" s="7">
        <f>IFERROR(__xludf.DUMMYFUNCTION("IFERROR(filter(indirect(CONCAT(LEFT(N$1, LEN(N$1)-8),""-rep-texts"")&amp;""!$A$4:$A""),indirect(CONCAT(LEFT(N$1, LEN(N$1)-8),""-rep-texts"")&amp;""!$B$4:$B"") = -1000, indirect(CONCAT(LEFT(N$1, LEN(N$1)-8),""-rep-texts"")&amp;""!$C$4:$C"") = O103), -2)"),2.0)</f>
        <v>2</v>
      </c>
      <c r="O103" s="8" t="str">
        <f>IFERROR(__xludf.DUMMYFUNCTION("IFERROR(vlookup( filter(indirect(CONCAT(LEFT(N$1, LEN(N$1)-8),""-rep-texts"")&amp;""!$B$4:$B""),indirect(CONCAT(LEFT(N$1, LEN(N$1)-8),""-rep-texts"")&amp;""!$A$4:$A"") = Q103), indirect(CONCAT(LEFT(N$1, LEN(N$1)-8),""-rep-texts"")&amp;""!$A$4:$C""), 3, false), ""Low "&amp;"Content"")"),"Positive impact on quality of life")</f>
        <v>Positive impact on quality of life</v>
      </c>
      <c r="P103" s="7">
        <v>0.5</v>
      </c>
      <c r="Q103" s="8">
        <f>IFERROR(__xludf.DUMMYFUNCTION("IFERROR(filter(indirect(CONCAT(LEFT(Q$1, LEN(Q$1)-8),""-rep-texts"")&amp;""!$A$4:$A""),indirect(CONCAT(LEFT(Q$1, LEN(Q$1)-8),""-rep-texts"")&amp;""!$B$4:$B"") &lt;&gt; -1000, indirect(CONCAT(LEFT(Q$1, LEN(Q$1)-8),""-rep-texts"")&amp;""!$C$4:$C"") = R103), -2)"),12.0)</f>
        <v>12</v>
      </c>
      <c r="R103" s="8" t="str">
        <f>IFERROR(__xludf.DUMMYFUNCTION("IF(ISBLANK(IFERROR(vlookup(E103, IMPORTRANGE(""1HbWeGXj0j_9fxRj0rL21m2rIJnCPQCiNttak_P61qFU"", ""impact_quality""), 3,false), ""Low Content"") ), ""Low Content"", IFERROR(vlookup(E103, IMPORTRANGE(""1HbWeGXj0j_9fxRj0rL21m2rIJnCPQCiNttak_P61qFU"", ""impact"&amp;"_quality!$A$3:$C$10000""), 3,false), ""Low Content"") )"),"Reduced commute time due to hybrid/remote schedule")</f>
        <v>Reduced commute time due to hybrid/remote schedule</v>
      </c>
      <c r="S103" s="7">
        <v>0.5</v>
      </c>
      <c r="T103" s="7">
        <f>IFERROR(__xludf.DUMMYFUNCTION("IFERROR(filter(indirect(CONCAT(LEFT(T$1, LEN(T$1)-8),""-rep-texts"")&amp;""!$A$4:$A""),indirect(CONCAT(LEFT(T$1, LEN(T$1)-8),""-rep-texts"")&amp;""!$B$4:$B"") = -1000, indirect(CONCAT(LEFT(T$1, LEN(T$1)-8),""-rep-texts"")&amp;""!$C$4:$C"") = U103), -2)"),1.0)</f>
        <v>1</v>
      </c>
      <c r="U103" s="8" t="str">
        <f>IFERROR(__xludf.DUMMYFUNCTION("IFERROR(vlookup( filter(indirect(CONCAT(LEFT(T$1, LEN(T$1)-8),""-rep-texts"")&amp;""!$B$4:$B""),indirect(CONCAT(LEFT(T$1, LEN(T$1)-8),""-rep-texts"")&amp;""!$A$4:$A"") = W103), indirect(CONCAT(LEFT(T$1, LEN(T$1)-8),""-rep-texts"")&amp;""!$A$4:$C""), 3, false), ""Low "&amp;"Content"")"),"No impact or still unsure of impact")</f>
        <v>No impact or still unsure of impact</v>
      </c>
      <c r="V103" s="7">
        <v>0.5</v>
      </c>
      <c r="W103" s="8">
        <f>IFERROR(__xludf.DUMMYFUNCTION("IFERROR(filter(indirect(CONCAT(LEFT(W$1, LEN(W$1)-8),""-rep-texts"")&amp;""!$A$4:$A""),indirect(CONCAT(LEFT(W$1, LEN(W$1)-8),""-rep-texts"")&amp;""!$B$4:$B"") &lt;&gt; -1000, indirect(CONCAT(LEFT(W$1, LEN(W$1)-8),""-rep-texts"")&amp;""!$C$4:$C"") = X103), -2)"),5.0)</f>
        <v>5</v>
      </c>
      <c r="X103" s="8" t="str">
        <f>IFERROR(__xludf.DUMMYFUNCTION("IF(ISBLANK(IFERROR(vlookup(F103, IMPORTRANGE(""1HbWeGXj0j_9fxRj0rL21m2rIJnCPQCiNttak_P61qFU"", ""impact_cul_perf""), 3,false), ""Low Content"") ), ""Low Content"", IFERROR(vlookup(F103, IMPORTRANGE(""1HbWeGXj0j_9fxRj0rL21m2rIJnCPQCiNttak_P61qFU"", ""impac"&amp;"t_cul_perf!$A$3:$C$10000""), 3,false), ""Low Content"") )"),"No impact or still unsure of impact")</f>
        <v>No impact or still unsure of impact</v>
      </c>
      <c r="Y103" s="7">
        <v>0.5</v>
      </c>
      <c r="Z103" s="7">
        <f>IFERROR(__xludf.DUMMYFUNCTION("IFERROR(filter(indirect(CONCAT(LEFT(Z$1, LEN(Z$1)-8),""-rep-texts"")&amp;""!$A$4:$A""),indirect(CONCAT(LEFT(Z$1, LEN(Z$1)-8),""-rep-texts"")&amp;""!$B$4:$B"") = -1000, indirect(CONCAT(LEFT(Z$1, LEN(Z$1)-8),""-rep-texts"")&amp;""!$C$4:$C"") = AA103), -2)"),3.0)</f>
        <v>3</v>
      </c>
      <c r="AA103" s="8" t="str">
        <f>IFERROR(__xludf.DUMMYFUNCTION("IFERROR(vlookup( filter(indirect(CONCAT(LEFT(Z$1, LEN(Z$1)-8),""-rep-texts"")&amp;""!$B$4:$B""),indirect(CONCAT(LEFT(Z$1, LEN(Z$1)-8),""-rep-texts"")&amp;""!$A$4:$A"") = AC103), indirect(CONCAT(LEFT(Z$1, LEN(Z$1)-8),""-rep-texts"")&amp;""!$A$4:$C""), 3, false), ""Low"&amp;" Content"")"),"Preference for hybrid model")</f>
        <v>Preference for hybrid model</v>
      </c>
      <c r="AB103" s="7">
        <v>0.5</v>
      </c>
      <c r="AC103" s="8">
        <f>IFERROR(__xludf.DUMMYFUNCTION("IFERROR(filter(indirect(CONCAT(LEFT(AC$1, LEN(AC$1)-8),""-rep-texts"")&amp;""!$A$4:$A""),indirect(CONCAT(LEFT(AC$1, LEN(AC$1)-8),""-rep-texts"")&amp;""!$B$4:$B"") &lt;&gt; -1000, indirect(CONCAT(LEFT(AC$1, LEN(AC$1)-8),""-rep-texts"")&amp;""!$C$4:$C"") = AD103), -2)"),7.0)</f>
        <v>7</v>
      </c>
      <c r="AD103" s="8" t="str">
        <f>IFERROR(__xludf.DUMMYFUNCTION("IF(ISBLANK(IFERROR(vlookup(G103, IMPORTRANGE(""1HbWeGXj0j_9fxRj0rL21m2rIJnCPQCiNttak_P61qFU"", ""policy_desired_state""), 3,false), ""Low Content"") ), ""Low Content"", IFERROR(vlookup(G103, IMPORTRANGE(""1HbWeGXj0j_9fxRj0rL21m2rIJnCPQCiNttak_P61qFU"", """&amp;"policy_desired_state!$A$3:$C$10000""), 3,false), ""Low Content"") )"),"Generalized hybrid work model")</f>
        <v>Generalized hybrid work model</v>
      </c>
      <c r="AE103" s="7">
        <v>0.5</v>
      </c>
    </row>
    <row r="104" ht="15.75" customHeight="1">
      <c r="A104" s="5" t="s">
        <v>45</v>
      </c>
      <c r="B104" s="9" t="s">
        <v>52</v>
      </c>
      <c r="C104" s="5" t="s">
        <v>47</v>
      </c>
      <c r="D104" s="5" t="s">
        <v>452</v>
      </c>
      <c r="E104" s="5" t="s">
        <v>453</v>
      </c>
      <c r="F104" s="5" t="s">
        <v>454</v>
      </c>
      <c r="G104" s="5" t="s">
        <v>455</v>
      </c>
      <c r="H104" s="7">
        <f>IFERROR(__xludf.DUMMYFUNCTION("IFERROR(filter(indirect(CONCAT(LEFT(H$1, LEN(H$1)-8),""-rep-texts"")&amp;""!$A$4:$A""),indirect(CONCAT(LEFT(H$1, LEN(H$1)-8),""-rep-texts"")&amp;""!$B$4:$B"") = -1000, indirect(CONCAT(LEFT(H$1, LEN(H$1)-8),""-rep-texts"")&amp;""!$C$4:$C"") = I104), -2)"),2.0)</f>
        <v>2</v>
      </c>
      <c r="I104" s="8" t="str">
        <f>IFERROR(__xludf.DUMMYFUNCTION("IFERROR(vlookup( filter(indirect(CONCAT(LEFT(H$1, LEN(H$1)-8),""-rep-texts"")&amp;""!$B$4:$B""),indirect(CONCAT(LEFT(H$1, LEN(H$1)-8),""-rep-texts"")&amp;""!$A$4:$A"") = K104), indirect(CONCAT(LEFT(H$1, LEN(H$1)-8),""-rep-texts"")&amp;""!$A$4:$C""), 3, false), ""Low "&amp;"Content"")"),"No change in policy")</f>
        <v>No change in policy</v>
      </c>
      <c r="J104" s="7">
        <v>0.5</v>
      </c>
      <c r="K104" s="8">
        <f>IFERROR(__xludf.DUMMYFUNCTION("IFERROR(filter(indirect(CONCAT(LEFT(K$1, LEN(K$1)-8),""-rep-texts"")&amp;""!$A$4:$A""),indirect(CONCAT(LEFT(K$1, LEN(K$1)-8),""-rep-texts"")&amp;""!$B$4:$B"") &lt;&gt; -1000, indirect(CONCAT(LEFT(K$1, LEN(K$1)-8),""-rep-texts"")&amp;""!$C$4:$C"") = L104), -2)"),6.0)</f>
        <v>6</v>
      </c>
      <c r="L104" s="8" t="str">
        <f>IFERROR(__xludf.DUMMYFUNCTION("IF(ISBLANK(IFERROR(vlookup(D104, IMPORTRANGE(""1HbWeGXj0j_9fxRj0rL21m2rIJnCPQCiNttak_P61qFU"", ""policy_current_state""), 3,false), ""Low Content"") ), ""Low Content"", IFERROR(vlookup(D104, IMPORTRANGE(""1HbWeGXj0j_9fxRj0rL21m2rIJnCPQCiNttak_P61qFU"", """&amp;"policy_current_state!$A$3:$C$10000""), 3,false), ""Low Content"") )"),"No change in policy")</f>
        <v>No change in policy</v>
      </c>
      <c r="M104" s="7">
        <v>0.5</v>
      </c>
      <c r="N104" s="7">
        <f>IFERROR(__xludf.DUMMYFUNCTION("IFERROR(filter(indirect(CONCAT(LEFT(N$1, LEN(N$1)-8),""-rep-texts"")&amp;""!$A$4:$A""),indirect(CONCAT(LEFT(N$1, LEN(N$1)-8),""-rep-texts"")&amp;""!$B$4:$B"") = -1000, indirect(CONCAT(LEFT(N$1, LEN(N$1)-8),""-rep-texts"")&amp;""!$C$4:$C"") = O104), -2)"),2.0)</f>
        <v>2</v>
      </c>
      <c r="O104" s="8" t="str">
        <f>IFERROR(__xludf.DUMMYFUNCTION("IFERROR(vlookup( filter(indirect(CONCAT(LEFT(N$1, LEN(N$1)-8),""-rep-texts"")&amp;""!$B$4:$B""),indirect(CONCAT(LEFT(N$1, LEN(N$1)-8),""-rep-texts"")&amp;""!$A$4:$A"") = Q104), indirect(CONCAT(LEFT(N$1, LEN(N$1)-8),""-rep-texts"")&amp;""!$A$4:$C""), 3, false), ""Low "&amp;"Content"")"),"Positive impact on quality of life")</f>
        <v>Positive impact on quality of life</v>
      </c>
      <c r="P104" s="7">
        <v>0.5</v>
      </c>
      <c r="Q104" s="8">
        <f>IFERROR(__xludf.DUMMYFUNCTION("IFERROR(filter(indirect(CONCAT(LEFT(Q$1, LEN(Q$1)-8),""-rep-texts"")&amp;""!$A$4:$A""),indirect(CONCAT(LEFT(Q$1, LEN(Q$1)-8),""-rep-texts"")&amp;""!$B$4:$B"") &lt;&gt; -1000, indirect(CONCAT(LEFT(Q$1, LEN(Q$1)-8),""-rep-texts"")&amp;""!$C$4:$C"") = R104), -2)"),11.0)</f>
        <v>11</v>
      </c>
      <c r="R104" s="8" t="str">
        <f>IFERROR(__xludf.DUMMYFUNCTION("IF(ISBLANK(IFERROR(vlookup(E104, IMPORTRANGE(""1HbWeGXj0j_9fxRj0rL21m2rIJnCPQCiNttak_P61qFU"", ""impact_quality""), 3,false), ""Low Content"") ), ""Low Content"", IFERROR(vlookup(E104, IMPORTRANGE(""1HbWeGXj0j_9fxRj0rL21m2rIJnCPQCiNttak_P61qFU"", ""impact"&amp;"_quality!$A$3:$C$10000""), 3,false), ""Low Content"") )"),"Positive impact on work-life balance due to hyrbrid/remote policy")</f>
        <v>Positive impact on work-life balance due to hyrbrid/remote policy</v>
      </c>
      <c r="S104" s="7">
        <v>0.5</v>
      </c>
      <c r="T104" s="7">
        <f>IFERROR(__xludf.DUMMYFUNCTION("IFERROR(filter(indirect(CONCAT(LEFT(T$1, LEN(T$1)-8),""-rep-texts"")&amp;""!$A$4:$A""),indirect(CONCAT(LEFT(T$1, LEN(T$1)-8),""-rep-texts"")&amp;""!$B$4:$B"") = -1000, indirect(CONCAT(LEFT(T$1, LEN(T$1)-8),""-rep-texts"")&amp;""!$C$4:$C"") = U104), -2)"),2.0)</f>
        <v>2</v>
      </c>
      <c r="U104" s="8" t="str">
        <f>IFERROR(__xludf.DUMMYFUNCTION("IFERROR(vlookup( filter(indirect(CONCAT(LEFT(T$1, LEN(T$1)-8),""-rep-texts"")&amp;""!$B$4:$B""),indirect(CONCAT(LEFT(T$1, LEN(T$1)-8),""-rep-texts"")&amp;""!$A$4:$A"") = W104), indirect(CONCAT(LEFT(T$1, LEN(T$1)-8),""-rep-texts"")&amp;""!$A$4:$C""), 3, false), ""Low "&amp;"Content"")"),"Positive impact on team's culture and performance")</f>
        <v>Positive impact on team's culture and performance</v>
      </c>
      <c r="V104" s="7">
        <v>0.5</v>
      </c>
      <c r="W104" s="8">
        <f>IFERROR(__xludf.DUMMYFUNCTION("IFERROR(filter(indirect(CONCAT(LEFT(W$1, LEN(W$1)-8),""-rep-texts"")&amp;""!$A$4:$A""),indirect(CONCAT(LEFT(W$1, LEN(W$1)-8),""-rep-texts"")&amp;""!$B$4:$B"") &lt;&gt; -1000, indirect(CONCAT(LEFT(W$1, LEN(W$1)-8),""-rep-texts"")&amp;""!$C$4:$C"") = X104), -2)"),6.0)</f>
        <v>6</v>
      </c>
      <c r="X104" s="8" t="str">
        <f>IFERROR(__xludf.DUMMYFUNCTION("IF(ISBLANK(IFERROR(vlookup(F104, IMPORTRANGE(""1HbWeGXj0j_9fxRj0rL21m2rIJnCPQCiNttak_P61qFU"", ""impact_cul_perf""), 3,false), ""Low Content"") ), ""Low Content"", IFERROR(vlookup(F104, IMPORTRANGE(""1HbWeGXj0j_9fxRj0rL21m2rIJnCPQCiNttak_P61qFU"", ""impac"&amp;"t_cul_perf!$A$3:$C$10000""), 3,false), ""Low Content"") )"),"Maintained or enhanced team culture and performance ")</f>
        <v>Maintained or enhanced team culture and performance </v>
      </c>
      <c r="Y104" s="7">
        <v>0.5</v>
      </c>
      <c r="Z104" s="7">
        <f>IFERROR(__xludf.DUMMYFUNCTION("IFERROR(filter(indirect(CONCAT(LEFT(Z$1, LEN(Z$1)-8),""-rep-texts"")&amp;""!$A$4:$A""),indirect(CONCAT(LEFT(Z$1, LEN(Z$1)-8),""-rep-texts"")&amp;""!$B$4:$B"") = -1000, indirect(CONCAT(LEFT(Z$1, LEN(Z$1)-8),""-rep-texts"")&amp;""!$C$4:$C"") = AA104), -2)"),3.0)</f>
        <v>3</v>
      </c>
      <c r="AA104" s="8" t="str">
        <f>IFERROR(__xludf.DUMMYFUNCTION("IFERROR(vlookup( filter(indirect(CONCAT(LEFT(Z$1, LEN(Z$1)-8),""-rep-texts"")&amp;""!$B$4:$B""),indirect(CONCAT(LEFT(Z$1, LEN(Z$1)-8),""-rep-texts"")&amp;""!$A$4:$A"") = AC104), indirect(CONCAT(LEFT(Z$1, LEN(Z$1)-8),""-rep-texts"")&amp;""!$A$4:$C""), 3, false), ""Low"&amp;" Content"")"),"Preference for hybrid model")</f>
        <v>Preference for hybrid model</v>
      </c>
      <c r="AB104" s="7">
        <v>0.5</v>
      </c>
      <c r="AC104" s="8">
        <f>IFERROR(__xludf.DUMMYFUNCTION("IFERROR(filter(indirect(CONCAT(LEFT(AC$1, LEN(AC$1)-8),""-rep-texts"")&amp;""!$A$4:$A""),indirect(CONCAT(LEFT(AC$1, LEN(AC$1)-8),""-rep-texts"")&amp;""!$B$4:$B"") &lt;&gt; -1000, indirect(CONCAT(LEFT(AC$1, LEN(AC$1)-8),""-rep-texts"")&amp;""!$C$4:$C"") = AD104), -2)"),7.0)</f>
        <v>7</v>
      </c>
      <c r="AD104" s="8" t="str">
        <f>IFERROR(__xludf.DUMMYFUNCTION("IF(ISBLANK(IFERROR(vlookup(G104, IMPORTRANGE(""1HbWeGXj0j_9fxRj0rL21m2rIJnCPQCiNttak_P61qFU"", ""policy_desired_state""), 3,false), ""Low Content"") ), ""Low Content"", IFERROR(vlookup(G104, IMPORTRANGE(""1HbWeGXj0j_9fxRj0rL21m2rIJnCPQCiNttak_P61qFU"", """&amp;"policy_desired_state!$A$3:$C$10000""), 3,false), ""Low Content"") )"),"Generalized hybrid work model")</f>
        <v>Generalized hybrid work model</v>
      </c>
      <c r="AE104" s="7">
        <v>0.5</v>
      </c>
    </row>
    <row r="105" ht="15.75" customHeight="1">
      <c r="A105" s="5" t="s">
        <v>38</v>
      </c>
      <c r="B105" s="6" t="s">
        <v>39</v>
      </c>
      <c r="C105" s="5" t="s">
        <v>71</v>
      </c>
      <c r="D105" s="5" t="s">
        <v>456</v>
      </c>
      <c r="E105" s="5" t="s">
        <v>457</v>
      </c>
      <c r="F105" s="5" t="s">
        <v>458</v>
      </c>
      <c r="G105" s="5" t="s">
        <v>459</v>
      </c>
      <c r="H105" s="7">
        <f>IFERROR(__xludf.DUMMYFUNCTION("IFERROR(filter(indirect(CONCAT(LEFT(H$1, LEN(H$1)-8),""-rep-texts"")&amp;""!$A$4:$A""),indirect(CONCAT(LEFT(H$1, LEN(H$1)-8),""-rep-texts"")&amp;""!$B$4:$B"") = -1000, indirect(CONCAT(LEFT(H$1, LEN(H$1)-8),""-rep-texts"")&amp;""!$C$4:$C"") = I105), -2)"),2.0)</f>
        <v>2</v>
      </c>
      <c r="I105" s="8" t="str">
        <f>IFERROR(__xludf.DUMMYFUNCTION("IFERROR(vlookup( filter(indirect(CONCAT(LEFT(H$1, LEN(H$1)-8),""-rep-texts"")&amp;""!$B$4:$B""),indirect(CONCAT(LEFT(H$1, LEN(H$1)-8),""-rep-texts"")&amp;""!$A$4:$A"") = K105), indirect(CONCAT(LEFT(H$1, LEN(H$1)-8),""-rep-texts"")&amp;""!$A$4:$C""), 3, false), ""Low "&amp;"Content"")"),"No change in policy")</f>
        <v>No change in policy</v>
      </c>
      <c r="J105" s="7">
        <v>0.5</v>
      </c>
      <c r="K105" s="8">
        <f>IFERROR(__xludf.DUMMYFUNCTION("IFERROR(filter(indirect(CONCAT(LEFT(K$1, LEN(K$1)-8),""-rep-texts"")&amp;""!$A$4:$A""),indirect(CONCAT(LEFT(K$1, LEN(K$1)-8),""-rep-texts"")&amp;""!$B$4:$B"") &lt;&gt; -1000, indirect(CONCAT(LEFT(K$1, LEN(K$1)-8),""-rep-texts"")&amp;""!$C$4:$C"") = L105), -2)"),6.0)</f>
        <v>6</v>
      </c>
      <c r="L105" s="8" t="str">
        <f>IFERROR(__xludf.DUMMYFUNCTION("IF(ISBLANK(IFERROR(vlookup(D105, IMPORTRANGE(""1HbWeGXj0j_9fxRj0rL21m2rIJnCPQCiNttak_P61qFU"", ""policy_current_state""), 3,false), ""Low Content"") ), ""Low Content"", IFERROR(vlookup(D105, IMPORTRANGE(""1HbWeGXj0j_9fxRj0rL21m2rIJnCPQCiNttak_P61qFU"", """&amp;"policy_current_state!$A$3:$C$10000""), 3,false), ""Low Content"") )"),"No change in policy")</f>
        <v>No change in policy</v>
      </c>
      <c r="M105" s="7">
        <v>0.5</v>
      </c>
      <c r="N105" s="7">
        <f>IFERROR(__xludf.DUMMYFUNCTION("IFERROR(filter(indirect(CONCAT(LEFT(N$1, LEN(N$1)-8),""-rep-texts"")&amp;""!$A$4:$A""),indirect(CONCAT(LEFT(N$1, LEN(N$1)-8),""-rep-texts"")&amp;""!$B$4:$B"") = -1000, indirect(CONCAT(LEFT(N$1, LEN(N$1)-8),""-rep-texts"")&amp;""!$C$4:$C"") = O105), -2)"),0.0)</f>
        <v>0</v>
      </c>
      <c r="O105" s="8" t="str">
        <f>IFERROR(__xludf.DUMMYFUNCTION("IFERROR(vlookup( filter(indirect(CONCAT(LEFT(N$1, LEN(N$1)-8),""-rep-texts"")&amp;""!$B$4:$B""),indirect(CONCAT(LEFT(N$1, LEN(N$1)-8),""-rep-texts"")&amp;""!$A$4:$A"") = Q105), indirect(CONCAT(LEFT(N$1, LEN(N$1)-8),""-rep-texts"")&amp;""!$A$4:$C""), 3, false), ""Low "&amp;"Content"")"),"Negative impact on quality of life")</f>
        <v>Negative impact on quality of life</v>
      </c>
      <c r="P105" s="7">
        <v>0.5</v>
      </c>
      <c r="Q105" s="8">
        <f>IFERROR(__xludf.DUMMYFUNCTION("IFERROR(filter(indirect(CONCAT(LEFT(Q$1, LEN(Q$1)-8),""-rep-texts"")&amp;""!$A$4:$A""),indirect(CONCAT(LEFT(Q$1, LEN(Q$1)-8),""-rep-texts"")&amp;""!$B$4:$B"") &lt;&gt; -1000, indirect(CONCAT(LEFT(Q$1, LEN(Q$1)-8),""-rep-texts"")&amp;""!$C$4:$C"") = R105), -2)"),5.0)</f>
        <v>5</v>
      </c>
      <c r="R105" s="8" t="str">
        <f>IFERROR(__xludf.DUMMYFUNCTION("IF(ISBLANK(IFERROR(vlookup(E105, IMPORTRANGE(""1HbWeGXj0j_9fxRj0rL21m2rIJnCPQCiNttak_P61qFU"", ""impact_quality""), 3,false), ""Low Content"") ), ""Low Content"", IFERROR(vlookup(E105, IMPORTRANGE(""1HbWeGXj0j_9fxRj0rL21m2rIJnCPQCiNttak_P61qFU"", ""impact"&amp;"_quality!$A$3:$C$10000""), 3,false), ""Low Content"") )"),"Negative impact on physical and mental health")</f>
        <v>Negative impact on physical and mental health</v>
      </c>
      <c r="S105" s="7">
        <v>0.5</v>
      </c>
      <c r="T105" s="7">
        <f>IFERROR(__xludf.DUMMYFUNCTION("IFERROR(filter(indirect(CONCAT(LEFT(T$1, LEN(T$1)-8),""-rep-texts"")&amp;""!$A$4:$A""),indirect(CONCAT(LEFT(T$1, LEN(T$1)-8),""-rep-texts"")&amp;""!$B$4:$B"") = -1000, indirect(CONCAT(LEFT(T$1, LEN(T$1)-8),""-rep-texts"")&amp;""!$C$4:$C"") = U105), -2)"),2.0)</f>
        <v>2</v>
      </c>
      <c r="U105" s="8" t="str">
        <f>IFERROR(__xludf.DUMMYFUNCTION("IFERROR(vlookup( filter(indirect(CONCAT(LEFT(T$1, LEN(T$1)-8),""-rep-texts"")&amp;""!$B$4:$B""),indirect(CONCAT(LEFT(T$1, LEN(T$1)-8),""-rep-texts"")&amp;""!$A$4:$A"") = W105), indirect(CONCAT(LEFT(T$1, LEN(T$1)-8),""-rep-texts"")&amp;""!$A$4:$C""), 3, false), ""Low "&amp;"Content"")"),"Positive impact on team's culture and performance")</f>
        <v>Positive impact on team's culture and performance</v>
      </c>
      <c r="V105" s="7">
        <v>0.5</v>
      </c>
      <c r="W105" s="8">
        <f>IFERROR(__xludf.DUMMYFUNCTION("IFERROR(filter(indirect(CONCAT(LEFT(W$1, LEN(W$1)-8),""-rep-texts"")&amp;""!$A$4:$A""),indirect(CONCAT(LEFT(W$1, LEN(W$1)-8),""-rep-texts"")&amp;""!$B$4:$B"") &lt;&gt; -1000, indirect(CONCAT(LEFT(W$1, LEN(W$1)-8),""-rep-texts"")&amp;""!$C$4:$C"") = X105), -2)"),7.0)</f>
        <v>7</v>
      </c>
      <c r="X105" s="8" t="str">
        <f>IFERROR(__xludf.DUMMYFUNCTION("IF(ISBLANK(IFERROR(vlookup(F105, IMPORTRANGE(""1HbWeGXj0j_9fxRj0rL21m2rIJnCPQCiNttak_P61qFU"", ""impact_cul_perf""), 3,false), ""Low Content"") ), ""Low Content"", IFERROR(vlookup(F105, IMPORTRANGE(""1HbWeGXj0j_9fxRj0rL21m2rIJnCPQCiNttak_P61qFU"", ""impac"&amp;"t_cul_perf!$A$3:$C$10000""), 3,false), ""Low Content"") )"),"Positive impact on work-life balance")</f>
        <v>Positive impact on work-life balance</v>
      </c>
      <c r="Y105" s="7">
        <v>0.5</v>
      </c>
      <c r="Z105" s="7">
        <f>IFERROR(__xludf.DUMMYFUNCTION("IFERROR(filter(indirect(CONCAT(LEFT(Z$1, LEN(Z$1)-8),""-rep-texts"")&amp;""!$A$4:$A""),indirect(CONCAT(LEFT(Z$1, LEN(Z$1)-8),""-rep-texts"")&amp;""!$B$4:$B"") = -1000, indirect(CONCAT(LEFT(Z$1, LEN(Z$1)-8),""-rep-texts"")&amp;""!$C$4:$C"") = AA105), -2)"),3.0)</f>
        <v>3</v>
      </c>
      <c r="AA105" s="8" t="str">
        <f>IFERROR(__xludf.DUMMYFUNCTION("IFERROR(vlookup( filter(indirect(CONCAT(LEFT(Z$1, LEN(Z$1)-8),""-rep-texts"")&amp;""!$B$4:$B""),indirect(CONCAT(LEFT(Z$1, LEN(Z$1)-8),""-rep-texts"")&amp;""!$A$4:$A"") = AC105), indirect(CONCAT(LEFT(Z$1, LEN(Z$1)-8),""-rep-texts"")&amp;""!$A$4:$C""), 3, false), ""Low"&amp;" Content"")"),"Preference for hybrid model")</f>
        <v>Preference for hybrid model</v>
      </c>
      <c r="AB105" s="7">
        <v>0.5</v>
      </c>
      <c r="AC105" s="8">
        <f>IFERROR(__xludf.DUMMYFUNCTION("IFERROR(filter(indirect(CONCAT(LEFT(AC$1, LEN(AC$1)-8),""-rep-texts"")&amp;""!$A$4:$A""),indirect(CONCAT(LEFT(AC$1, LEN(AC$1)-8),""-rep-texts"")&amp;""!$B$4:$B"") &lt;&gt; -1000, indirect(CONCAT(LEFT(AC$1, LEN(AC$1)-8),""-rep-texts"")&amp;""!$C$4:$C"") = AD105), -2)"),7.0)</f>
        <v>7</v>
      </c>
      <c r="AD105" s="8" t="str">
        <f>IFERROR(__xludf.DUMMYFUNCTION("IF(ISBLANK(IFERROR(vlookup(G105, IMPORTRANGE(""1HbWeGXj0j_9fxRj0rL21m2rIJnCPQCiNttak_P61qFU"", ""policy_desired_state""), 3,false), ""Low Content"") ), ""Low Content"", IFERROR(vlookup(G105, IMPORTRANGE(""1HbWeGXj0j_9fxRj0rL21m2rIJnCPQCiNttak_P61qFU"", """&amp;"policy_desired_state!$A$3:$C$10000""), 3,false), ""Low Content"") )"),"Generalized hybrid work model")</f>
        <v>Generalized hybrid work model</v>
      </c>
      <c r="AE105" s="7">
        <v>0.5</v>
      </c>
    </row>
    <row r="106" ht="15.75" customHeight="1">
      <c r="A106" s="5" t="s">
        <v>45</v>
      </c>
      <c r="B106" s="6" t="s">
        <v>52</v>
      </c>
      <c r="C106" s="5" t="s">
        <v>47</v>
      </c>
      <c r="D106" s="5" t="s">
        <v>460</v>
      </c>
      <c r="E106" s="5" t="s">
        <v>461</v>
      </c>
      <c r="F106" s="5" t="s">
        <v>462</v>
      </c>
      <c r="G106" s="5" t="s">
        <v>463</v>
      </c>
      <c r="H106" s="7">
        <f>IFERROR(__xludf.DUMMYFUNCTION("IFERROR(filter(indirect(CONCAT(LEFT(H$1, LEN(H$1)-8),""-rep-texts"")&amp;""!$A$4:$A""),indirect(CONCAT(LEFT(H$1, LEN(H$1)-8),""-rep-texts"")&amp;""!$B$4:$B"") = -1000, indirect(CONCAT(LEFT(H$1, LEN(H$1)-8),""-rep-texts"")&amp;""!$C$4:$C"") = I106), -2)"),0.0)</f>
        <v>0</v>
      </c>
      <c r="I106" s="8" t="str">
        <f>IFERROR(__xludf.DUMMYFUNCTION("IFERROR(vlookup( filter(indirect(CONCAT(LEFT(H$1, LEN(H$1)-8),""-rep-texts"")&amp;""!$B$4:$B""),indirect(CONCAT(LEFT(H$1, LEN(H$1)-8),""-rep-texts"")&amp;""!$A$4:$A"") = K106), indirect(CONCAT(LEFT(H$1, LEN(H$1)-8),""-rep-texts"")&amp;""!$A$4:$C""), 3, false), ""Low "&amp;"Content"")"),"Adopted hybrid work policy")</f>
        <v>Adopted hybrid work policy</v>
      </c>
      <c r="J106" s="7">
        <v>0.5</v>
      </c>
      <c r="K106" s="8">
        <f>IFERROR(__xludf.DUMMYFUNCTION("IFERROR(filter(indirect(CONCAT(LEFT(K$1, LEN(K$1)-8),""-rep-texts"")&amp;""!$A$4:$A""),indirect(CONCAT(LEFT(K$1, LEN(K$1)-8),""-rep-texts"")&amp;""!$B$4:$B"") &lt;&gt; -1000, indirect(CONCAT(LEFT(K$1, LEN(K$1)-8),""-rep-texts"")&amp;""!$C$4:$C"") = L106), -2)"),4.0)</f>
        <v>4</v>
      </c>
      <c r="L106" s="8" t="str">
        <f>IFERROR(__xludf.DUMMYFUNCTION("IF(ISBLANK(IFERROR(vlookup(D106, IMPORTRANGE(""1HbWeGXj0j_9fxRj0rL21m2rIJnCPQCiNttak_P61qFU"", ""policy_current_state""), 3,false), ""Low Content"") ), ""Low Content"", IFERROR(vlookup(D106, IMPORTRANGE(""1HbWeGXj0j_9fxRj0rL21m2rIJnCPQCiNttak_P61qFU"", """&amp;"policy_current_state!$A$3:$C$10000""), 3,false), ""Low Content"") )"),"Adopted hybrid work policy")</f>
        <v>Adopted hybrid work policy</v>
      </c>
      <c r="M106" s="7">
        <v>0.5</v>
      </c>
      <c r="N106" s="7">
        <f>IFERROR(__xludf.DUMMYFUNCTION("IFERROR(filter(indirect(CONCAT(LEFT(N$1, LEN(N$1)-8),""-rep-texts"")&amp;""!$A$4:$A""),indirect(CONCAT(LEFT(N$1, LEN(N$1)-8),""-rep-texts"")&amp;""!$B$4:$B"") = -1000, indirect(CONCAT(LEFT(N$1, LEN(N$1)-8),""-rep-texts"")&amp;""!$C$4:$C"") = O106), -2)"),2.0)</f>
        <v>2</v>
      </c>
      <c r="O106" s="8" t="str">
        <f>IFERROR(__xludf.DUMMYFUNCTION("IFERROR(vlookup( filter(indirect(CONCAT(LEFT(N$1, LEN(N$1)-8),""-rep-texts"")&amp;""!$B$4:$B""),indirect(CONCAT(LEFT(N$1, LEN(N$1)-8),""-rep-texts"")&amp;""!$A$4:$A"") = Q106), indirect(CONCAT(LEFT(N$1, LEN(N$1)-8),""-rep-texts"")&amp;""!$A$4:$C""), 3, false), ""Low "&amp;"Content"")"),"Positive impact on quality of life")</f>
        <v>Positive impact on quality of life</v>
      </c>
      <c r="P106" s="7">
        <v>0.5</v>
      </c>
      <c r="Q106" s="8">
        <f>IFERROR(__xludf.DUMMYFUNCTION("IFERROR(filter(indirect(CONCAT(LEFT(Q$1, LEN(Q$1)-8),""-rep-texts"")&amp;""!$A$4:$A""),indirect(CONCAT(LEFT(Q$1, LEN(Q$1)-8),""-rep-texts"")&amp;""!$B$4:$B"") &lt;&gt; -1000, indirect(CONCAT(LEFT(Q$1, LEN(Q$1)-8),""-rep-texts"")&amp;""!$C$4:$C"") = R106), -2)"),11.0)</f>
        <v>11</v>
      </c>
      <c r="R106" s="8" t="str">
        <f>IFERROR(__xludf.DUMMYFUNCTION("IF(ISBLANK(IFERROR(vlookup(E106, IMPORTRANGE(""1HbWeGXj0j_9fxRj0rL21m2rIJnCPQCiNttak_P61qFU"", ""impact_quality""), 3,false), ""Low Content"") ), ""Low Content"", IFERROR(vlookup(E106, IMPORTRANGE(""1HbWeGXj0j_9fxRj0rL21m2rIJnCPQCiNttak_P61qFU"", ""impact"&amp;"_quality!$A$3:$C$10000""), 3,false), ""Low Content"") )"),"Positive impact on work-life balance due to hyrbrid/remote policy")</f>
        <v>Positive impact on work-life balance due to hyrbrid/remote policy</v>
      </c>
      <c r="S106" s="7">
        <v>0.5</v>
      </c>
      <c r="T106" s="7">
        <f>IFERROR(__xludf.DUMMYFUNCTION("IFERROR(filter(indirect(CONCAT(LEFT(T$1, LEN(T$1)-8),""-rep-texts"")&amp;""!$A$4:$A""),indirect(CONCAT(LEFT(T$1, LEN(T$1)-8),""-rep-texts"")&amp;""!$B$4:$B"") = -1000, indirect(CONCAT(LEFT(T$1, LEN(T$1)-8),""-rep-texts"")&amp;""!$C$4:$C"") = U106), -2)"),2.0)</f>
        <v>2</v>
      </c>
      <c r="U106" s="8" t="str">
        <f>IFERROR(__xludf.DUMMYFUNCTION("IFERROR(vlookup( filter(indirect(CONCAT(LEFT(T$1, LEN(T$1)-8),""-rep-texts"")&amp;""!$B$4:$B""),indirect(CONCAT(LEFT(T$1, LEN(T$1)-8),""-rep-texts"")&amp;""!$A$4:$A"") = W106), indirect(CONCAT(LEFT(T$1, LEN(T$1)-8),""-rep-texts"")&amp;""!$A$4:$C""), 3, false), ""Low "&amp;"Content"")"),"Positive impact on team's culture and performance")</f>
        <v>Positive impact on team's culture and performance</v>
      </c>
      <c r="V106" s="7">
        <v>0.5</v>
      </c>
      <c r="W106" s="8">
        <f>IFERROR(__xludf.DUMMYFUNCTION("IFERROR(filter(indirect(CONCAT(LEFT(W$1, LEN(W$1)-8),""-rep-texts"")&amp;""!$A$4:$A""),indirect(CONCAT(LEFT(W$1, LEN(W$1)-8),""-rep-texts"")&amp;""!$B$4:$B"") &lt;&gt; -1000, indirect(CONCAT(LEFT(W$1, LEN(W$1)-8),""-rep-texts"")&amp;""!$C$4:$C"") = X106), -2)"),6.0)</f>
        <v>6</v>
      </c>
      <c r="X106" s="8" t="str">
        <f>IFERROR(__xludf.DUMMYFUNCTION("IF(ISBLANK(IFERROR(vlookup(F106, IMPORTRANGE(""1HbWeGXj0j_9fxRj0rL21m2rIJnCPQCiNttak_P61qFU"", ""impact_cul_perf""), 3,false), ""Low Content"") ), ""Low Content"", IFERROR(vlookup(F106, IMPORTRANGE(""1HbWeGXj0j_9fxRj0rL21m2rIJnCPQCiNttak_P61qFU"", ""impac"&amp;"t_cul_perf!$A$3:$C$10000""), 3,false), ""Low Content"") )"),"Maintained or enhanced team culture and performance ")</f>
        <v>Maintained or enhanced team culture and performance </v>
      </c>
      <c r="Y106" s="7">
        <v>0.5</v>
      </c>
      <c r="Z106" s="7">
        <f>IFERROR(__xludf.DUMMYFUNCTION("IFERROR(filter(indirect(CONCAT(LEFT(Z$1, LEN(Z$1)-8),""-rep-texts"")&amp;""!$A$4:$A""),indirect(CONCAT(LEFT(Z$1, LEN(Z$1)-8),""-rep-texts"")&amp;""!$B$4:$B"") = -1000, indirect(CONCAT(LEFT(Z$1, LEN(Z$1)-8),""-rep-texts"")&amp;""!$C$4:$C"") = AA106), -2)"),3.0)</f>
        <v>3</v>
      </c>
      <c r="AA106" s="8" t="str">
        <f>IFERROR(__xludf.DUMMYFUNCTION("IFERROR(vlookup( filter(indirect(CONCAT(LEFT(Z$1, LEN(Z$1)-8),""-rep-texts"")&amp;""!$B$4:$B""),indirect(CONCAT(LEFT(Z$1, LEN(Z$1)-8),""-rep-texts"")&amp;""!$A$4:$A"") = AC106), indirect(CONCAT(LEFT(Z$1, LEN(Z$1)-8),""-rep-texts"")&amp;""!$A$4:$C""), 3, false), ""Low"&amp;" Content"")"),"Preference for hybrid model")</f>
        <v>Preference for hybrid model</v>
      </c>
      <c r="AB106" s="7">
        <v>0.5</v>
      </c>
      <c r="AC106" s="8">
        <f>IFERROR(__xludf.DUMMYFUNCTION("IFERROR(filter(indirect(CONCAT(LEFT(AC$1, LEN(AC$1)-8),""-rep-texts"")&amp;""!$A$4:$A""),indirect(CONCAT(LEFT(AC$1, LEN(AC$1)-8),""-rep-texts"")&amp;""!$B$4:$B"") &lt;&gt; -1000, indirect(CONCAT(LEFT(AC$1, LEN(AC$1)-8),""-rep-texts"")&amp;""!$C$4:$C"") = AD106), -2)"),8.0)</f>
        <v>8</v>
      </c>
      <c r="AD106" s="8" t="str">
        <f>IFERROR(__xludf.DUMMYFUNCTION("IF(ISBLANK(IFERROR(vlookup(G106, IMPORTRANGE(""1HbWeGXj0j_9fxRj0rL21m2rIJnCPQCiNttak_P61qFU"", ""policy_desired_state""), 3,false), ""Low Content"") ), ""Low Content"", IFERROR(vlookup(G106, IMPORTRANGE(""1HbWeGXj0j_9fxRj0rL21m2rIJnCPQCiNttak_P61qFU"", """&amp;"policy_desired_state!$A$3:$C$10000""), 3,false), ""Low Content"") )"),"Role-specific remote policies")</f>
        <v>Role-specific remote policies</v>
      </c>
      <c r="AE106" s="7">
        <v>0.5</v>
      </c>
    </row>
    <row r="107" ht="15.75" customHeight="1">
      <c r="A107" s="5" t="s">
        <v>38</v>
      </c>
      <c r="B107" s="6" t="s">
        <v>39</v>
      </c>
      <c r="C107" s="5" t="s">
        <v>47</v>
      </c>
      <c r="D107" s="5" t="s">
        <v>464</v>
      </c>
      <c r="E107" s="5" t="s">
        <v>465</v>
      </c>
      <c r="F107" s="5" t="s">
        <v>466</v>
      </c>
      <c r="G107" s="5" t="s">
        <v>467</v>
      </c>
      <c r="H107" s="7">
        <f>IFERROR(__xludf.DUMMYFUNCTION("IFERROR(filter(indirect(CONCAT(LEFT(H$1, LEN(H$1)-8),""-rep-texts"")&amp;""!$A$4:$A""),indirect(CONCAT(LEFT(H$1, LEN(H$1)-8),""-rep-texts"")&amp;""!$B$4:$B"") = -1000, indirect(CONCAT(LEFT(H$1, LEN(H$1)-8),""-rep-texts"")&amp;""!$C$4:$C"") = I107), -2)"),3.0)</f>
        <v>3</v>
      </c>
      <c r="I107" s="8" t="str">
        <f>IFERROR(__xludf.DUMMYFUNCTION("IFERROR(vlookup( filter(indirect(CONCAT(LEFT(H$1, LEN(H$1)-8),""-rep-texts"")&amp;""!$B$4:$B""),indirect(CONCAT(LEFT(H$1, LEN(H$1)-8),""-rep-texts"")&amp;""!$A$4:$A"") = K107), indirect(CONCAT(LEFT(H$1, LEN(H$1)-8),""-rep-texts"")&amp;""!$A$4:$C""), 3, false), ""Low "&amp;"Content"")"),"Returned to office")</f>
        <v>Returned to office</v>
      </c>
      <c r="J107" s="7">
        <v>0.5</v>
      </c>
      <c r="K107" s="8">
        <f>IFERROR(__xludf.DUMMYFUNCTION("IFERROR(filter(indirect(CONCAT(LEFT(K$1, LEN(K$1)-8),""-rep-texts"")&amp;""!$A$4:$A""),indirect(CONCAT(LEFT(K$1, LEN(K$1)-8),""-rep-texts"")&amp;""!$B$4:$B"") &lt;&gt; -1000, indirect(CONCAT(LEFT(K$1, LEN(K$1)-8),""-rep-texts"")&amp;""!$C$4:$C"") = L107), -2)"),7.0)</f>
        <v>7</v>
      </c>
      <c r="L107" s="8" t="str">
        <f>IFERROR(__xludf.DUMMYFUNCTION("IF(ISBLANK(IFERROR(vlookup(D107, IMPORTRANGE(""1HbWeGXj0j_9fxRj0rL21m2rIJnCPQCiNttak_P61qFU"", ""policy_current_state""), 3,false), ""Low Content"") ), ""Low Content"", IFERROR(vlookup(D107, IMPORTRANGE(""1HbWeGXj0j_9fxRj0rL21m2rIJnCPQCiNttak_P61qFU"", """&amp;"policy_current_state!$A$3:$C$10000""), 3,false), ""Low Content"") )"),"Returned to office")</f>
        <v>Returned to office</v>
      </c>
      <c r="M107" s="7">
        <v>0.5</v>
      </c>
      <c r="N107" s="7">
        <f>IFERROR(__xludf.DUMMYFUNCTION("IFERROR(filter(indirect(CONCAT(LEFT(N$1, LEN(N$1)-8),""-rep-texts"")&amp;""!$A$4:$A""),indirect(CONCAT(LEFT(N$1, LEN(N$1)-8),""-rep-texts"")&amp;""!$B$4:$B"") = -1000, indirect(CONCAT(LEFT(N$1, LEN(N$1)-8),""-rep-texts"")&amp;""!$C$4:$C"") = O107), -2)"),1.0)</f>
        <v>1</v>
      </c>
      <c r="O107" s="8" t="str">
        <f>IFERROR(__xludf.DUMMYFUNCTION("IFERROR(vlookup( filter(indirect(CONCAT(LEFT(N$1, LEN(N$1)-8),""-rep-texts"")&amp;""!$B$4:$B""),indirect(CONCAT(LEFT(N$1, LEN(N$1)-8),""-rep-texts"")&amp;""!$A$4:$A"") = Q107), indirect(CONCAT(LEFT(N$1, LEN(N$1)-8),""-rep-texts"")&amp;""!$A$4:$C""), 3, false), ""Low "&amp;"Content"")"),"No impact or change")</f>
        <v>No impact or change</v>
      </c>
      <c r="P107" s="7">
        <v>0.5</v>
      </c>
      <c r="Q107" s="8">
        <f>IFERROR(__xludf.DUMMYFUNCTION("IFERROR(filter(indirect(CONCAT(LEFT(Q$1, LEN(Q$1)-8),""-rep-texts"")&amp;""!$A$4:$A""),indirect(CONCAT(LEFT(Q$1, LEN(Q$1)-8),""-rep-texts"")&amp;""!$B$4:$B"") &lt;&gt; -1000, indirect(CONCAT(LEFT(Q$1, LEN(Q$1)-8),""-rep-texts"")&amp;""!$C$4:$C"") = R107), -2)"),7.0)</f>
        <v>7</v>
      </c>
      <c r="R107" s="8" t="str">
        <f>IFERROR(__xludf.DUMMYFUNCTION("IF(ISBLANK(IFERROR(vlookup(E107, IMPORTRANGE(""1HbWeGXj0j_9fxRj0rL21m2rIJnCPQCiNttak_P61qFU"", ""impact_quality""), 3,false), ""Low Content"") ), ""Low Content"", IFERROR(vlookup(E107, IMPORTRANGE(""1HbWeGXj0j_9fxRj0rL21m2rIJnCPQCiNttak_P61qFU"", ""impact"&amp;"_quality!$A$3:$C$10000""), 3,false), ""Low Content"") )"),"No impact or change")</f>
        <v>No impact or change</v>
      </c>
      <c r="S107" s="7">
        <v>0.5</v>
      </c>
      <c r="T107" s="7">
        <f>IFERROR(__xludf.DUMMYFUNCTION("IFERROR(filter(indirect(CONCAT(LEFT(T$1, LEN(T$1)-8),""-rep-texts"")&amp;""!$A$4:$A""),indirect(CONCAT(LEFT(T$1, LEN(T$1)-8),""-rep-texts"")&amp;""!$B$4:$B"") = -1000, indirect(CONCAT(LEFT(T$1, LEN(T$1)-8),""-rep-texts"")&amp;""!$C$4:$C"") = U107), -2)"),2.0)</f>
        <v>2</v>
      </c>
      <c r="U107" s="8" t="str">
        <f>IFERROR(__xludf.DUMMYFUNCTION("IFERROR(vlookup( filter(indirect(CONCAT(LEFT(T$1, LEN(T$1)-8),""-rep-texts"")&amp;""!$B$4:$B""),indirect(CONCAT(LEFT(T$1, LEN(T$1)-8),""-rep-texts"")&amp;""!$A$4:$A"") = W107), indirect(CONCAT(LEFT(T$1, LEN(T$1)-8),""-rep-texts"")&amp;""!$A$4:$C""), 3, false), ""Low "&amp;"Content"")"),"Positive impact on team's culture and performance")</f>
        <v>Positive impact on team's culture and performance</v>
      </c>
      <c r="V107" s="7">
        <v>0.5</v>
      </c>
      <c r="W107" s="8">
        <f>IFERROR(__xludf.DUMMYFUNCTION("IFERROR(filter(indirect(CONCAT(LEFT(W$1, LEN(W$1)-8),""-rep-texts"")&amp;""!$A$4:$A""),indirect(CONCAT(LEFT(W$1, LEN(W$1)-8),""-rep-texts"")&amp;""!$B$4:$B"") &lt;&gt; -1000, indirect(CONCAT(LEFT(W$1, LEN(W$1)-8),""-rep-texts"")&amp;""!$C$4:$C"") = X107), -2)"),6.0)</f>
        <v>6</v>
      </c>
      <c r="X107" s="8" t="str">
        <f>IFERROR(__xludf.DUMMYFUNCTION("IF(ISBLANK(IFERROR(vlookup(F107, IMPORTRANGE(""1HbWeGXj0j_9fxRj0rL21m2rIJnCPQCiNttak_P61qFU"", ""impact_cul_perf""), 3,false), ""Low Content"") ), ""Low Content"", IFERROR(vlookup(F107, IMPORTRANGE(""1HbWeGXj0j_9fxRj0rL21m2rIJnCPQCiNttak_P61qFU"", ""impac"&amp;"t_cul_perf!$A$3:$C$10000""), 3,false), ""Low Content"") )"),"Maintained or enhanced team culture and performance ")</f>
        <v>Maintained or enhanced team culture and performance </v>
      </c>
      <c r="Y107" s="7">
        <v>0.5</v>
      </c>
      <c r="Z107" s="7">
        <f>IFERROR(__xludf.DUMMYFUNCTION("IFERROR(filter(indirect(CONCAT(LEFT(Z$1, LEN(Z$1)-8),""-rep-texts"")&amp;""!$A$4:$A""),indirect(CONCAT(LEFT(Z$1, LEN(Z$1)-8),""-rep-texts"")&amp;""!$B$4:$B"") = -1000, indirect(CONCAT(LEFT(Z$1, LEN(Z$1)-8),""-rep-texts"")&amp;""!$C$4:$C"") = AA107), -2)"),3.0)</f>
        <v>3</v>
      </c>
      <c r="AA107" s="8" t="str">
        <f>IFERROR(__xludf.DUMMYFUNCTION("IFERROR(vlookup( filter(indirect(CONCAT(LEFT(Z$1, LEN(Z$1)-8),""-rep-texts"")&amp;""!$B$4:$B""),indirect(CONCAT(LEFT(Z$1, LEN(Z$1)-8),""-rep-texts"")&amp;""!$A$4:$A"") = AC107), indirect(CONCAT(LEFT(Z$1, LEN(Z$1)-8),""-rep-texts"")&amp;""!$A$4:$C""), 3, false), ""Low"&amp;" Content"")"),"Preference for hybrid model")</f>
        <v>Preference for hybrid model</v>
      </c>
      <c r="AB107" s="7">
        <v>0.5</v>
      </c>
      <c r="AC107" s="8">
        <f>IFERROR(__xludf.DUMMYFUNCTION("IFERROR(filter(indirect(CONCAT(LEFT(AC$1, LEN(AC$1)-8),""-rep-texts"")&amp;""!$A$4:$A""),indirect(CONCAT(LEFT(AC$1, LEN(AC$1)-8),""-rep-texts"")&amp;""!$B$4:$B"") &lt;&gt; -1000, indirect(CONCAT(LEFT(AC$1, LEN(AC$1)-8),""-rep-texts"")&amp;""!$C$4:$C"") = AD107), -2)"),8.0)</f>
        <v>8</v>
      </c>
      <c r="AD107" s="8" t="str">
        <f>IFERROR(__xludf.DUMMYFUNCTION("IF(ISBLANK(IFERROR(vlookup(G107, IMPORTRANGE(""1HbWeGXj0j_9fxRj0rL21m2rIJnCPQCiNttak_P61qFU"", ""policy_desired_state""), 3,false), ""Low Content"") ), ""Low Content"", IFERROR(vlookup(G107, IMPORTRANGE(""1HbWeGXj0j_9fxRj0rL21m2rIJnCPQCiNttak_P61qFU"", """&amp;"policy_desired_state!$A$3:$C$10000""), 3,false), ""Low Content"") )"),"Role-specific remote policies")</f>
        <v>Role-specific remote policies</v>
      </c>
      <c r="AE107" s="7">
        <v>0.5</v>
      </c>
    </row>
    <row r="108" ht="15.75" customHeight="1">
      <c r="A108" s="5" t="s">
        <v>38</v>
      </c>
      <c r="B108" s="6" t="s">
        <v>85</v>
      </c>
      <c r="C108" s="5" t="s">
        <v>71</v>
      </c>
      <c r="D108" s="5" t="s">
        <v>118</v>
      </c>
      <c r="E108" s="5" t="s">
        <v>468</v>
      </c>
      <c r="F108" s="5" t="s">
        <v>118</v>
      </c>
      <c r="G108" s="5" t="s">
        <v>38</v>
      </c>
      <c r="H108" s="7">
        <f>IFERROR(__xludf.DUMMYFUNCTION("IFERROR(filter(indirect(CONCAT(LEFT(H$1, LEN(H$1)-8),""-rep-texts"")&amp;""!$A$4:$A""),indirect(CONCAT(LEFT(H$1, LEN(H$1)-8),""-rep-texts"")&amp;""!$B$4:$B"") = -1000, indirect(CONCAT(LEFT(H$1, LEN(H$1)-8),""-rep-texts"")&amp;""!$C$4:$C"") = I108), -2)"),2.0)</f>
        <v>2</v>
      </c>
      <c r="I108" s="8" t="str">
        <f>IFERROR(__xludf.DUMMYFUNCTION("IFERROR(vlookup( filter(indirect(CONCAT(LEFT(H$1, LEN(H$1)-8),""-rep-texts"")&amp;""!$B$4:$B""),indirect(CONCAT(LEFT(H$1, LEN(H$1)-8),""-rep-texts"")&amp;""!$A$4:$A"") = K108), indirect(CONCAT(LEFT(H$1, LEN(H$1)-8),""-rep-texts"")&amp;""!$A$4:$C""), 3, false), ""Low "&amp;"Content"")"),"No change in policy")</f>
        <v>No change in policy</v>
      </c>
      <c r="J108" s="7">
        <v>0.5</v>
      </c>
      <c r="K108" s="8">
        <f>IFERROR(__xludf.DUMMYFUNCTION("IFERROR(filter(indirect(CONCAT(LEFT(K$1, LEN(K$1)-8),""-rep-texts"")&amp;""!$A$4:$A""),indirect(CONCAT(LEFT(K$1, LEN(K$1)-8),""-rep-texts"")&amp;""!$B$4:$B"") &lt;&gt; -1000, indirect(CONCAT(LEFT(K$1, LEN(K$1)-8),""-rep-texts"")&amp;""!$C$4:$C"") = L108), -2)"),6.0)</f>
        <v>6</v>
      </c>
      <c r="L108" s="8" t="str">
        <f>IFERROR(__xludf.DUMMYFUNCTION("IF(ISBLANK(IFERROR(vlookup(D108, IMPORTRANGE(""1HbWeGXj0j_9fxRj0rL21m2rIJnCPQCiNttak_P61qFU"", ""policy_current_state""), 3,false), ""Low Content"") ), ""Low Content"", IFERROR(vlookup(D108, IMPORTRANGE(""1HbWeGXj0j_9fxRj0rL21m2rIJnCPQCiNttak_P61qFU"", """&amp;"policy_current_state!$A$3:$C$10000""), 3,false), ""Low Content"") )"),"No change in policy")</f>
        <v>No change in policy</v>
      </c>
      <c r="M108" s="7">
        <v>0.5</v>
      </c>
      <c r="N108" s="7">
        <f>IFERROR(__xludf.DUMMYFUNCTION("IFERROR(filter(indirect(CONCAT(LEFT(N$1, LEN(N$1)-8),""-rep-texts"")&amp;""!$A$4:$A""),indirect(CONCAT(LEFT(N$1, LEN(N$1)-8),""-rep-texts"")&amp;""!$B$4:$B"") = -1000, indirect(CONCAT(LEFT(N$1, LEN(N$1)-8),""-rep-texts"")&amp;""!$C$4:$C"") = O108), -2)"),1.0)</f>
        <v>1</v>
      </c>
      <c r="O108" s="8" t="str">
        <f>IFERROR(__xludf.DUMMYFUNCTION("IFERROR(vlookup( filter(indirect(CONCAT(LEFT(N$1, LEN(N$1)-8),""-rep-texts"")&amp;""!$B$4:$B""),indirect(CONCAT(LEFT(N$1, LEN(N$1)-8),""-rep-texts"")&amp;""!$A$4:$A"") = Q108), indirect(CONCAT(LEFT(N$1, LEN(N$1)-8),""-rep-texts"")&amp;""!$A$4:$C""), 3, false), ""Low "&amp;"Content"")"),"No impact or change")</f>
        <v>No impact or change</v>
      </c>
      <c r="P108" s="7">
        <v>0.5</v>
      </c>
      <c r="Q108" s="8">
        <f>IFERROR(__xludf.DUMMYFUNCTION("IFERROR(filter(indirect(CONCAT(LEFT(Q$1, LEN(Q$1)-8),""-rep-texts"")&amp;""!$A$4:$A""),indirect(CONCAT(LEFT(Q$1, LEN(Q$1)-8),""-rep-texts"")&amp;""!$B$4:$B"") &lt;&gt; -1000, indirect(CONCAT(LEFT(Q$1, LEN(Q$1)-8),""-rep-texts"")&amp;""!$C$4:$C"") = R108), -2)"),7.0)</f>
        <v>7</v>
      </c>
      <c r="R108" s="8" t="str">
        <f>IFERROR(__xludf.DUMMYFUNCTION("IF(ISBLANK(IFERROR(vlookup(E108, IMPORTRANGE(""1HbWeGXj0j_9fxRj0rL21m2rIJnCPQCiNttak_P61qFU"", ""impact_quality""), 3,false), ""Low Content"") ), ""Low Content"", IFERROR(vlookup(E108, IMPORTRANGE(""1HbWeGXj0j_9fxRj0rL21m2rIJnCPQCiNttak_P61qFU"", ""impact"&amp;"_quality!$A$3:$C$10000""), 3,false), ""Low Content"") )"),"No impact or change")</f>
        <v>No impact or change</v>
      </c>
      <c r="S108" s="7">
        <v>0.5</v>
      </c>
      <c r="T108" s="7">
        <f>IFERROR(__xludf.DUMMYFUNCTION("IFERROR(filter(indirect(CONCAT(LEFT(T$1, LEN(T$1)-8),""-rep-texts"")&amp;""!$A$4:$A""),indirect(CONCAT(LEFT(T$1, LEN(T$1)-8),""-rep-texts"")&amp;""!$B$4:$B"") = -1000, indirect(CONCAT(LEFT(T$1, LEN(T$1)-8),""-rep-texts"")&amp;""!$C$4:$C"") = U108), -2)"),1.0)</f>
        <v>1</v>
      </c>
      <c r="U108" s="8" t="str">
        <f>IFERROR(__xludf.DUMMYFUNCTION("IFERROR(vlookup( filter(indirect(CONCAT(LEFT(T$1, LEN(T$1)-8),""-rep-texts"")&amp;""!$B$4:$B""),indirect(CONCAT(LEFT(T$1, LEN(T$1)-8),""-rep-texts"")&amp;""!$A$4:$A"") = W108), indirect(CONCAT(LEFT(T$1, LEN(T$1)-8),""-rep-texts"")&amp;""!$A$4:$C""), 3, false), ""Low "&amp;"Content"")"),"No impact or still unsure of impact")</f>
        <v>No impact or still unsure of impact</v>
      </c>
      <c r="V108" s="7">
        <v>0.5</v>
      </c>
      <c r="W108" s="8">
        <f>IFERROR(__xludf.DUMMYFUNCTION("IFERROR(filter(indirect(CONCAT(LEFT(W$1, LEN(W$1)-8),""-rep-texts"")&amp;""!$A$4:$A""),indirect(CONCAT(LEFT(W$1, LEN(W$1)-8),""-rep-texts"")&amp;""!$B$4:$B"") &lt;&gt; -1000, indirect(CONCAT(LEFT(W$1, LEN(W$1)-8),""-rep-texts"")&amp;""!$C$4:$C"") = X108), -2)"),5.0)</f>
        <v>5</v>
      </c>
      <c r="X108" s="8" t="str">
        <f>IFERROR(__xludf.DUMMYFUNCTION("IF(ISBLANK(IFERROR(vlookup(F108, IMPORTRANGE(""1HbWeGXj0j_9fxRj0rL21m2rIJnCPQCiNttak_P61qFU"", ""impact_cul_perf""), 3,false), ""Low Content"") ), ""Low Content"", IFERROR(vlookup(F108, IMPORTRANGE(""1HbWeGXj0j_9fxRj0rL21m2rIJnCPQCiNttak_P61qFU"", ""impac"&amp;"t_cul_perf!$A$3:$C$10000""), 3,false), ""Low Content"") )"),"No impact or still unsure of impact")</f>
        <v>No impact or still unsure of impact</v>
      </c>
      <c r="Y108" s="7">
        <v>0.5</v>
      </c>
      <c r="Z108" s="7">
        <f>IFERROR(__xludf.DUMMYFUNCTION("IFERROR(filter(indirect(CONCAT(LEFT(Z$1, LEN(Z$1)-8),""-rep-texts"")&amp;""!$A$4:$A""),indirect(CONCAT(LEFT(Z$1, LEN(Z$1)-8),""-rep-texts"")&amp;""!$B$4:$B"") = -1000, indirect(CONCAT(LEFT(Z$1, LEN(Z$1)-8),""-rep-texts"")&amp;""!$C$4:$C"") = AA108), -2)"),-2.0)</f>
        <v>-2</v>
      </c>
      <c r="AA108" s="8" t="str">
        <f>IFERROR(__xludf.DUMMYFUNCTION("IFERROR(vlookup( filter(indirect(CONCAT(LEFT(Z$1, LEN(Z$1)-8),""-rep-texts"")&amp;""!$B$4:$B""),indirect(CONCAT(LEFT(Z$1, LEN(Z$1)-8),""-rep-texts"")&amp;""!$A$4:$A"") = AC108), indirect(CONCAT(LEFT(Z$1, LEN(Z$1)-8),""-rep-texts"")&amp;""!$A$4:$C""), 3, false), ""Low"&amp;" Content"")"),"Low Content")</f>
        <v>Low Content</v>
      </c>
      <c r="AB108" s="7">
        <v>0.5</v>
      </c>
      <c r="AC108" s="8">
        <f>IFERROR(__xludf.DUMMYFUNCTION("IFERROR(filter(indirect(CONCAT(LEFT(AC$1, LEN(AC$1)-8),""-rep-texts"")&amp;""!$A$4:$A""),indirect(CONCAT(LEFT(AC$1, LEN(AC$1)-8),""-rep-texts"")&amp;""!$B$4:$B"") &lt;&gt; -1000, indirect(CONCAT(LEFT(AC$1, LEN(AC$1)-8),""-rep-texts"")&amp;""!$C$4:$C"") = AD108), -2)"),-2.0)</f>
        <v>-2</v>
      </c>
      <c r="AD108" s="8" t="str">
        <f>IFERROR(__xludf.DUMMYFUNCTION("IF(ISBLANK(IFERROR(vlookup(G108, IMPORTRANGE(""1HbWeGXj0j_9fxRj0rL21m2rIJnCPQCiNttak_P61qFU"", ""policy_desired_state""), 3,false), ""Low Content"") ), ""Low Content"", IFERROR(vlookup(G108, IMPORTRANGE(""1HbWeGXj0j_9fxRj0rL21m2rIJnCPQCiNttak_P61qFU"", """&amp;"policy_desired_state!$A$3:$C$10000""), 3,false), ""Low Content"") )"),"Low Content")</f>
        <v>Low Content</v>
      </c>
      <c r="AE108" s="7">
        <v>0.5</v>
      </c>
    </row>
    <row r="109" ht="15.75" customHeight="1">
      <c r="A109" s="5" t="s">
        <v>38</v>
      </c>
      <c r="B109" s="6" t="s">
        <v>85</v>
      </c>
      <c r="C109" s="5" t="s">
        <v>40</v>
      </c>
      <c r="D109" s="10" t="s">
        <v>469</v>
      </c>
      <c r="E109" s="5" t="s">
        <v>470</v>
      </c>
      <c r="F109" s="5" t="s">
        <v>471</v>
      </c>
      <c r="G109" s="5" t="s">
        <v>472</v>
      </c>
      <c r="H109" s="7">
        <f>IFERROR(__xludf.DUMMYFUNCTION("IFERROR(filter(indirect(CONCAT(LEFT(H$1, LEN(H$1)-8),""-rep-texts"")&amp;""!$A$4:$A""),indirect(CONCAT(LEFT(H$1, LEN(H$1)-8),""-rep-texts"")&amp;""!$B$4:$B"") = -1000, indirect(CONCAT(LEFT(H$1, LEN(H$1)-8),""-rep-texts"")&amp;""!$C$4:$C"") = I109), -2)"),0.0)</f>
        <v>0</v>
      </c>
      <c r="I109" s="8" t="str">
        <f>IFERROR(__xludf.DUMMYFUNCTION("IFERROR(vlookup( filter(indirect(CONCAT(LEFT(H$1, LEN(H$1)-8),""-rep-texts"")&amp;""!$B$4:$B""),indirect(CONCAT(LEFT(H$1, LEN(H$1)-8),""-rep-texts"")&amp;""!$A$4:$A"") = K109), indirect(CONCAT(LEFT(H$1, LEN(H$1)-8),""-rep-texts"")&amp;""!$A$4:$C""), 3, false), ""Low "&amp;"Content"")"),"Adopted hybrid work policy")</f>
        <v>Adopted hybrid work policy</v>
      </c>
      <c r="J109" s="7">
        <v>0.5</v>
      </c>
      <c r="K109" s="8">
        <f>IFERROR(__xludf.DUMMYFUNCTION("IFERROR(filter(indirect(CONCAT(LEFT(K$1, LEN(K$1)-8),""-rep-texts"")&amp;""!$A$4:$A""),indirect(CONCAT(LEFT(K$1, LEN(K$1)-8),""-rep-texts"")&amp;""!$B$4:$B"") &lt;&gt; -1000, indirect(CONCAT(LEFT(K$1, LEN(K$1)-8),""-rep-texts"")&amp;""!$C$4:$C"") = L109), -2)"),4.0)</f>
        <v>4</v>
      </c>
      <c r="L109" s="8" t="str">
        <f>IFERROR(__xludf.DUMMYFUNCTION("IF(ISBLANK(IFERROR(vlookup(D109, IMPORTRANGE(""1HbWeGXj0j_9fxRj0rL21m2rIJnCPQCiNttak_P61qFU"", ""policy_current_state""), 3,false), ""Low Content"") ), ""Low Content"", IFERROR(vlookup(D109, IMPORTRANGE(""1HbWeGXj0j_9fxRj0rL21m2rIJnCPQCiNttak_P61qFU"", """&amp;"policy_current_state!$A$3:$C$10000""), 3,false), ""Low Content"") )"),"Adopted hybrid work policy")</f>
        <v>Adopted hybrid work policy</v>
      </c>
      <c r="M109" s="7">
        <v>0.5</v>
      </c>
      <c r="N109" s="7">
        <f>IFERROR(__xludf.DUMMYFUNCTION("IFERROR(filter(indirect(CONCAT(LEFT(N$1, LEN(N$1)-8),""-rep-texts"")&amp;""!$A$4:$A""),indirect(CONCAT(LEFT(N$1, LEN(N$1)-8),""-rep-texts"")&amp;""!$B$4:$B"") = -1000, indirect(CONCAT(LEFT(N$1, LEN(N$1)-8),""-rep-texts"")&amp;""!$C$4:$C"") = O109), -2)"),2.0)</f>
        <v>2</v>
      </c>
      <c r="O109" s="8" t="str">
        <f>IFERROR(__xludf.DUMMYFUNCTION("IFERROR(vlookup( filter(indirect(CONCAT(LEFT(N$1, LEN(N$1)-8),""-rep-texts"")&amp;""!$B$4:$B""),indirect(CONCAT(LEFT(N$1, LEN(N$1)-8),""-rep-texts"")&amp;""!$A$4:$A"") = Q109), indirect(CONCAT(LEFT(N$1, LEN(N$1)-8),""-rep-texts"")&amp;""!$A$4:$C""), 3, false), ""Low "&amp;"Content"")"),"Positive impact on quality of life")</f>
        <v>Positive impact on quality of life</v>
      </c>
      <c r="P109" s="7">
        <v>0.5</v>
      </c>
      <c r="Q109" s="8">
        <f>IFERROR(__xludf.DUMMYFUNCTION("IFERROR(filter(indirect(CONCAT(LEFT(Q$1, LEN(Q$1)-8),""-rep-texts"")&amp;""!$A$4:$A""),indirect(CONCAT(LEFT(Q$1, LEN(Q$1)-8),""-rep-texts"")&amp;""!$B$4:$B"") &lt;&gt; -1000, indirect(CONCAT(LEFT(Q$1, LEN(Q$1)-8),""-rep-texts"")&amp;""!$C$4:$C"") = R109), -2)"),10.0)</f>
        <v>10</v>
      </c>
      <c r="R109" s="8" t="str">
        <f>IFERROR(__xludf.DUMMYFUNCTION("IF(ISBLANK(IFERROR(vlookup(E109, IMPORTRANGE(""1HbWeGXj0j_9fxRj0rL21m2rIJnCPQCiNttak_P61qFU"", ""impact_quality""), 3,false), ""Low Content"") ), ""Low Content"", IFERROR(vlookup(E109, IMPORTRANGE(""1HbWeGXj0j_9fxRj0rL21m2rIJnCPQCiNttak_P61qFU"", ""impact"&amp;"_quality!$A$3:$C$10000""), 3,false), ""Low Content"") )"),"Positive impact on physical and mental health")</f>
        <v>Positive impact on physical and mental health</v>
      </c>
      <c r="S109" s="7">
        <v>0.5</v>
      </c>
      <c r="T109" s="7">
        <f>IFERROR(__xludf.DUMMYFUNCTION("IFERROR(filter(indirect(CONCAT(LEFT(T$1, LEN(T$1)-8),""-rep-texts"")&amp;""!$A$4:$A""),indirect(CONCAT(LEFT(T$1, LEN(T$1)-8),""-rep-texts"")&amp;""!$B$4:$B"") = -1000, indirect(CONCAT(LEFT(T$1, LEN(T$1)-8),""-rep-texts"")&amp;""!$C$4:$C"") = U109), -2)"),2.0)</f>
        <v>2</v>
      </c>
      <c r="U109" s="8" t="str">
        <f>IFERROR(__xludf.DUMMYFUNCTION("IFERROR(vlookup( filter(indirect(CONCAT(LEFT(T$1, LEN(T$1)-8),""-rep-texts"")&amp;""!$B$4:$B""),indirect(CONCAT(LEFT(T$1, LEN(T$1)-8),""-rep-texts"")&amp;""!$A$4:$A"") = W109), indirect(CONCAT(LEFT(T$1, LEN(T$1)-8),""-rep-texts"")&amp;""!$A$4:$C""), 3, false), ""Low "&amp;"Content"")"),"Positive impact on team's culture and performance")</f>
        <v>Positive impact on team's culture and performance</v>
      </c>
      <c r="V109" s="7">
        <v>0.5</v>
      </c>
      <c r="W109" s="8">
        <f>IFERROR(__xludf.DUMMYFUNCTION("IFERROR(filter(indirect(CONCAT(LEFT(W$1, LEN(W$1)-8),""-rep-texts"")&amp;""!$A$4:$A""),indirect(CONCAT(LEFT(W$1, LEN(W$1)-8),""-rep-texts"")&amp;""!$B$4:$B"") &lt;&gt; -1000, indirect(CONCAT(LEFT(W$1, LEN(W$1)-8),""-rep-texts"")&amp;""!$C$4:$C"") = X109), -2)"),6.0)</f>
        <v>6</v>
      </c>
      <c r="X109" s="8" t="str">
        <f>IFERROR(__xludf.DUMMYFUNCTION("IF(ISBLANK(IFERROR(vlookup(F109, IMPORTRANGE(""1HbWeGXj0j_9fxRj0rL21m2rIJnCPQCiNttak_P61qFU"", ""impact_cul_perf""), 3,false), ""Low Content"") ), ""Low Content"", IFERROR(vlookup(F109, IMPORTRANGE(""1HbWeGXj0j_9fxRj0rL21m2rIJnCPQCiNttak_P61qFU"", ""impac"&amp;"t_cul_perf!$A$3:$C$10000""), 3,false), ""Low Content"") )"),"Maintained or enhanced team culture and performance ")</f>
        <v>Maintained or enhanced team culture and performance </v>
      </c>
      <c r="Y109" s="7">
        <v>0.5</v>
      </c>
      <c r="Z109" s="7">
        <f>IFERROR(__xludf.DUMMYFUNCTION("IFERROR(filter(indirect(CONCAT(LEFT(Z$1, LEN(Z$1)-8),""-rep-texts"")&amp;""!$A$4:$A""),indirect(CONCAT(LEFT(Z$1, LEN(Z$1)-8),""-rep-texts"")&amp;""!$B$4:$B"") = -1000, indirect(CONCAT(LEFT(Z$1, LEN(Z$1)-8),""-rep-texts"")&amp;""!$C$4:$C"") = AA109), -2)"),3.0)</f>
        <v>3</v>
      </c>
      <c r="AA109" s="8" t="str">
        <f>IFERROR(__xludf.DUMMYFUNCTION("IFERROR(vlookup( filter(indirect(CONCAT(LEFT(Z$1, LEN(Z$1)-8),""-rep-texts"")&amp;""!$B$4:$B""),indirect(CONCAT(LEFT(Z$1, LEN(Z$1)-8),""-rep-texts"")&amp;""!$A$4:$A"") = AC109), indirect(CONCAT(LEFT(Z$1, LEN(Z$1)-8),""-rep-texts"")&amp;""!$A$4:$C""), 3, false), ""Low"&amp;" Content"")"),"Preference for hybrid model")</f>
        <v>Preference for hybrid model</v>
      </c>
      <c r="AB109" s="7">
        <v>0.5</v>
      </c>
      <c r="AC109" s="8">
        <f>IFERROR(__xludf.DUMMYFUNCTION("IFERROR(filter(indirect(CONCAT(LEFT(AC$1, LEN(AC$1)-8),""-rep-texts"")&amp;""!$A$4:$A""),indirect(CONCAT(LEFT(AC$1, LEN(AC$1)-8),""-rep-texts"")&amp;""!$B$4:$B"") &lt;&gt; -1000, indirect(CONCAT(LEFT(AC$1, LEN(AC$1)-8),""-rep-texts"")&amp;""!$C$4:$C"") = AD109), -2)"),7.0)</f>
        <v>7</v>
      </c>
      <c r="AD109" s="8" t="str">
        <f>IFERROR(__xludf.DUMMYFUNCTION("IF(ISBLANK(IFERROR(vlookup(G109, IMPORTRANGE(""1HbWeGXj0j_9fxRj0rL21m2rIJnCPQCiNttak_P61qFU"", ""policy_desired_state""), 3,false), ""Low Content"") ), ""Low Content"", IFERROR(vlookup(G109, IMPORTRANGE(""1HbWeGXj0j_9fxRj0rL21m2rIJnCPQCiNttak_P61qFU"", """&amp;"policy_desired_state!$A$3:$C$10000""), 3,false), ""Low Content"") )"),"Generalized hybrid work model")</f>
        <v>Generalized hybrid work model</v>
      </c>
      <c r="AE109" s="7">
        <v>0.5</v>
      </c>
    </row>
    <row r="110" ht="15.75" customHeight="1">
      <c r="A110" s="5" t="s">
        <v>45</v>
      </c>
      <c r="B110" s="6" t="s">
        <v>46</v>
      </c>
      <c r="C110" s="5" t="s">
        <v>47</v>
      </c>
      <c r="D110" s="5" t="s">
        <v>473</v>
      </c>
      <c r="E110" s="5" t="s">
        <v>474</v>
      </c>
      <c r="F110" s="5" t="s">
        <v>474</v>
      </c>
      <c r="G110" s="10" t="s">
        <v>475</v>
      </c>
      <c r="H110" s="7">
        <f>IFERROR(__xludf.DUMMYFUNCTION("IFERROR(filter(indirect(CONCAT(LEFT(H$1, LEN(H$1)-8),""-rep-texts"")&amp;""!$A$4:$A""),indirect(CONCAT(LEFT(H$1, LEN(H$1)-8),""-rep-texts"")&amp;""!$B$4:$B"") = -1000, indirect(CONCAT(LEFT(H$1, LEN(H$1)-8),""-rep-texts"")&amp;""!$C$4:$C"") = I110), -2)"),0.0)</f>
        <v>0</v>
      </c>
      <c r="I110" s="8" t="str">
        <f>IFERROR(__xludf.DUMMYFUNCTION("IFERROR(vlookup( filter(indirect(CONCAT(LEFT(H$1, LEN(H$1)-8),""-rep-texts"")&amp;""!$B$4:$B""),indirect(CONCAT(LEFT(H$1, LEN(H$1)-8),""-rep-texts"")&amp;""!$A$4:$A"") = K110), indirect(CONCAT(LEFT(H$1, LEN(H$1)-8),""-rep-texts"")&amp;""!$A$4:$C""), 3, false), ""Low "&amp;"Content"")"),"Adopted hybrid work policy")</f>
        <v>Adopted hybrid work policy</v>
      </c>
      <c r="J110" s="7">
        <v>0.5</v>
      </c>
      <c r="K110" s="8">
        <f>IFERROR(__xludf.DUMMYFUNCTION("IFERROR(filter(indirect(CONCAT(LEFT(K$1, LEN(K$1)-8),""-rep-texts"")&amp;""!$A$4:$A""),indirect(CONCAT(LEFT(K$1, LEN(K$1)-8),""-rep-texts"")&amp;""!$B$4:$B"") &lt;&gt; -1000, indirect(CONCAT(LEFT(K$1, LEN(K$1)-8),""-rep-texts"")&amp;""!$C$4:$C"") = L110), -2)"),4.0)</f>
        <v>4</v>
      </c>
      <c r="L110" s="8" t="str">
        <f>IFERROR(__xludf.DUMMYFUNCTION("IF(ISBLANK(IFERROR(vlookup(D110, IMPORTRANGE(""1HbWeGXj0j_9fxRj0rL21m2rIJnCPQCiNttak_P61qFU"", ""policy_current_state""), 3,false), ""Low Content"") ), ""Low Content"", IFERROR(vlookup(D110, IMPORTRANGE(""1HbWeGXj0j_9fxRj0rL21m2rIJnCPQCiNttak_P61qFU"", """&amp;"policy_current_state!$A$3:$C$10000""), 3,false), ""Low Content"") )"),"Adopted hybrid work policy")</f>
        <v>Adopted hybrid work policy</v>
      </c>
      <c r="M110" s="7">
        <v>0.5</v>
      </c>
      <c r="N110" s="7">
        <f>IFERROR(__xludf.DUMMYFUNCTION("IFERROR(filter(indirect(CONCAT(LEFT(N$1, LEN(N$1)-8),""-rep-texts"")&amp;""!$A$4:$A""),indirect(CONCAT(LEFT(N$1, LEN(N$1)-8),""-rep-texts"")&amp;""!$B$4:$B"") = -1000, indirect(CONCAT(LEFT(N$1, LEN(N$1)-8),""-rep-texts"")&amp;""!$C$4:$C"") = O110), -2)"),2.0)</f>
        <v>2</v>
      </c>
      <c r="O110" s="8" t="str">
        <f>IFERROR(__xludf.DUMMYFUNCTION("IFERROR(vlookup( filter(indirect(CONCAT(LEFT(N$1, LEN(N$1)-8),""-rep-texts"")&amp;""!$B$4:$B""),indirect(CONCAT(LEFT(N$1, LEN(N$1)-8),""-rep-texts"")&amp;""!$A$4:$A"") = Q110), indirect(CONCAT(LEFT(N$1, LEN(N$1)-8),""-rep-texts"")&amp;""!$A$4:$C""), 3, false), ""Low "&amp;"Content"")"),"Positive impact on quality of life")</f>
        <v>Positive impact on quality of life</v>
      </c>
      <c r="P110" s="7">
        <v>0.5</v>
      </c>
      <c r="Q110" s="8">
        <f>IFERROR(__xludf.DUMMYFUNCTION("IFERROR(filter(indirect(CONCAT(LEFT(Q$1, LEN(Q$1)-8),""-rep-texts"")&amp;""!$A$4:$A""),indirect(CONCAT(LEFT(Q$1, LEN(Q$1)-8),""-rep-texts"")&amp;""!$B$4:$B"") &lt;&gt; -1000, indirect(CONCAT(LEFT(Q$1, LEN(Q$1)-8),""-rep-texts"")&amp;""!$C$4:$C"") = R110), -2)"),11.0)</f>
        <v>11</v>
      </c>
      <c r="R110" s="8" t="str">
        <f>IFERROR(__xludf.DUMMYFUNCTION("IF(ISBLANK(IFERROR(vlookup(E110, IMPORTRANGE(""1HbWeGXj0j_9fxRj0rL21m2rIJnCPQCiNttak_P61qFU"", ""impact_quality""), 3,false), ""Low Content"") ), ""Low Content"", IFERROR(vlookup(E110, IMPORTRANGE(""1HbWeGXj0j_9fxRj0rL21m2rIJnCPQCiNttak_P61qFU"", ""impact"&amp;"_quality!$A$3:$C$10000""), 3,false), ""Low Content"") )"),"Positive impact on work-life balance due to hyrbrid/remote policy")</f>
        <v>Positive impact on work-life balance due to hyrbrid/remote policy</v>
      </c>
      <c r="S110" s="7">
        <v>0.5</v>
      </c>
      <c r="T110" s="7">
        <f>IFERROR(__xludf.DUMMYFUNCTION("IFERROR(filter(indirect(CONCAT(LEFT(T$1, LEN(T$1)-8),""-rep-texts"")&amp;""!$A$4:$A""),indirect(CONCAT(LEFT(T$1, LEN(T$1)-8),""-rep-texts"")&amp;""!$B$4:$B"") = -1000, indirect(CONCAT(LEFT(T$1, LEN(T$1)-8),""-rep-texts"")&amp;""!$C$4:$C"") = U110), -2)"),2.0)</f>
        <v>2</v>
      </c>
      <c r="U110" s="8" t="str">
        <f>IFERROR(__xludf.DUMMYFUNCTION("IFERROR(vlookup( filter(indirect(CONCAT(LEFT(T$1, LEN(T$1)-8),""-rep-texts"")&amp;""!$B$4:$B""),indirect(CONCAT(LEFT(T$1, LEN(T$1)-8),""-rep-texts"")&amp;""!$A$4:$A"") = W110), indirect(CONCAT(LEFT(T$1, LEN(T$1)-8),""-rep-texts"")&amp;""!$A$4:$C""), 3, false), ""Low "&amp;"Content"")"),"Positive impact on team's culture and performance")</f>
        <v>Positive impact on team's culture and performance</v>
      </c>
      <c r="V110" s="7">
        <v>0.5</v>
      </c>
      <c r="W110" s="8">
        <f>IFERROR(__xludf.DUMMYFUNCTION("IFERROR(filter(indirect(CONCAT(LEFT(W$1, LEN(W$1)-8),""-rep-texts"")&amp;""!$A$4:$A""),indirect(CONCAT(LEFT(W$1, LEN(W$1)-8),""-rep-texts"")&amp;""!$B$4:$B"") &lt;&gt; -1000, indirect(CONCAT(LEFT(W$1, LEN(W$1)-8),""-rep-texts"")&amp;""!$C$4:$C"") = X110), -2)"),6.0)</f>
        <v>6</v>
      </c>
      <c r="X110" s="8" t="str">
        <f>IFERROR(__xludf.DUMMYFUNCTION("IF(ISBLANK(IFERROR(vlookup(F110, IMPORTRANGE(""1HbWeGXj0j_9fxRj0rL21m2rIJnCPQCiNttak_P61qFU"", ""impact_cul_perf""), 3,false), ""Low Content"") ), ""Low Content"", IFERROR(vlookup(F110, IMPORTRANGE(""1HbWeGXj0j_9fxRj0rL21m2rIJnCPQCiNttak_P61qFU"", ""impac"&amp;"t_cul_perf!$A$3:$C$10000""), 3,false), ""Low Content"") )"),"Maintained or enhanced team culture and performance ")</f>
        <v>Maintained or enhanced team culture and performance </v>
      </c>
      <c r="Y110" s="7">
        <v>0.5</v>
      </c>
      <c r="Z110" s="7">
        <f>IFERROR(__xludf.DUMMYFUNCTION("IFERROR(filter(indirect(CONCAT(LEFT(Z$1, LEN(Z$1)-8),""-rep-texts"")&amp;""!$A$4:$A""),indirect(CONCAT(LEFT(Z$1, LEN(Z$1)-8),""-rep-texts"")&amp;""!$B$4:$B"") = -1000, indirect(CONCAT(LEFT(Z$1, LEN(Z$1)-8),""-rep-texts"")&amp;""!$C$4:$C"") = AA110), -2)"),-2.0)</f>
        <v>-2</v>
      </c>
      <c r="AA110" s="8" t="str">
        <f>IFERROR(__xludf.DUMMYFUNCTION("IFERROR(vlookup( filter(indirect(CONCAT(LEFT(Z$1, LEN(Z$1)-8),""-rep-texts"")&amp;""!$B$4:$B""),indirect(CONCAT(LEFT(Z$1, LEN(Z$1)-8),""-rep-texts"")&amp;""!$A$4:$A"") = AC110), indirect(CONCAT(LEFT(Z$1, LEN(Z$1)-8),""-rep-texts"")&amp;""!$A$4:$C""), 3, false), ""Low"&amp;" Content"")"),"Low Content")</f>
        <v>Low Content</v>
      </c>
      <c r="AB110" s="7">
        <v>0.5</v>
      </c>
      <c r="AC110" s="8">
        <f>IFERROR(__xludf.DUMMYFUNCTION("IFERROR(filter(indirect(CONCAT(LEFT(AC$1, LEN(AC$1)-8),""-rep-texts"")&amp;""!$A$4:$A""),indirect(CONCAT(LEFT(AC$1, LEN(AC$1)-8),""-rep-texts"")&amp;""!$B$4:$B"") &lt;&gt; -1000, indirect(CONCAT(LEFT(AC$1, LEN(AC$1)-8),""-rep-texts"")&amp;""!$C$4:$C"") = AD110), -2)"),-2.0)</f>
        <v>-2</v>
      </c>
      <c r="AD110" s="8" t="str">
        <f>IFERROR(__xludf.DUMMYFUNCTION("IF(ISBLANK(IFERROR(vlookup(G110, IMPORTRANGE(""1HbWeGXj0j_9fxRj0rL21m2rIJnCPQCiNttak_P61qFU"", ""policy_desired_state""), 3,false), ""Low Content"") ), ""Low Content"", IFERROR(vlookup(G110, IMPORTRANGE(""1HbWeGXj0j_9fxRj0rL21m2rIJnCPQCiNttak_P61qFU"", """&amp;"policy_desired_state!$A$3:$C$10000""), 3,false), ""Low Content"") )"),"Low Content")</f>
        <v>Low Content</v>
      </c>
      <c r="AE110" s="7">
        <v>0.5</v>
      </c>
    </row>
    <row r="111" ht="15.75" customHeight="1">
      <c r="A111" s="5" t="s">
        <v>38</v>
      </c>
      <c r="B111" s="6" t="s">
        <v>52</v>
      </c>
      <c r="C111" s="5" t="s">
        <v>71</v>
      </c>
      <c r="D111" s="5" t="s">
        <v>476</v>
      </c>
      <c r="E111" s="5" t="s">
        <v>477</v>
      </c>
      <c r="F111" s="5" t="s">
        <v>478</v>
      </c>
      <c r="G111" s="5" t="s">
        <v>479</v>
      </c>
      <c r="H111" s="7">
        <f>IFERROR(__xludf.DUMMYFUNCTION("IFERROR(filter(indirect(CONCAT(LEFT(H$1, LEN(H$1)-8),""-rep-texts"")&amp;""!$A$4:$A""),indirect(CONCAT(LEFT(H$1, LEN(H$1)-8),""-rep-texts"")&amp;""!$B$4:$B"") = -1000, indirect(CONCAT(LEFT(H$1, LEN(H$1)-8),""-rep-texts"")&amp;""!$C$4:$C"") = I111), -2)"),2.0)</f>
        <v>2</v>
      </c>
      <c r="I111" s="8" t="str">
        <f>IFERROR(__xludf.DUMMYFUNCTION("IFERROR(vlookup( filter(indirect(CONCAT(LEFT(H$1, LEN(H$1)-8),""-rep-texts"")&amp;""!$B$4:$B""),indirect(CONCAT(LEFT(H$1, LEN(H$1)-8),""-rep-texts"")&amp;""!$A$4:$A"") = K111), indirect(CONCAT(LEFT(H$1, LEN(H$1)-8),""-rep-texts"")&amp;""!$A$4:$C""), 3, false), ""Low "&amp;"Content"")"),"No change in policy")</f>
        <v>No change in policy</v>
      </c>
      <c r="J111" s="7">
        <v>0.5</v>
      </c>
      <c r="K111" s="8">
        <f>IFERROR(__xludf.DUMMYFUNCTION("IFERROR(filter(indirect(CONCAT(LEFT(K$1, LEN(K$1)-8),""-rep-texts"")&amp;""!$A$4:$A""),indirect(CONCAT(LEFT(K$1, LEN(K$1)-8),""-rep-texts"")&amp;""!$B$4:$B"") &lt;&gt; -1000, indirect(CONCAT(LEFT(K$1, LEN(K$1)-8),""-rep-texts"")&amp;""!$C$4:$C"") = L111), -2)"),6.0)</f>
        <v>6</v>
      </c>
      <c r="L111" s="8" t="str">
        <f>IFERROR(__xludf.DUMMYFUNCTION("IF(ISBLANK(IFERROR(vlookup(D111, IMPORTRANGE(""1HbWeGXj0j_9fxRj0rL21m2rIJnCPQCiNttak_P61qFU"", ""policy_current_state""), 3,false), ""Low Content"") ), ""Low Content"", IFERROR(vlookup(D111, IMPORTRANGE(""1HbWeGXj0j_9fxRj0rL21m2rIJnCPQCiNttak_P61qFU"", """&amp;"policy_current_state!$A$3:$C$10000""), 3,false), ""Low Content"") )"),"No change in policy")</f>
        <v>No change in policy</v>
      </c>
      <c r="M111" s="7">
        <v>0.5</v>
      </c>
      <c r="N111" s="7">
        <f>IFERROR(__xludf.DUMMYFUNCTION("IFERROR(filter(indirect(CONCAT(LEFT(N$1, LEN(N$1)-8),""-rep-texts"")&amp;""!$A$4:$A""),indirect(CONCAT(LEFT(N$1, LEN(N$1)-8),""-rep-texts"")&amp;""!$B$4:$B"") = -1000, indirect(CONCAT(LEFT(N$1, LEN(N$1)-8),""-rep-texts"")&amp;""!$C$4:$C"") = O111), -2)"),1.0)</f>
        <v>1</v>
      </c>
      <c r="O111" s="8" t="str">
        <f>IFERROR(__xludf.DUMMYFUNCTION("IFERROR(vlookup( filter(indirect(CONCAT(LEFT(N$1, LEN(N$1)-8),""-rep-texts"")&amp;""!$B$4:$B""),indirect(CONCAT(LEFT(N$1, LEN(N$1)-8),""-rep-texts"")&amp;""!$A$4:$A"") = Q111), indirect(CONCAT(LEFT(N$1, LEN(N$1)-8),""-rep-texts"")&amp;""!$A$4:$C""), 3, false), ""Low "&amp;"Content"")"),"No impact or change")</f>
        <v>No impact or change</v>
      </c>
      <c r="P111" s="7">
        <v>0.5</v>
      </c>
      <c r="Q111" s="8">
        <f>IFERROR(__xludf.DUMMYFUNCTION("IFERROR(filter(indirect(CONCAT(LEFT(Q$1, LEN(Q$1)-8),""-rep-texts"")&amp;""!$A$4:$A""),indirect(CONCAT(LEFT(Q$1, LEN(Q$1)-8),""-rep-texts"")&amp;""!$B$4:$B"") &lt;&gt; -1000, indirect(CONCAT(LEFT(Q$1, LEN(Q$1)-8),""-rep-texts"")&amp;""!$C$4:$C"") = R111), -2)"),7.0)</f>
        <v>7</v>
      </c>
      <c r="R111" s="8" t="str">
        <f>IFERROR(__xludf.DUMMYFUNCTION("IF(ISBLANK(IFERROR(vlookup(E111, IMPORTRANGE(""1HbWeGXj0j_9fxRj0rL21m2rIJnCPQCiNttak_P61qFU"", ""impact_quality""), 3,false), ""Low Content"") ), ""Low Content"", IFERROR(vlookup(E111, IMPORTRANGE(""1HbWeGXj0j_9fxRj0rL21m2rIJnCPQCiNttak_P61qFU"", ""impact"&amp;"_quality!$A$3:$C$10000""), 3,false), ""Low Content"") )"),"No impact or change")</f>
        <v>No impact or change</v>
      </c>
      <c r="S111" s="7">
        <v>0.5</v>
      </c>
      <c r="T111" s="7">
        <f>IFERROR(__xludf.DUMMYFUNCTION("IFERROR(filter(indirect(CONCAT(LEFT(T$1, LEN(T$1)-8),""-rep-texts"")&amp;""!$A$4:$A""),indirect(CONCAT(LEFT(T$1, LEN(T$1)-8),""-rep-texts"")&amp;""!$B$4:$B"") = -1000, indirect(CONCAT(LEFT(T$1, LEN(T$1)-8),""-rep-texts"")&amp;""!$C$4:$C"") = U111), -2)"),1.0)</f>
        <v>1</v>
      </c>
      <c r="U111" s="8" t="str">
        <f>IFERROR(__xludf.DUMMYFUNCTION("IFERROR(vlookup( filter(indirect(CONCAT(LEFT(T$1, LEN(T$1)-8),""-rep-texts"")&amp;""!$B$4:$B""),indirect(CONCAT(LEFT(T$1, LEN(T$1)-8),""-rep-texts"")&amp;""!$A$4:$A"") = W111), indirect(CONCAT(LEFT(T$1, LEN(T$1)-8),""-rep-texts"")&amp;""!$A$4:$C""), 3, false), ""Low "&amp;"Content"")"),"No impact or still unsure of impact")</f>
        <v>No impact or still unsure of impact</v>
      </c>
      <c r="V111" s="7">
        <v>0.5</v>
      </c>
      <c r="W111" s="8">
        <f>IFERROR(__xludf.DUMMYFUNCTION("IFERROR(filter(indirect(CONCAT(LEFT(W$1, LEN(W$1)-8),""-rep-texts"")&amp;""!$A$4:$A""),indirect(CONCAT(LEFT(W$1, LEN(W$1)-8),""-rep-texts"")&amp;""!$B$4:$B"") &lt;&gt; -1000, indirect(CONCAT(LEFT(W$1, LEN(W$1)-8),""-rep-texts"")&amp;""!$C$4:$C"") = X111), -2)"),5.0)</f>
        <v>5</v>
      </c>
      <c r="X111" s="8" t="str">
        <f>IFERROR(__xludf.DUMMYFUNCTION("IF(ISBLANK(IFERROR(vlookup(F111, IMPORTRANGE(""1HbWeGXj0j_9fxRj0rL21m2rIJnCPQCiNttak_P61qFU"", ""impact_cul_perf""), 3,false), ""Low Content"") ), ""Low Content"", IFERROR(vlookup(F111, IMPORTRANGE(""1HbWeGXj0j_9fxRj0rL21m2rIJnCPQCiNttak_P61qFU"", ""impac"&amp;"t_cul_perf!$A$3:$C$10000""), 3,false), ""Low Content"") )"),"No impact or still unsure of impact")</f>
        <v>No impact or still unsure of impact</v>
      </c>
      <c r="Y111" s="7">
        <v>0.5</v>
      </c>
      <c r="Z111" s="7">
        <f>IFERROR(__xludf.DUMMYFUNCTION("IFERROR(filter(indirect(CONCAT(LEFT(Z$1, LEN(Z$1)-8),""-rep-texts"")&amp;""!$A$4:$A""),indirect(CONCAT(LEFT(Z$1, LEN(Z$1)-8),""-rep-texts"")&amp;""!$B$4:$B"") = -1000, indirect(CONCAT(LEFT(Z$1, LEN(Z$1)-8),""-rep-texts"")&amp;""!$C$4:$C"") = AA111), -2)"),3.0)</f>
        <v>3</v>
      </c>
      <c r="AA111" s="8" t="str">
        <f>IFERROR(__xludf.DUMMYFUNCTION("IFERROR(vlookup( filter(indirect(CONCAT(LEFT(Z$1, LEN(Z$1)-8),""-rep-texts"")&amp;""!$B$4:$B""),indirect(CONCAT(LEFT(Z$1, LEN(Z$1)-8),""-rep-texts"")&amp;""!$A$4:$A"") = AC111), indirect(CONCAT(LEFT(Z$1, LEN(Z$1)-8),""-rep-texts"")&amp;""!$A$4:$C""), 3, false), ""Low"&amp;" Content"")"),"Preference for hybrid model")</f>
        <v>Preference for hybrid model</v>
      </c>
      <c r="AB111" s="7">
        <v>0.5</v>
      </c>
      <c r="AC111" s="8">
        <f>IFERROR(__xludf.DUMMYFUNCTION("IFERROR(filter(indirect(CONCAT(LEFT(AC$1, LEN(AC$1)-8),""-rep-texts"")&amp;""!$A$4:$A""),indirect(CONCAT(LEFT(AC$1, LEN(AC$1)-8),""-rep-texts"")&amp;""!$B$4:$B"") &lt;&gt; -1000, indirect(CONCAT(LEFT(AC$1, LEN(AC$1)-8),""-rep-texts"")&amp;""!$C$4:$C"") = AD111), -2)"),7.0)</f>
        <v>7</v>
      </c>
      <c r="AD111" s="8" t="str">
        <f>IFERROR(__xludf.DUMMYFUNCTION("IF(ISBLANK(IFERROR(vlookup(G111, IMPORTRANGE(""1HbWeGXj0j_9fxRj0rL21m2rIJnCPQCiNttak_P61qFU"", ""policy_desired_state""), 3,false), ""Low Content"") ), ""Low Content"", IFERROR(vlookup(G111, IMPORTRANGE(""1HbWeGXj0j_9fxRj0rL21m2rIJnCPQCiNttak_P61qFU"", """&amp;"policy_desired_state!$A$3:$C$10000""), 3,false), ""Low Content"") )"),"Generalized hybrid work model")</f>
        <v>Generalized hybrid work model</v>
      </c>
      <c r="AE111" s="7">
        <v>0.5</v>
      </c>
    </row>
    <row r="112" ht="15.75" customHeight="1">
      <c r="A112" s="5" t="s">
        <v>38</v>
      </c>
      <c r="B112" s="9" t="s">
        <v>85</v>
      </c>
      <c r="C112" s="5" t="s">
        <v>53</v>
      </c>
      <c r="D112" s="5" t="s">
        <v>480</v>
      </c>
      <c r="E112" s="5" t="s">
        <v>481</v>
      </c>
      <c r="F112" s="5" t="s">
        <v>482</v>
      </c>
      <c r="G112" s="5" t="s">
        <v>483</v>
      </c>
      <c r="H112" s="7">
        <f>IFERROR(__xludf.DUMMYFUNCTION("IFERROR(filter(indirect(CONCAT(LEFT(H$1, LEN(H$1)-8),""-rep-texts"")&amp;""!$A$4:$A""),indirect(CONCAT(LEFT(H$1, LEN(H$1)-8),""-rep-texts"")&amp;""!$B$4:$B"") = -1000, indirect(CONCAT(LEFT(H$1, LEN(H$1)-8),""-rep-texts"")&amp;""!$C$4:$C"") = I112), -2)"),0.0)</f>
        <v>0</v>
      </c>
      <c r="I112" s="8" t="str">
        <f>IFERROR(__xludf.DUMMYFUNCTION("IFERROR(vlookup( filter(indirect(CONCAT(LEFT(H$1, LEN(H$1)-8),""-rep-texts"")&amp;""!$B$4:$B""),indirect(CONCAT(LEFT(H$1, LEN(H$1)-8),""-rep-texts"")&amp;""!$A$4:$A"") = K112), indirect(CONCAT(LEFT(H$1, LEN(H$1)-8),""-rep-texts"")&amp;""!$A$4:$C""), 3, false), ""Low "&amp;"Content"")"),"Adopted hybrid work policy")</f>
        <v>Adopted hybrid work policy</v>
      </c>
      <c r="J112" s="7">
        <v>0.5</v>
      </c>
      <c r="K112" s="8">
        <f>IFERROR(__xludf.DUMMYFUNCTION("IFERROR(filter(indirect(CONCAT(LEFT(K$1, LEN(K$1)-8),""-rep-texts"")&amp;""!$A$4:$A""),indirect(CONCAT(LEFT(K$1, LEN(K$1)-8),""-rep-texts"")&amp;""!$B$4:$B"") &lt;&gt; -1000, indirect(CONCAT(LEFT(K$1, LEN(K$1)-8),""-rep-texts"")&amp;""!$C$4:$C"") = L112), -2)"),4.0)</f>
        <v>4</v>
      </c>
      <c r="L112" s="8" t="str">
        <f>IFERROR(__xludf.DUMMYFUNCTION("IF(ISBLANK(IFERROR(vlookup(D112, IMPORTRANGE(""1HbWeGXj0j_9fxRj0rL21m2rIJnCPQCiNttak_P61qFU"", ""policy_current_state""), 3,false), ""Low Content"") ), ""Low Content"", IFERROR(vlookup(D112, IMPORTRANGE(""1HbWeGXj0j_9fxRj0rL21m2rIJnCPQCiNttak_P61qFU"", """&amp;"policy_current_state!$A$3:$C$10000""), 3,false), ""Low Content"") )"),"Adopted hybrid work policy")</f>
        <v>Adopted hybrid work policy</v>
      </c>
      <c r="M112" s="7">
        <v>0.5</v>
      </c>
      <c r="N112" s="7">
        <f>IFERROR(__xludf.DUMMYFUNCTION("IFERROR(filter(indirect(CONCAT(LEFT(N$1, LEN(N$1)-8),""-rep-texts"")&amp;""!$A$4:$A""),indirect(CONCAT(LEFT(N$1, LEN(N$1)-8),""-rep-texts"")&amp;""!$B$4:$B"") = -1000, indirect(CONCAT(LEFT(N$1, LEN(N$1)-8),""-rep-texts"")&amp;""!$C$4:$C"") = O112), -2)"),2.0)</f>
        <v>2</v>
      </c>
      <c r="O112" s="8" t="str">
        <f>IFERROR(__xludf.DUMMYFUNCTION("IFERROR(vlookup( filter(indirect(CONCAT(LEFT(N$1, LEN(N$1)-8),""-rep-texts"")&amp;""!$B$4:$B""),indirect(CONCAT(LEFT(N$1, LEN(N$1)-8),""-rep-texts"")&amp;""!$A$4:$A"") = Q112), indirect(CONCAT(LEFT(N$1, LEN(N$1)-8),""-rep-texts"")&amp;""!$A$4:$C""), 3, false), ""Low "&amp;"Content"")"),"Positive impact on quality of life")</f>
        <v>Positive impact on quality of life</v>
      </c>
      <c r="P112" s="7">
        <v>0.5</v>
      </c>
      <c r="Q112" s="8">
        <f>IFERROR(__xludf.DUMMYFUNCTION("IFERROR(filter(indirect(CONCAT(LEFT(Q$1, LEN(Q$1)-8),""-rep-texts"")&amp;""!$A$4:$A""),indirect(CONCAT(LEFT(Q$1, LEN(Q$1)-8),""-rep-texts"")&amp;""!$B$4:$B"") &lt;&gt; -1000, indirect(CONCAT(LEFT(Q$1, LEN(Q$1)-8),""-rep-texts"")&amp;""!$C$4:$C"") = R112), -2)"),8.0)</f>
        <v>8</v>
      </c>
      <c r="R112" s="8" t="str">
        <f>IFERROR(__xludf.DUMMYFUNCTION("IF(ISBLANK(IFERROR(vlookup(E112, IMPORTRANGE(""1HbWeGXj0j_9fxRj0rL21m2rIJnCPQCiNttak_P61qFU"", ""impact_quality""), 3,false), ""Low Content"") ), ""Low Content"", IFERROR(vlookup(E112, IMPORTRANGE(""1HbWeGXj0j_9fxRj0rL21m2rIJnCPQCiNttak_P61qFU"", ""impact"&amp;"_quality!$A$3:$C$10000""), 3,false), ""Low Content"") )"),"Increased productivity levels due to hybrid/remote policy")</f>
        <v>Increased productivity levels due to hybrid/remote policy</v>
      </c>
      <c r="S112" s="7">
        <v>0.5</v>
      </c>
      <c r="T112" s="7">
        <f>IFERROR(__xludf.DUMMYFUNCTION("IFERROR(filter(indirect(CONCAT(LEFT(T$1, LEN(T$1)-8),""-rep-texts"")&amp;""!$A$4:$A""),indirect(CONCAT(LEFT(T$1, LEN(T$1)-8),""-rep-texts"")&amp;""!$B$4:$B"") = -1000, indirect(CONCAT(LEFT(T$1, LEN(T$1)-8),""-rep-texts"")&amp;""!$C$4:$C"") = U112), -2)"),0.0)</f>
        <v>0</v>
      </c>
      <c r="U112" s="8" t="str">
        <f>IFERROR(__xludf.DUMMYFUNCTION("IFERROR(vlookup( filter(indirect(CONCAT(LEFT(T$1, LEN(T$1)-8),""-rep-texts"")&amp;""!$B$4:$B""),indirect(CONCAT(LEFT(T$1, LEN(T$1)-8),""-rep-texts"")&amp;""!$A$4:$A"") = W112), indirect(CONCAT(LEFT(T$1, LEN(T$1)-8),""-rep-texts"")&amp;""!$A$4:$C""), 3, false), ""Low "&amp;"Content"")"),"Negative impact on team's culture and performance")</f>
        <v>Negative impact on team's culture and performance</v>
      </c>
      <c r="V112" s="7">
        <v>0.5</v>
      </c>
      <c r="W112" s="8">
        <f>IFERROR(__xludf.DUMMYFUNCTION("IFERROR(filter(indirect(CONCAT(LEFT(W$1, LEN(W$1)-8),""-rep-texts"")&amp;""!$A$4:$A""),indirect(CONCAT(LEFT(W$1, LEN(W$1)-8),""-rep-texts"")&amp;""!$B$4:$B"") &lt;&gt; -1000, indirect(CONCAT(LEFT(W$1, LEN(W$1)-8),""-rep-texts"")&amp;""!$C$4:$C"") = X112), -2)"),4.0)</f>
        <v>4</v>
      </c>
      <c r="X112" s="8" t="str">
        <f>IFERROR(__xludf.DUMMYFUNCTION("IF(ISBLANK(IFERROR(vlookup(F112, IMPORTRANGE(""1HbWeGXj0j_9fxRj0rL21m2rIJnCPQCiNttak_P61qFU"", ""impact_cul_perf""), 3,false), ""Low Content"") ), ""Low Content"", IFERROR(vlookup(F112, IMPORTRANGE(""1HbWeGXj0j_9fxRj0rL21m2rIJnCPQCiNttak_P61qFU"", ""impac"&amp;"t_cul_perf!$A$3:$C$10000""), 3,false), ""Low Content"") )"),"Negative impact on performance")</f>
        <v>Negative impact on performance</v>
      </c>
      <c r="Y112" s="7">
        <v>0.5</v>
      </c>
      <c r="Z112" s="7">
        <f>IFERROR(__xludf.DUMMYFUNCTION("IFERROR(filter(indirect(CONCAT(LEFT(Z$1, LEN(Z$1)-8),""-rep-texts"")&amp;""!$A$4:$A""),indirect(CONCAT(LEFT(Z$1, LEN(Z$1)-8),""-rep-texts"")&amp;""!$B$4:$B"") = -1000, indirect(CONCAT(LEFT(Z$1, LEN(Z$1)-8),""-rep-texts"")&amp;""!$C$4:$C"") = AA112), -2)"),3.0)</f>
        <v>3</v>
      </c>
      <c r="AA112" s="8" t="str">
        <f>IFERROR(__xludf.DUMMYFUNCTION("IFERROR(vlookup( filter(indirect(CONCAT(LEFT(Z$1, LEN(Z$1)-8),""-rep-texts"")&amp;""!$B$4:$B""),indirect(CONCAT(LEFT(Z$1, LEN(Z$1)-8),""-rep-texts"")&amp;""!$A$4:$A"") = AC112), indirect(CONCAT(LEFT(Z$1, LEN(Z$1)-8),""-rep-texts"")&amp;""!$A$4:$C""), 3, false), ""Low"&amp;" Content"")"),"Preference for hybrid model")</f>
        <v>Preference for hybrid model</v>
      </c>
      <c r="AB112" s="7">
        <v>0.5</v>
      </c>
      <c r="AC112" s="8">
        <f>IFERROR(__xludf.DUMMYFUNCTION("IFERROR(filter(indirect(CONCAT(LEFT(AC$1, LEN(AC$1)-8),""-rep-texts"")&amp;""!$A$4:$A""),indirect(CONCAT(LEFT(AC$1, LEN(AC$1)-8),""-rep-texts"")&amp;""!$B$4:$B"") &lt;&gt; -1000, indirect(CONCAT(LEFT(AC$1, LEN(AC$1)-8),""-rep-texts"")&amp;""!$C$4:$C"") = AD112), -2)"),7.0)</f>
        <v>7</v>
      </c>
      <c r="AD112" s="8" t="str">
        <f>IFERROR(__xludf.DUMMYFUNCTION("IF(ISBLANK(IFERROR(vlookup(G112, IMPORTRANGE(""1HbWeGXj0j_9fxRj0rL21m2rIJnCPQCiNttak_P61qFU"", ""policy_desired_state""), 3,false), ""Low Content"") ), ""Low Content"", IFERROR(vlookup(G112, IMPORTRANGE(""1HbWeGXj0j_9fxRj0rL21m2rIJnCPQCiNttak_P61qFU"", """&amp;"policy_desired_state!$A$3:$C$10000""), 3,false), ""Low Content"") )"),"Generalized hybrid work model")</f>
        <v>Generalized hybrid work model</v>
      </c>
      <c r="AE112" s="7">
        <v>0.5</v>
      </c>
    </row>
    <row r="113" ht="15.75" customHeight="1">
      <c r="A113" s="5" t="s">
        <v>38</v>
      </c>
      <c r="B113" s="6" t="s">
        <v>145</v>
      </c>
      <c r="C113" s="5" t="s">
        <v>47</v>
      </c>
      <c r="D113" s="5" t="s">
        <v>484</v>
      </c>
      <c r="E113" s="5" t="s">
        <v>485</v>
      </c>
      <c r="F113" s="5" t="s">
        <v>486</v>
      </c>
      <c r="G113" s="5" t="s">
        <v>487</v>
      </c>
      <c r="H113" s="7">
        <f>IFERROR(__xludf.DUMMYFUNCTION("IFERROR(filter(indirect(CONCAT(LEFT(H$1, LEN(H$1)-8),""-rep-texts"")&amp;""!$A$4:$A""),indirect(CONCAT(LEFT(H$1, LEN(H$1)-8),""-rep-texts"")&amp;""!$B$4:$B"") = -1000, indirect(CONCAT(LEFT(H$1, LEN(H$1)-8),""-rep-texts"")&amp;""!$C$4:$C"") = I113), -2)"),0.0)</f>
        <v>0</v>
      </c>
      <c r="I113" s="8" t="str">
        <f>IFERROR(__xludf.DUMMYFUNCTION("IFERROR(vlookup( filter(indirect(CONCAT(LEFT(H$1, LEN(H$1)-8),""-rep-texts"")&amp;""!$B$4:$B""),indirect(CONCAT(LEFT(H$1, LEN(H$1)-8),""-rep-texts"")&amp;""!$A$4:$A"") = K113), indirect(CONCAT(LEFT(H$1, LEN(H$1)-8),""-rep-texts"")&amp;""!$A$4:$C""), 3, false), ""Low "&amp;"Content"")"),"Adopted hybrid work policy")</f>
        <v>Adopted hybrid work policy</v>
      </c>
      <c r="J113" s="7">
        <v>0.5</v>
      </c>
      <c r="K113" s="8">
        <f>IFERROR(__xludf.DUMMYFUNCTION("IFERROR(filter(indirect(CONCAT(LEFT(K$1, LEN(K$1)-8),""-rep-texts"")&amp;""!$A$4:$A""),indirect(CONCAT(LEFT(K$1, LEN(K$1)-8),""-rep-texts"")&amp;""!$B$4:$B"") &lt;&gt; -1000, indirect(CONCAT(LEFT(K$1, LEN(K$1)-8),""-rep-texts"")&amp;""!$C$4:$C"") = L113), -2)"),4.0)</f>
        <v>4</v>
      </c>
      <c r="L113" s="8" t="str">
        <f>IFERROR(__xludf.DUMMYFUNCTION("IF(ISBLANK(IFERROR(vlookup(D113, IMPORTRANGE(""1HbWeGXj0j_9fxRj0rL21m2rIJnCPQCiNttak_P61qFU"", ""policy_current_state""), 3,false), ""Low Content"") ), ""Low Content"", IFERROR(vlookup(D113, IMPORTRANGE(""1HbWeGXj0j_9fxRj0rL21m2rIJnCPQCiNttak_P61qFU"", """&amp;"policy_current_state!$A$3:$C$10000""), 3,false), ""Low Content"") )"),"Adopted hybrid work policy")</f>
        <v>Adopted hybrid work policy</v>
      </c>
      <c r="M113" s="7">
        <v>0.5</v>
      </c>
      <c r="N113" s="7">
        <f>IFERROR(__xludf.DUMMYFUNCTION("IFERROR(filter(indirect(CONCAT(LEFT(N$1, LEN(N$1)-8),""-rep-texts"")&amp;""!$A$4:$A""),indirect(CONCAT(LEFT(N$1, LEN(N$1)-8),""-rep-texts"")&amp;""!$B$4:$B"") = -1000, indirect(CONCAT(LEFT(N$1, LEN(N$1)-8),""-rep-texts"")&amp;""!$C$4:$C"") = O113), -2)"),2.0)</f>
        <v>2</v>
      </c>
      <c r="O113" s="8" t="str">
        <f>IFERROR(__xludf.DUMMYFUNCTION("IFERROR(vlookup( filter(indirect(CONCAT(LEFT(N$1, LEN(N$1)-8),""-rep-texts"")&amp;""!$B$4:$B""),indirect(CONCAT(LEFT(N$1, LEN(N$1)-8),""-rep-texts"")&amp;""!$A$4:$A"") = Q113), indirect(CONCAT(LEFT(N$1, LEN(N$1)-8),""-rep-texts"")&amp;""!$A$4:$C""), 3, false), ""Low "&amp;"Content"")"),"Positive impact on quality of life")</f>
        <v>Positive impact on quality of life</v>
      </c>
      <c r="P113" s="7">
        <v>0.5</v>
      </c>
      <c r="Q113" s="8">
        <f>IFERROR(__xludf.DUMMYFUNCTION("IFERROR(filter(indirect(CONCAT(LEFT(Q$1, LEN(Q$1)-8),""-rep-texts"")&amp;""!$A$4:$A""),indirect(CONCAT(LEFT(Q$1, LEN(Q$1)-8),""-rep-texts"")&amp;""!$B$4:$B"") &lt;&gt; -1000, indirect(CONCAT(LEFT(Q$1, LEN(Q$1)-8),""-rep-texts"")&amp;""!$C$4:$C"") = R113), -2)"),11.0)</f>
        <v>11</v>
      </c>
      <c r="R113" s="8" t="str">
        <f>IFERROR(__xludf.DUMMYFUNCTION("IF(ISBLANK(IFERROR(vlookup(E113, IMPORTRANGE(""1HbWeGXj0j_9fxRj0rL21m2rIJnCPQCiNttak_P61qFU"", ""impact_quality""), 3,false), ""Low Content"") ), ""Low Content"", IFERROR(vlookup(E113, IMPORTRANGE(""1HbWeGXj0j_9fxRj0rL21m2rIJnCPQCiNttak_P61qFU"", ""impact"&amp;"_quality!$A$3:$C$10000""), 3,false), ""Low Content"") )"),"Positive impact on work-life balance due to hyrbrid/remote policy")</f>
        <v>Positive impact on work-life balance due to hyrbrid/remote policy</v>
      </c>
      <c r="S113" s="7">
        <v>0.5</v>
      </c>
      <c r="T113" s="7">
        <f>IFERROR(__xludf.DUMMYFUNCTION("IFERROR(filter(indirect(CONCAT(LEFT(T$1, LEN(T$1)-8),""-rep-texts"")&amp;""!$A$4:$A""),indirect(CONCAT(LEFT(T$1, LEN(T$1)-8),""-rep-texts"")&amp;""!$B$4:$B"") = -1000, indirect(CONCAT(LEFT(T$1, LEN(T$1)-8),""-rep-texts"")&amp;""!$C$4:$C"") = U113), -2)"),0.0)</f>
        <v>0</v>
      </c>
      <c r="U113" s="8" t="str">
        <f>IFERROR(__xludf.DUMMYFUNCTION("IFERROR(vlookup( filter(indirect(CONCAT(LEFT(T$1, LEN(T$1)-8),""-rep-texts"")&amp;""!$B$4:$B""),indirect(CONCAT(LEFT(T$1, LEN(T$1)-8),""-rep-texts"")&amp;""!$A$4:$A"") = W113), indirect(CONCAT(LEFT(T$1, LEN(T$1)-8),""-rep-texts"")&amp;""!$A$4:$C""), 3, false), ""Low "&amp;"Content"")"),"Negative impact on team's culture and performance")</f>
        <v>Negative impact on team's culture and performance</v>
      </c>
      <c r="V113" s="7">
        <v>0.5</v>
      </c>
      <c r="W113" s="8">
        <f>IFERROR(__xludf.DUMMYFUNCTION("IFERROR(filter(indirect(CONCAT(LEFT(W$1, LEN(W$1)-8),""-rep-texts"")&amp;""!$A$4:$A""),indirect(CONCAT(LEFT(W$1, LEN(W$1)-8),""-rep-texts"")&amp;""!$B$4:$B"") &lt;&gt; -1000, indirect(CONCAT(LEFT(W$1, LEN(W$1)-8),""-rep-texts"")&amp;""!$C$4:$C"") = X113), -2)"),3.0)</f>
        <v>3</v>
      </c>
      <c r="X113" s="8" t="str">
        <f>IFERROR(__xludf.DUMMYFUNCTION("IF(ISBLANK(IFERROR(vlookup(F113, IMPORTRANGE(""1HbWeGXj0j_9fxRj0rL21m2rIJnCPQCiNttak_P61qFU"", ""impact_cul_perf""), 3,false), ""Low Content"") ), ""Low Content"", IFERROR(vlookup(F113, IMPORTRANGE(""1HbWeGXj0j_9fxRj0rL21m2rIJnCPQCiNttak_P61qFU"", ""impac"&amp;"t_cul_perf!$A$3:$C$10000""), 3,false), ""Low Content"") )"),"Lower team cohesion")</f>
        <v>Lower team cohesion</v>
      </c>
      <c r="Y113" s="7">
        <v>0.5</v>
      </c>
      <c r="Z113" s="7">
        <f>IFERROR(__xludf.DUMMYFUNCTION("IFERROR(filter(indirect(CONCAT(LEFT(Z$1, LEN(Z$1)-8),""-rep-texts"")&amp;""!$A$4:$A""),indirect(CONCAT(LEFT(Z$1, LEN(Z$1)-8),""-rep-texts"")&amp;""!$B$4:$B"") = -1000, indirect(CONCAT(LEFT(Z$1, LEN(Z$1)-8),""-rep-texts"")&amp;""!$C$4:$C"") = AA113), -2)"),3.0)</f>
        <v>3</v>
      </c>
      <c r="AA113" s="8" t="str">
        <f>IFERROR(__xludf.DUMMYFUNCTION("IFERROR(vlookup( filter(indirect(CONCAT(LEFT(Z$1, LEN(Z$1)-8),""-rep-texts"")&amp;""!$B$4:$B""),indirect(CONCAT(LEFT(Z$1, LEN(Z$1)-8),""-rep-texts"")&amp;""!$A$4:$A"") = AC113), indirect(CONCAT(LEFT(Z$1, LEN(Z$1)-8),""-rep-texts"")&amp;""!$A$4:$C""), 3, false), ""Low"&amp;" Content"")"),"Preference for hybrid model")</f>
        <v>Preference for hybrid model</v>
      </c>
      <c r="AB113" s="7">
        <v>0.5</v>
      </c>
      <c r="AC113" s="8">
        <f>IFERROR(__xludf.DUMMYFUNCTION("IFERROR(filter(indirect(CONCAT(LEFT(AC$1, LEN(AC$1)-8),""-rep-texts"")&amp;""!$A$4:$A""),indirect(CONCAT(LEFT(AC$1, LEN(AC$1)-8),""-rep-texts"")&amp;""!$B$4:$B"") &lt;&gt; -1000, indirect(CONCAT(LEFT(AC$1, LEN(AC$1)-8),""-rep-texts"")&amp;""!$C$4:$C"") = AD113), -2)"),8.0)</f>
        <v>8</v>
      </c>
      <c r="AD113" s="8" t="str">
        <f>IFERROR(__xludf.DUMMYFUNCTION("IF(ISBLANK(IFERROR(vlookup(G113, IMPORTRANGE(""1HbWeGXj0j_9fxRj0rL21m2rIJnCPQCiNttak_P61qFU"", ""policy_desired_state""), 3,false), ""Low Content"") ), ""Low Content"", IFERROR(vlookup(G113, IMPORTRANGE(""1HbWeGXj0j_9fxRj0rL21m2rIJnCPQCiNttak_P61qFU"", """&amp;"policy_desired_state!$A$3:$C$10000""), 3,false), ""Low Content"") )"),"Role-specific remote policies")</f>
        <v>Role-specific remote policies</v>
      </c>
      <c r="AE113" s="7">
        <v>0.5</v>
      </c>
    </row>
    <row r="114" ht="15.75" customHeight="1">
      <c r="A114" s="5" t="s">
        <v>38</v>
      </c>
      <c r="B114" s="9" t="s">
        <v>85</v>
      </c>
      <c r="C114" s="5" t="s">
        <v>47</v>
      </c>
      <c r="D114" s="5" t="s">
        <v>488</v>
      </c>
      <c r="E114" s="5" t="s">
        <v>489</v>
      </c>
      <c r="F114" s="10" t="s">
        <v>490</v>
      </c>
      <c r="G114" s="5" t="s">
        <v>491</v>
      </c>
      <c r="H114" s="7">
        <f>IFERROR(__xludf.DUMMYFUNCTION("IFERROR(filter(indirect(CONCAT(LEFT(H$1, LEN(H$1)-8),""-rep-texts"")&amp;""!$A$4:$A""),indirect(CONCAT(LEFT(H$1, LEN(H$1)-8),""-rep-texts"")&amp;""!$B$4:$B"") = -1000, indirect(CONCAT(LEFT(H$1, LEN(H$1)-8),""-rep-texts"")&amp;""!$C$4:$C"") = I114), -2)"),0.0)</f>
        <v>0</v>
      </c>
      <c r="I114" s="8" t="str">
        <f>IFERROR(__xludf.DUMMYFUNCTION("IFERROR(vlookup( filter(indirect(CONCAT(LEFT(H$1, LEN(H$1)-8),""-rep-texts"")&amp;""!$B$4:$B""),indirect(CONCAT(LEFT(H$1, LEN(H$1)-8),""-rep-texts"")&amp;""!$A$4:$A"") = K114), indirect(CONCAT(LEFT(H$1, LEN(H$1)-8),""-rep-texts"")&amp;""!$A$4:$C""), 3, false), ""Low "&amp;"Content"")"),"Adopted hybrid work policy")</f>
        <v>Adopted hybrid work policy</v>
      </c>
      <c r="J114" s="7">
        <v>0.5</v>
      </c>
      <c r="K114" s="8">
        <f>IFERROR(__xludf.DUMMYFUNCTION("IFERROR(filter(indirect(CONCAT(LEFT(K$1, LEN(K$1)-8),""-rep-texts"")&amp;""!$A$4:$A""),indirect(CONCAT(LEFT(K$1, LEN(K$1)-8),""-rep-texts"")&amp;""!$B$4:$B"") &lt;&gt; -1000, indirect(CONCAT(LEFT(K$1, LEN(K$1)-8),""-rep-texts"")&amp;""!$C$4:$C"") = L114), -2)"),4.0)</f>
        <v>4</v>
      </c>
      <c r="L114" s="8" t="str">
        <f>IFERROR(__xludf.DUMMYFUNCTION("IF(ISBLANK(IFERROR(vlookup(D114, IMPORTRANGE(""1HbWeGXj0j_9fxRj0rL21m2rIJnCPQCiNttak_P61qFU"", ""policy_current_state""), 3,false), ""Low Content"") ), ""Low Content"", IFERROR(vlookup(D114, IMPORTRANGE(""1HbWeGXj0j_9fxRj0rL21m2rIJnCPQCiNttak_P61qFU"", """&amp;"policy_current_state!$A$3:$C$10000""), 3,false), ""Low Content"") )"),"Adopted hybrid work policy")</f>
        <v>Adopted hybrid work policy</v>
      </c>
      <c r="M114" s="7">
        <v>0.5</v>
      </c>
      <c r="N114" s="7">
        <f>IFERROR(__xludf.DUMMYFUNCTION("IFERROR(filter(indirect(CONCAT(LEFT(N$1, LEN(N$1)-8),""-rep-texts"")&amp;""!$A$4:$A""),indirect(CONCAT(LEFT(N$1, LEN(N$1)-8),""-rep-texts"")&amp;""!$B$4:$B"") = -1000, indirect(CONCAT(LEFT(N$1, LEN(N$1)-8),""-rep-texts"")&amp;""!$C$4:$C"") = O114), -2)"),2.0)</f>
        <v>2</v>
      </c>
      <c r="O114" s="8" t="str">
        <f>IFERROR(__xludf.DUMMYFUNCTION("IFERROR(vlookup( filter(indirect(CONCAT(LEFT(N$1, LEN(N$1)-8),""-rep-texts"")&amp;""!$B$4:$B""),indirect(CONCAT(LEFT(N$1, LEN(N$1)-8),""-rep-texts"")&amp;""!$A$4:$A"") = Q114), indirect(CONCAT(LEFT(N$1, LEN(N$1)-8),""-rep-texts"")&amp;""!$A$4:$C""), 3, false), ""Low "&amp;"Content"")"),"Positive impact on quality of life")</f>
        <v>Positive impact on quality of life</v>
      </c>
      <c r="P114" s="7">
        <v>0.5</v>
      </c>
      <c r="Q114" s="8">
        <f>IFERROR(__xludf.DUMMYFUNCTION("IFERROR(filter(indirect(CONCAT(LEFT(Q$1, LEN(Q$1)-8),""-rep-texts"")&amp;""!$A$4:$A""),indirect(CONCAT(LEFT(Q$1, LEN(Q$1)-8),""-rep-texts"")&amp;""!$B$4:$B"") &lt;&gt; -1000, indirect(CONCAT(LEFT(Q$1, LEN(Q$1)-8),""-rep-texts"")&amp;""!$C$4:$C"") = R114), -2)"),12.0)</f>
        <v>12</v>
      </c>
      <c r="R114" s="8" t="str">
        <f>IFERROR(__xludf.DUMMYFUNCTION("IF(ISBLANK(IFERROR(vlookup(E114, IMPORTRANGE(""1HbWeGXj0j_9fxRj0rL21m2rIJnCPQCiNttak_P61qFU"", ""impact_quality""), 3,false), ""Low Content"") ), ""Low Content"", IFERROR(vlookup(E114, IMPORTRANGE(""1HbWeGXj0j_9fxRj0rL21m2rIJnCPQCiNttak_P61qFU"", ""impact"&amp;"_quality!$A$3:$C$10000""), 3,false), ""Low Content"") )"),"Reduced commute time due to hybrid/remote schedule")</f>
        <v>Reduced commute time due to hybrid/remote schedule</v>
      </c>
      <c r="S114" s="7">
        <v>0.5</v>
      </c>
      <c r="T114" s="7">
        <f>IFERROR(__xludf.DUMMYFUNCTION("IFERROR(filter(indirect(CONCAT(LEFT(T$1, LEN(T$1)-8),""-rep-texts"")&amp;""!$A$4:$A""),indirect(CONCAT(LEFT(T$1, LEN(T$1)-8),""-rep-texts"")&amp;""!$B$4:$B"") = -1000, indirect(CONCAT(LEFT(T$1, LEN(T$1)-8),""-rep-texts"")&amp;""!$C$4:$C"") = U114), -2)"),0.0)</f>
        <v>0</v>
      </c>
      <c r="U114" s="8" t="str">
        <f>IFERROR(__xludf.DUMMYFUNCTION("IFERROR(vlookup( filter(indirect(CONCAT(LEFT(T$1, LEN(T$1)-8),""-rep-texts"")&amp;""!$B$4:$B""),indirect(CONCAT(LEFT(T$1, LEN(T$1)-8),""-rep-texts"")&amp;""!$A$4:$A"") = W114), indirect(CONCAT(LEFT(T$1, LEN(T$1)-8),""-rep-texts"")&amp;""!$A$4:$C""), 3, false), ""Low "&amp;"Content"")"),"Negative impact on team's culture and performance")</f>
        <v>Negative impact on team's culture and performance</v>
      </c>
      <c r="V114" s="7">
        <v>0.5</v>
      </c>
      <c r="W114" s="8">
        <f>IFERROR(__xludf.DUMMYFUNCTION("IFERROR(filter(indirect(CONCAT(LEFT(W$1, LEN(W$1)-8),""-rep-texts"")&amp;""!$A$4:$A""),indirect(CONCAT(LEFT(W$1, LEN(W$1)-8),""-rep-texts"")&amp;""!$B$4:$B"") &lt;&gt; -1000, indirect(CONCAT(LEFT(W$1, LEN(W$1)-8),""-rep-texts"")&amp;""!$C$4:$C"") = X114), -2)"),3.0)</f>
        <v>3</v>
      </c>
      <c r="X114" s="8" t="str">
        <f>IFERROR(__xludf.DUMMYFUNCTION("IF(ISBLANK(IFERROR(vlookup(F114, IMPORTRANGE(""1HbWeGXj0j_9fxRj0rL21m2rIJnCPQCiNttak_P61qFU"", ""impact_cul_perf""), 3,false), ""Low Content"") ), ""Low Content"", IFERROR(vlookup(F114, IMPORTRANGE(""1HbWeGXj0j_9fxRj0rL21m2rIJnCPQCiNttak_P61qFU"", ""impac"&amp;"t_cul_perf!$A$3:$C$10000""), 3,false), ""Low Content"") )"),"Lower team cohesion")</f>
        <v>Lower team cohesion</v>
      </c>
      <c r="Y114" s="7">
        <v>0.5</v>
      </c>
      <c r="Z114" s="7">
        <f>IFERROR(__xludf.DUMMYFUNCTION("IFERROR(filter(indirect(CONCAT(LEFT(Z$1, LEN(Z$1)-8),""-rep-texts"")&amp;""!$A$4:$A""),indirect(CONCAT(LEFT(Z$1, LEN(Z$1)-8),""-rep-texts"")&amp;""!$B$4:$B"") = -1000, indirect(CONCAT(LEFT(Z$1, LEN(Z$1)-8),""-rep-texts"")&amp;""!$C$4:$C"") = AA114), -2)"),2.0)</f>
        <v>2</v>
      </c>
      <c r="AA114" s="8" t="str">
        <f>IFERROR(__xludf.DUMMYFUNCTION("IFERROR(vlookup( filter(indirect(CONCAT(LEFT(Z$1, LEN(Z$1)-8),""-rep-texts"")&amp;""!$B$4:$B""),indirect(CONCAT(LEFT(Z$1, LEN(Z$1)-8),""-rep-texts"")&amp;""!$A$4:$A"") = AC114), indirect(CONCAT(LEFT(Z$1, LEN(Z$1)-8),""-rep-texts"")&amp;""!$A$4:$C""), 3, false), ""Low"&amp;" Content"")"),"Policy optimized for business outcomes")</f>
        <v>Policy optimized for business outcomes</v>
      </c>
      <c r="AB114" s="7">
        <v>0.5</v>
      </c>
      <c r="AC114" s="8">
        <f>IFERROR(__xludf.DUMMYFUNCTION("IFERROR(filter(indirect(CONCAT(LEFT(AC$1, LEN(AC$1)-8),""-rep-texts"")&amp;""!$A$4:$A""),indirect(CONCAT(LEFT(AC$1, LEN(AC$1)-8),""-rep-texts"")&amp;""!$B$4:$B"") &lt;&gt; -1000, indirect(CONCAT(LEFT(AC$1, LEN(AC$1)-8),""-rep-texts"")&amp;""!$C$4:$C"") = AD114), -2)"),6.0)</f>
        <v>6</v>
      </c>
      <c r="AD114" s="8" t="str">
        <f>IFERROR(__xludf.DUMMYFUNCTION("IF(ISBLANK(IFERROR(vlookup(G114, IMPORTRANGE(""1HbWeGXj0j_9fxRj0rL21m2rIJnCPQCiNttak_P61qFU"", ""policy_desired_state""), 3,false), ""Low Content"") ), ""Low Content"", IFERROR(vlookup(G114, IMPORTRANGE(""1HbWeGXj0j_9fxRj0rL21m2rIJnCPQCiNttak_P61qFU"", """&amp;"policy_desired_state!$A$3:$C$10000""), 3,false), ""Low Content"") )"),"Policy optimized for business outcomes")</f>
        <v>Policy optimized for business outcomes</v>
      </c>
      <c r="AE114" s="7">
        <v>0.5</v>
      </c>
    </row>
    <row r="115" ht="15.75" customHeight="1">
      <c r="A115" s="5" t="s">
        <v>45</v>
      </c>
      <c r="B115" s="6" t="s">
        <v>39</v>
      </c>
      <c r="C115" s="5" t="s">
        <v>47</v>
      </c>
      <c r="D115" s="5" t="s">
        <v>492</v>
      </c>
      <c r="E115" s="5" t="s">
        <v>493</v>
      </c>
      <c r="F115" s="5" t="s">
        <v>494</v>
      </c>
      <c r="G115" s="5" t="s">
        <v>495</v>
      </c>
      <c r="H115" s="7">
        <f>IFERROR(__xludf.DUMMYFUNCTION("IFERROR(filter(indirect(CONCAT(LEFT(H$1, LEN(H$1)-8),""-rep-texts"")&amp;""!$A$4:$A""),indirect(CONCAT(LEFT(H$1, LEN(H$1)-8),""-rep-texts"")&amp;""!$B$4:$B"") = -1000, indirect(CONCAT(LEFT(H$1, LEN(H$1)-8),""-rep-texts"")&amp;""!$C$4:$C"") = I115), -2)"),0.0)</f>
        <v>0</v>
      </c>
      <c r="I115" s="8" t="str">
        <f>IFERROR(__xludf.DUMMYFUNCTION("IFERROR(vlookup( filter(indirect(CONCAT(LEFT(H$1, LEN(H$1)-8),""-rep-texts"")&amp;""!$B$4:$B""),indirect(CONCAT(LEFT(H$1, LEN(H$1)-8),""-rep-texts"")&amp;""!$A$4:$A"") = K115), indirect(CONCAT(LEFT(H$1, LEN(H$1)-8),""-rep-texts"")&amp;""!$A$4:$C""), 3, false), ""Low "&amp;"Content"")"),"Adopted hybrid work policy")</f>
        <v>Adopted hybrid work policy</v>
      </c>
      <c r="J115" s="7">
        <v>0.5</v>
      </c>
      <c r="K115" s="8">
        <f>IFERROR(__xludf.DUMMYFUNCTION("IFERROR(filter(indirect(CONCAT(LEFT(K$1, LEN(K$1)-8),""-rep-texts"")&amp;""!$A$4:$A""),indirect(CONCAT(LEFT(K$1, LEN(K$1)-8),""-rep-texts"")&amp;""!$B$4:$B"") &lt;&gt; -1000, indirect(CONCAT(LEFT(K$1, LEN(K$1)-8),""-rep-texts"")&amp;""!$C$4:$C"") = L115), -2)"),4.0)</f>
        <v>4</v>
      </c>
      <c r="L115" s="8" t="str">
        <f>IFERROR(__xludf.DUMMYFUNCTION("IF(ISBLANK(IFERROR(vlookup(D115, IMPORTRANGE(""1HbWeGXj0j_9fxRj0rL21m2rIJnCPQCiNttak_P61qFU"", ""policy_current_state""), 3,false), ""Low Content"") ), ""Low Content"", IFERROR(vlookup(D115, IMPORTRANGE(""1HbWeGXj0j_9fxRj0rL21m2rIJnCPQCiNttak_P61qFU"", """&amp;"policy_current_state!$A$3:$C$10000""), 3,false), ""Low Content"") )"),"Adopted hybrid work policy")</f>
        <v>Adopted hybrid work policy</v>
      </c>
      <c r="M115" s="7">
        <v>0.5</v>
      </c>
      <c r="N115" s="7">
        <f>IFERROR(__xludf.DUMMYFUNCTION("IFERROR(filter(indirect(CONCAT(LEFT(N$1, LEN(N$1)-8),""-rep-texts"")&amp;""!$A$4:$A""),indirect(CONCAT(LEFT(N$1, LEN(N$1)-8),""-rep-texts"")&amp;""!$B$4:$B"") = -1000, indirect(CONCAT(LEFT(N$1, LEN(N$1)-8),""-rep-texts"")&amp;""!$C$4:$C"") = O115), -2)"),2.0)</f>
        <v>2</v>
      </c>
      <c r="O115" s="8" t="str">
        <f>IFERROR(__xludf.DUMMYFUNCTION("IFERROR(vlookup( filter(indirect(CONCAT(LEFT(N$1, LEN(N$1)-8),""-rep-texts"")&amp;""!$B$4:$B""),indirect(CONCAT(LEFT(N$1, LEN(N$1)-8),""-rep-texts"")&amp;""!$A$4:$A"") = Q115), indirect(CONCAT(LEFT(N$1, LEN(N$1)-8),""-rep-texts"")&amp;""!$A$4:$C""), 3, false), ""Low "&amp;"Content"")"),"Positive impact on quality of life")</f>
        <v>Positive impact on quality of life</v>
      </c>
      <c r="P115" s="7">
        <v>0.5</v>
      </c>
      <c r="Q115" s="8">
        <f>IFERROR(__xludf.DUMMYFUNCTION("IFERROR(filter(indirect(CONCAT(LEFT(Q$1, LEN(Q$1)-8),""-rep-texts"")&amp;""!$A$4:$A""),indirect(CONCAT(LEFT(Q$1, LEN(Q$1)-8),""-rep-texts"")&amp;""!$B$4:$B"") &lt;&gt; -1000, indirect(CONCAT(LEFT(Q$1, LEN(Q$1)-8),""-rep-texts"")&amp;""!$C$4:$C"") = R115), -2)"),12.0)</f>
        <v>12</v>
      </c>
      <c r="R115" s="8" t="str">
        <f>IFERROR(__xludf.DUMMYFUNCTION("IF(ISBLANK(IFERROR(vlookup(E115, IMPORTRANGE(""1HbWeGXj0j_9fxRj0rL21m2rIJnCPQCiNttak_P61qFU"", ""impact_quality""), 3,false), ""Low Content"") ), ""Low Content"", IFERROR(vlookup(E115, IMPORTRANGE(""1HbWeGXj0j_9fxRj0rL21m2rIJnCPQCiNttak_P61qFU"", ""impact"&amp;"_quality!$A$3:$C$10000""), 3,false), ""Low Content"") )"),"Reduced commute time due to hybrid/remote schedule")</f>
        <v>Reduced commute time due to hybrid/remote schedule</v>
      </c>
      <c r="S115" s="7">
        <v>0.5</v>
      </c>
      <c r="T115" s="7">
        <f>IFERROR(__xludf.DUMMYFUNCTION("IFERROR(filter(indirect(CONCAT(LEFT(T$1, LEN(T$1)-8),""-rep-texts"")&amp;""!$A$4:$A""),indirect(CONCAT(LEFT(T$1, LEN(T$1)-8),""-rep-texts"")&amp;""!$B$4:$B"") = -1000, indirect(CONCAT(LEFT(T$1, LEN(T$1)-8),""-rep-texts"")&amp;""!$C$4:$C"") = U115), -2)"),0.0)</f>
        <v>0</v>
      </c>
      <c r="U115" s="8" t="str">
        <f>IFERROR(__xludf.DUMMYFUNCTION("IFERROR(vlookup( filter(indirect(CONCAT(LEFT(T$1, LEN(T$1)-8),""-rep-texts"")&amp;""!$B$4:$B""),indirect(CONCAT(LEFT(T$1, LEN(T$1)-8),""-rep-texts"")&amp;""!$A$4:$A"") = W115), indirect(CONCAT(LEFT(T$1, LEN(T$1)-8),""-rep-texts"")&amp;""!$A$4:$C""), 3, false), ""Low "&amp;"Content"")"),"Negative impact on team's culture and performance")</f>
        <v>Negative impact on team's culture and performance</v>
      </c>
      <c r="V115" s="7">
        <v>0.5</v>
      </c>
      <c r="W115" s="8">
        <f>IFERROR(__xludf.DUMMYFUNCTION("IFERROR(filter(indirect(CONCAT(LEFT(W$1, LEN(W$1)-8),""-rep-texts"")&amp;""!$A$4:$A""),indirect(CONCAT(LEFT(W$1, LEN(W$1)-8),""-rep-texts"")&amp;""!$B$4:$B"") &lt;&gt; -1000, indirect(CONCAT(LEFT(W$1, LEN(W$1)-8),""-rep-texts"")&amp;""!$C$4:$C"") = X115), -2)"),3.0)</f>
        <v>3</v>
      </c>
      <c r="X115" s="8" t="str">
        <f>IFERROR(__xludf.DUMMYFUNCTION("IF(ISBLANK(IFERROR(vlookup(F115, IMPORTRANGE(""1HbWeGXj0j_9fxRj0rL21m2rIJnCPQCiNttak_P61qFU"", ""impact_cul_perf""), 3,false), ""Low Content"") ), ""Low Content"", IFERROR(vlookup(F115, IMPORTRANGE(""1HbWeGXj0j_9fxRj0rL21m2rIJnCPQCiNttak_P61qFU"", ""impac"&amp;"t_cul_perf!$A$3:$C$10000""), 3,false), ""Low Content"") )"),"Lower team cohesion")</f>
        <v>Lower team cohesion</v>
      </c>
      <c r="Y115" s="7">
        <v>0.5</v>
      </c>
      <c r="Z115" s="7">
        <f>IFERROR(__xludf.DUMMYFUNCTION("IFERROR(filter(indirect(CONCAT(LEFT(Z$1, LEN(Z$1)-8),""-rep-texts"")&amp;""!$A$4:$A""),indirect(CONCAT(LEFT(Z$1, LEN(Z$1)-8),""-rep-texts"")&amp;""!$B$4:$B"") = -1000, indirect(CONCAT(LEFT(Z$1, LEN(Z$1)-8),""-rep-texts"")&amp;""!$C$4:$C"") = AA115), -2)"),3.0)</f>
        <v>3</v>
      </c>
      <c r="AA115" s="8" t="str">
        <f>IFERROR(__xludf.DUMMYFUNCTION("IFERROR(vlookup( filter(indirect(CONCAT(LEFT(Z$1, LEN(Z$1)-8),""-rep-texts"")&amp;""!$B$4:$B""),indirect(CONCAT(LEFT(Z$1, LEN(Z$1)-8),""-rep-texts"")&amp;""!$A$4:$A"") = AC115), indirect(CONCAT(LEFT(Z$1, LEN(Z$1)-8),""-rep-texts"")&amp;""!$A$4:$C""), 3, false), ""Low"&amp;" Content"")"),"Preference for hybrid model")</f>
        <v>Preference for hybrid model</v>
      </c>
      <c r="AB115" s="7">
        <v>0.5</v>
      </c>
      <c r="AC115" s="8">
        <f>IFERROR(__xludf.DUMMYFUNCTION("IFERROR(filter(indirect(CONCAT(LEFT(AC$1, LEN(AC$1)-8),""-rep-texts"")&amp;""!$A$4:$A""),indirect(CONCAT(LEFT(AC$1, LEN(AC$1)-8),""-rep-texts"")&amp;""!$B$4:$B"") &lt;&gt; -1000, indirect(CONCAT(LEFT(AC$1, LEN(AC$1)-8),""-rep-texts"")&amp;""!$C$4:$C"") = AD115), -2)"),7.0)</f>
        <v>7</v>
      </c>
      <c r="AD115" s="8" t="str">
        <f>IFERROR(__xludf.DUMMYFUNCTION("IF(ISBLANK(IFERROR(vlookup(G115, IMPORTRANGE(""1HbWeGXj0j_9fxRj0rL21m2rIJnCPQCiNttak_P61qFU"", ""policy_desired_state""), 3,false), ""Low Content"") ), ""Low Content"", IFERROR(vlookup(G115, IMPORTRANGE(""1HbWeGXj0j_9fxRj0rL21m2rIJnCPQCiNttak_P61qFU"", """&amp;"policy_desired_state!$A$3:$C$10000""), 3,false), ""Low Content"") )"),"Generalized hybrid work model")</f>
        <v>Generalized hybrid work model</v>
      </c>
      <c r="AE115" s="7">
        <v>0.5</v>
      </c>
    </row>
    <row r="116" ht="15.75" customHeight="1">
      <c r="A116" s="5" t="s">
        <v>45</v>
      </c>
      <c r="B116" s="6" t="s">
        <v>39</v>
      </c>
      <c r="C116" s="5" t="s">
        <v>47</v>
      </c>
      <c r="D116" s="5" t="s">
        <v>496</v>
      </c>
      <c r="E116" s="5" t="s">
        <v>497</v>
      </c>
      <c r="F116" s="5" t="s">
        <v>498</v>
      </c>
      <c r="G116" s="5" t="s">
        <v>499</v>
      </c>
      <c r="H116" s="7">
        <f>IFERROR(__xludf.DUMMYFUNCTION("IFERROR(filter(indirect(CONCAT(LEFT(H$1, LEN(H$1)-8),""-rep-texts"")&amp;""!$A$4:$A""),indirect(CONCAT(LEFT(H$1, LEN(H$1)-8),""-rep-texts"")&amp;""!$B$4:$B"") = -1000, indirect(CONCAT(LEFT(H$1, LEN(H$1)-8),""-rep-texts"")&amp;""!$C$4:$C"") = I116), -2)"),3.0)</f>
        <v>3</v>
      </c>
      <c r="I116" s="8" t="str">
        <f>IFERROR(__xludf.DUMMYFUNCTION("IFERROR(vlookup( filter(indirect(CONCAT(LEFT(H$1, LEN(H$1)-8),""-rep-texts"")&amp;""!$B$4:$B""),indirect(CONCAT(LEFT(H$1, LEN(H$1)-8),""-rep-texts"")&amp;""!$A$4:$A"") = K116), indirect(CONCAT(LEFT(H$1, LEN(H$1)-8),""-rep-texts"")&amp;""!$A$4:$C""), 3, false), ""Low "&amp;"Content"")"),"Returned to office")</f>
        <v>Returned to office</v>
      </c>
      <c r="J116" s="7">
        <v>0.5</v>
      </c>
      <c r="K116" s="8">
        <f>IFERROR(__xludf.DUMMYFUNCTION("IFERROR(filter(indirect(CONCAT(LEFT(K$1, LEN(K$1)-8),""-rep-texts"")&amp;""!$A$4:$A""),indirect(CONCAT(LEFT(K$1, LEN(K$1)-8),""-rep-texts"")&amp;""!$B$4:$B"") &lt;&gt; -1000, indirect(CONCAT(LEFT(K$1, LEN(K$1)-8),""-rep-texts"")&amp;""!$C$4:$C"") = L116), -2)"),7.0)</f>
        <v>7</v>
      </c>
      <c r="L116" s="8" t="str">
        <f>IFERROR(__xludf.DUMMYFUNCTION("IF(ISBLANK(IFERROR(vlookup(D116, IMPORTRANGE(""1HbWeGXj0j_9fxRj0rL21m2rIJnCPQCiNttak_P61qFU"", ""policy_current_state""), 3,false), ""Low Content"") ), ""Low Content"", IFERROR(vlookup(D116, IMPORTRANGE(""1HbWeGXj0j_9fxRj0rL21m2rIJnCPQCiNttak_P61qFU"", """&amp;"policy_current_state!$A$3:$C$10000""), 3,false), ""Low Content"") )"),"Returned to office")</f>
        <v>Returned to office</v>
      </c>
      <c r="M116" s="7">
        <v>0.5</v>
      </c>
      <c r="N116" s="7">
        <f>IFERROR(__xludf.DUMMYFUNCTION("IFERROR(filter(indirect(CONCAT(LEFT(N$1, LEN(N$1)-8),""-rep-texts"")&amp;""!$A$4:$A""),indirect(CONCAT(LEFT(N$1, LEN(N$1)-8),""-rep-texts"")&amp;""!$B$4:$B"") = -1000, indirect(CONCAT(LEFT(N$1, LEN(N$1)-8),""-rep-texts"")&amp;""!$C$4:$C"") = O116), -2)"),-2.0)</f>
        <v>-2</v>
      </c>
      <c r="O116" s="8" t="str">
        <f>IFERROR(__xludf.DUMMYFUNCTION("IFERROR(vlookup( filter(indirect(CONCAT(LEFT(N$1, LEN(N$1)-8),""-rep-texts"")&amp;""!$B$4:$B""),indirect(CONCAT(LEFT(N$1, LEN(N$1)-8),""-rep-texts"")&amp;""!$A$4:$A"") = Q116), indirect(CONCAT(LEFT(N$1, LEN(N$1)-8),""-rep-texts"")&amp;""!$A$4:$C""), 3, false), ""Low "&amp;"Content"")"),"Low Content")</f>
        <v>Low Content</v>
      </c>
      <c r="P116" s="7">
        <v>0.5</v>
      </c>
      <c r="Q116" s="8">
        <f>IFERROR(__xludf.DUMMYFUNCTION("IFERROR(filter(indirect(CONCAT(LEFT(Q$1, LEN(Q$1)-8),""-rep-texts"")&amp;""!$A$4:$A""),indirect(CONCAT(LEFT(Q$1, LEN(Q$1)-8),""-rep-texts"")&amp;""!$B$4:$B"") &lt;&gt; -1000, indirect(CONCAT(LEFT(Q$1, LEN(Q$1)-8),""-rep-texts"")&amp;""!$C$4:$C"") = R116), -2)"),-2.0)</f>
        <v>-2</v>
      </c>
      <c r="R116" s="8" t="str">
        <f>IFERROR(__xludf.DUMMYFUNCTION("IF(ISBLANK(IFERROR(vlookup(E116, IMPORTRANGE(""1HbWeGXj0j_9fxRj0rL21m2rIJnCPQCiNttak_P61qFU"", ""impact_quality""), 3,false), ""Low Content"") ), ""Low Content"", IFERROR(vlookup(E116, IMPORTRANGE(""1HbWeGXj0j_9fxRj0rL21m2rIJnCPQCiNttak_P61qFU"", ""impact"&amp;"_quality!$A$3:$C$10000""), 3,false), ""Low Content"") )"),"Low Content")</f>
        <v>Low Content</v>
      </c>
      <c r="S116" s="7">
        <v>0.5</v>
      </c>
      <c r="T116" s="7">
        <f>IFERROR(__xludf.DUMMYFUNCTION("IFERROR(filter(indirect(CONCAT(LEFT(T$1, LEN(T$1)-8),""-rep-texts"")&amp;""!$A$4:$A""),indirect(CONCAT(LEFT(T$1, LEN(T$1)-8),""-rep-texts"")&amp;""!$B$4:$B"") = -1000, indirect(CONCAT(LEFT(T$1, LEN(T$1)-8),""-rep-texts"")&amp;""!$C$4:$C"") = U116), -2)"),-2.0)</f>
        <v>-2</v>
      </c>
      <c r="U116" s="8" t="str">
        <f>IFERROR(__xludf.DUMMYFUNCTION("IFERROR(vlookup( filter(indirect(CONCAT(LEFT(T$1, LEN(T$1)-8),""-rep-texts"")&amp;""!$B$4:$B""),indirect(CONCAT(LEFT(T$1, LEN(T$1)-8),""-rep-texts"")&amp;""!$A$4:$A"") = W116), indirect(CONCAT(LEFT(T$1, LEN(T$1)-8),""-rep-texts"")&amp;""!$A$4:$C""), 3, false), ""Low "&amp;"Content"")"),"Low Content")</f>
        <v>Low Content</v>
      </c>
      <c r="V116" s="7">
        <v>0.5</v>
      </c>
      <c r="W116" s="8">
        <f>IFERROR(__xludf.DUMMYFUNCTION("IFERROR(filter(indirect(CONCAT(LEFT(W$1, LEN(W$1)-8),""-rep-texts"")&amp;""!$A$4:$A""),indirect(CONCAT(LEFT(W$1, LEN(W$1)-8),""-rep-texts"")&amp;""!$B$4:$B"") &lt;&gt; -1000, indirect(CONCAT(LEFT(W$1, LEN(W$1)-8),""-rep-texts"")&amp;""!$C$4:$C"") = X116), -2)"),-2.0)</f>
        <v>-2</v>
      </c>
      <c r="X116" s="8" t="str">
        <f>IFERROR(__xludf.DUMMYFUNCTION("IF(ISBLANK(IFERROR(vlookup(F116, IMPORTRANGE(""1HbWeGXj0j_9fxRj0rL21m2rIJnCPQCiNttak_P61qFU"", ""impact_cul_perf""), 3,false), ""Low Content"") ), ""Low Content"", IFERROR(vlookup(F116, IMPORTRANGE(""1HbWeGXj0j_9fxRj0rL21m2rIJnCPQCiNttak_P61qFU"", ""impac"&amp;"t_cul_perf!$A$3:$C$10000""), 3,false), ""Low Content"") )"),"Low Content")</f>
        <v>Low Content</v>
      </c>
      <c r="Y116" s="7">
        <v>0.5</v>
      </c>
      <c r="Z116" s="7">
        <f>IFERROR(__xludf.DUMMYFUNCTION("IFERROR(filter(indirect(CONCAT(LEFT(Z$1, LEN(Z$1)-8),""-rep-texts"")&amp;""!$A$4:$A""),indirect(CONCAT(LEFT(Z$1, LEN(Z$1)-8),""-rep-texts"")&amp;""!$B$4:$B"") = -1000, indirect(CONCAT(LEFT(Z$1, LEN(Z$1)-8),""-rep-texts"")&amp;""!$C$4:$C"") = AA116), -2)"),0.0)</f>
        <v>0</v>
      </c>
      <c r="AA116" s="8" t="str">
        <f>IFERROR(__xludf.DUMMYFUNCTION("IFERROR(vlookup( filter(indirect(CONCAT(LEFT(Z$1, LEN(Z$1)-8),""-rep-texts"")&amp;""!$B$4:$B""),indirect(CONCAT(LEFT(Z$1, LEN(Z$1)-8),""-rep-texts"")&amp;""!$A$4:$A"") = AC116), indirect(CONCAT(LEFT(Z$1, LEN(Z$1)-8),""-rep-texts"")&amp;""!$A$4:$C""), 3, false), ""Low"&amp;" Content"")"),"Fulltime work from home")</f>
        <v>Fulltime work from home</v>
      </c>
      <c r="AB116" s="7">
        <v>0.5</v>
      </c>
      <c r="AC116" s="8">
        <f>IFERROR(__xludf.DUMMYFUNCTION("IFERROR(filter(indirect(CONCAT(LEFT(AC$1, LEN(AC$1)-8),""-rep-texts"")&amp;""!$A$4:$A""),indirect(CONCAT(LEFT(AC$1, LEN(AC$1)-8),""-rep-texts"")&amp;""!$B$4:$B"") &lt;&gt; -1000, indirect(CONCAT(LEFT(AC$1, LEN(AC$1)-8),""-rep-texts"")&amp;""!$C$4:$C"") = AD116), -2)"),4.0)</f>
        <v>4</v>
      </c>
      <c r="AD116" s="8" t="str">
        <f>IFERROR(__xludf.DUMMYFUNCTION("IF(ISBLANK(IFERROR(vlookup(G116, IMPORTRANGE(""1HbWeGXj0j_9fxRj0rL21m2rIJnCPQCiNttak_P61qFU"", ""policy_desired_state""), 3,false), ""Low Content"") ), ""Low Content"", IFERROR(vlookup(G116, IMPORTRANGE(""1HbWeGXj0j_9fxRj0rL21m2rIJnCPQCiNttak_P61qFU"", """&amp;"policy_desired_state!$A$3:$C$10000""), 3,false), ""Low Content"") )"),"Fulltime work from home")</f>
        <v>Fulltime work from home</v>
      </c>
      <c r="AE116" s="7">
        <v>0.5</v>
      </c>
    </row>
    <row r="117" ht="15.75" customHeight="1">
      <c r="A117" s="5" t="s">
        <v>45</v>
      </c>
      <c r="B117" s="6" t="s">
        <v>39</v>
      </c>
      <c r="C117" s="5" t="s">
        <v>47</v>
      </c>
      <c r="D117" s="5" t="s">
        <v>500</v>
      </c>
      <c r="E117" s="5" t="s">
        <v>501</v>
      </c>
      <c r="F117" s="5" t="s">
        <v>502</v>
      </c>
      <c r="G117" s="5" t="s">
        <v>503</v>
      </c>
      <c r="H117" s="7">
        <f>IFERROR(__xludf.DUMMYFUNCTION("IFERROR(filter(indirect(CONCAT(LEFT(H$1, LEN(H$1)-8),""-rep-texts"")&amp;""!$A$4:$A""),indirect(CONCAT(LEFT(H$1, LEN(H$1)-8),""-rep-texts"")&amp;""!$B$4:$B"") = -1000, indirect(CONCAT(LEFT(H$1, LEN(H$1)-8),""-rep-texts"")&amp;""!$C$4:$C"") = I117), -2)"),0.0)</f>
        <v>0</v>
      </c>
      <c r="I117" s="8" t="str">
        <f>IFERROR(__xludf.DUMMYFUNCTION("IFERROR(vlookup( filter(indirect(CONCAT(LEFT(H$1, LEN(H$1)-8),""-rep-texts"")&amp;""!$B$4:$B""),indirect(CONCAT(LEFT(H$1, LEN(H$1)-8),""-rep-texts"")&amp;""!$A$4:$A"") = K117), indirect(CONCAT(LEFT(H$1, LEN(H$1)-8),""-rep-texts"")&amp;""!$A$4:$C""), 3, false), ""Low "&amp;"Content"")"),"Adopted hybrid work policy")</f>
        <v>Adopted hybrid work policy</v>
      </c>
      <c r="J117" s="7">
        <v>0.5</v>
      </c>
      <c r="K117" s="8">
        <f>IFERROR(__xludf.DUMMYFUNCTION("IFERROR(filter(indirect(CONCAT(LEFT(K$1, LEN(K$1)-8),""-rep-texts"")&amp;""!$A$4:$A""),indirect(CONCAT(LEFT(K$1, LEN(K$1)-8),""-rep-texts"")&amp;""!$B$4:$B"") &lt;&gt; -1000, indirect(CONCAT(LEFT(K$1, LEN(K$1)-8),""-rep-texts"")&amp;""!$C$4:$C"") = L117), -2)"),4.0)</f>
        <v>4</v>
      </c>
      <c r="L117" s="8" t="str">
        <f>IFERROR(__xludf.DUMMYFUNCTION("IF(ISBLANK(IFERROR(vlookup(D117, IMPORTRANGE(""1HbWeGXj0j_9fxRj0rL21m2rIJnCPQCiNttak_P61qFU"", ""policy_current_state""), 3,false), ""Low Content"") ), ""Low Content"", IFERROR(vlookup(D117, IMPORTRANGE(""1HbWeGXj0j_9fxRj0rL21m2rIJnCPQCiNttak_P61qFU"", """&amp;"policy_current_state!$A$3:$C$10000""), 3,false), ""Low Content"") )"),"Adopted hybrid work policy")</f>
        <v>Adopted hybrid work policy</v>
      </c>
      <c r="M117" s="7">
        <v>0.5</v>
      </c>
      <c r="N117" s="7">
        <f>IFERROR(__xludf.DUMMYFUNCTION("IFERROR(filter(indirect(CONCAT(LEFT(N$1, LEN(N$1)-8),""-rep-texts"")&amp;""!$A$4:$A""),indirect(CONCAT(LEFT(N$1, LEN(N$1)-8),""-rep-texts"")&amp;""!$B$4:$B"") = -1000, indirect(CONCAT(LEFT(N$1, LEN(N$1)-8),""-rep-texts"")&amp;""!$C$4:$C"") = O117), -2)"),2.0)</f>
        <v>2</v>
      </c>
      <c r="O117" s="8" t="str">
        <f>IFERROR(__xludf.DUMMYFUNCTION("IFERROR(vlookup( filter(indirect(CONCAT(LEFT(N$1, LEN(N$1)-8),""-rep-texts"")&amp;""!$B$4:$B""),indirect(CONCAT(LEFT(N$1, LEN(N$1)-8),""-rep-texts"")&amp;""!$A$4:$A"") = Q117), indirect(CONCAT(LEFT(N$1, LEN(N$1)-8),""-rep-texts"")&amp;""!$A$4:$C""), 3, false), ""Low "&amp;"Content"")"),"Positive impact on quality of life")</f>
        <v>Positive impact on quality of life</v>
      </c>
      <c r="P117" s="7">
        <v>0.5</v>
      </c>
      <c r="Q117" s="8">
        <f>IFERROR(__xludf.DUMMYFUNCTION("IFERROR(filter(indirect(CONCAT(LEFT(Q$1, LEN(Q$1)-8),""-rep-texts"")&amp;""!$A$4:$A""),indirect(CONCAT(LEFT(Q$1, LEN(Q$1)-8),""-rep-texts"")&amp;""!$B$4:$B"") &lt;&gt; -1000, indirect(CONCAT(LEFT(Q$1, LEN(Q$1)-8),""-rep-texts"")&amp;""!$C$4:$C"") = R117), -2)"),11.0)</f>
        <v>11</v>
      </c>
      <c r="R117" s="8" t="str">
        <f>IFERROR(__xludf.DUMMYFUNCTION("IF(ISBLANK(IFERROR(vlookup(E117, IMPORTRANGE(""1HbWeGXj0j_9fxRj0rL21m2rIJnCPQCiNttak_P61qFU"", ""impact_quality""), 3,false), ""Low Content"") ), ""Low Content"", IFERROR(vlookup(E117, IMPORTRANGE(""1HbWeGXj0j_9fxRj0rL21m2rIJnCPQCiNttak_P61qFU"", ""impact"&amp;"_quality!$A$3:$C$10000""), 3,false), ""Low Content"") )"),"Positive impact on work-life balance due to hyrbrid/remote policy")</f>
        <v>Positive impact on work-life balance due to hyrbrid/remote policy</v>
      </c>
      <c r="S117" s="7">
        <v>0.5</v>
      </c>
      <c r="T117" s="7">
        <f>IFERROR(__xludf.DUMMYFUNCTION("IFERROR(filter(indirect(CONCAT(LEFT(T$1, LEN(T$1)-8),""-rep-texts"")&amp;""!$A$4:$A""),indirect(CONCAT(LEFT(T$1, LEN(T$1)-8),""-rep-texts"")&amp;""!$B$4:$B"") = -1000, indirect(CONCAT(LEFT(T$1, LEN(T$1)-8),""-rep-texts"")&amp;""!$C$4:$C"") = U117), -2)"),2.0)</f>
        <v>2</v>
      </c>
      <c r="U117" s="8" t="str">
        <f>IFERROR(__xludf.DUMMYFUNCTION("IFERROR(vlookup( filter(indirect(CONCAT(LEFT(T$1, LEN(T$1)-8),""-rep-texts"")&amp;""!$B$4:$B""),indirect(CONCAT(LEFT(T$1, LEN(T$1)-8),""-rep-texts"")&amp;""!$A$4:$A"") = W117), indirect(CONCAT(LEFT(T$1, LEN(T$1)-8),""-rep-texts"")&amp;""!$A$4:$C""), 3, false), ""Low "&amp;"Content"")"),"Positive impact on team's culture and performance")</f>
        <v>Positive impact on team's culture and performance</v>
      </c>
      <c r="V117" s="7">
        <v>0.5</v>
      </c>
      <c r="W117" s="8">
        <f>IFERROR(__xludf.DUMMYFUNCTION("IFERROR(filter(indirect(CONCAT(LEFT(W$1, LEN(W$1)-8),""-rep-texts"")&amp;""!$A$4:$A""),indirect(CONCAT(LEFT(W$1, LEN(W$1)-8),""-rep-texts"")&amp;""!$B$4:$B"") &lt;&gt; -1000, indirect(CONCAT(LEFT(W$1, LEN(W$1)-8),""-rep-texts"")&amp;""!$C$4:$C"") = X117), -2)"),6.0)</f>
        <v>6</v>
      </c>
      <c r="X117" s="8" t="str">
        <f>IFERROR(__xludf.DUMMYFUNCTION("IF(ISBLANK(IFERROR(vlookup(F117, IMPORTRANGE(""1HbWeGXj0j_9fxRj0rL21m2rIJnCPQCiNttak_P61qFU"", ""impact_cul_perf""), 3,false), ""Low Content"") ), ""Low Content"", IFERROR(vlookup(F117, IMPORTRANGE(""1HbWeGXj0j_9fxRj0rL21m2rIJnCPQCiNttak_P61qFU"", ""impac"&amp;"t_cul_perf!$A$3:$C$10000""), 3,false), ""Low Content"") )"),"Maintained or enhanced team culture and performance ")</f>
        <v>Maintained or enhanced team culture and performance </v>
      </c>
      <c r="Y117" s="7">
        <v>0.5</v>
      </c>
      <c r="Z117" s="7">
        <f>IFERROR(__xludf.DUMMYFUNCTION("IFERROR(filter(indirect(CONCAT(LEFT(Z$1, LEN(Z$1)-8),""-rep-texts"")&amp;""!$A$4:$A""),indirect(CONCAT(LEFT(Z$1, LEN(Z$1)-8),""-rep-texts"")&amp;""!$B$4:$B"") = -1000, indirect(CONCAT(LEFT(Z$1, LEN(Z$1)-8),""-rep-texts"")&amp;""!$C$4:$C"") = AA117), -2)"),3.0)</f>
        <v>3</v>
      </c>
      <c r="AA117" s="8" t="str">
        <f>IFERROR(__xludf.DUMMYFUNCTION("IFERROR(vlookup( filter(indirect(CONCAT(LEFT(Z$1, LEN(Z$1)-8),""-rep-texts"")&amp;""!$B$4:$B""),indirect(CONCAT(LEFT(Z$1, LEN(Z$1)-8),""-rep-texts"")&amp;""!$A$4:$A"") = AC117), indirect(CONCAT(LEFT(Z$1, LEN(Z$1)-8),""-rep-texts"")&amp;""!$A$4:$C""), 3, false), ""Low"&amp;" Content"")"),"Preference for hybrid model")</f>
        <v>Preference for hybrid model</v>
      </c>
      <c r="AB117" s="7">
        <v>0.5</v>
      </c>
      <c r="AC117" s="8">
        <f>IFERROR(__xludf.DUMMYFUNCTION("IFERROR(filter(indirect(CONCAT(LEFT(AC$1, LEN(AC$1)-8),""-rep-texts"")&amp;""!$A$4:$A""),indirect(CONCAT(LEFT(AC$1, LEN(AC$1)-8),""-rep-texts"")&amp;""!$B$4:$B"") &lt;&gt; -1000, indirect(CONCAT(LEFT(AC$1, LEN(AC$1)-8),""-rep-texts"")&amp;""!$C$4:$C"") = AD117), -2)"),7.0)</f>
        <v>7</v>
      </c>
      <c r="AD117" s="8" t="str">
        <f>IFERROR(__xludf.DUMMYFUNCTION("IF(ISBLANK(IFERROR(vlookup(G117, IMPORTRANGE(""1HbWeGXj0j_9fxRj0rL21m2rIJnCPQCiNttak_P61qFU"", ""policy_desired_state""), 3,false), ""Low Content"") ), ""Low Content"", IFERROR(vlookup(G117, IMPORTRANGE(""1HbWeGXj0j_9fxRj0rL21m2rIJnCPQCiNttak_P61qFU"", """&amp;"policy_desired_state!$A$3:$C$10000""), 3,false), ""Low Content"") )"),"Generalized hybrid work model")</f>
        <v>Generalized hybrid work model</v>
      </c>
      <c r="AE117" s="7">
        <v>0.5</v>
      </c>
    </row>
    <row r="118" ht="15.75" customHeight="1">
      <c r="A118" s="5" t="s">
        <v>45</v>
      </c>
      <c r="B118" s="9" t="s">
        <v>46</v>
      </c>
      <c r="C118" s="5" t="s">
        <v>47</v>
      </c>
      <c r="D118" s="5" t="s">
        <v>504</v>
      </c>
      <c r="E118" s="5" t="s">
        <v>505</v>
      </c>
      <c r="F118" s="5" t="s">
        <v>506</v>
      </c>
      <c r="G118" s="5" t="s">
        <v>507</v>
      </c>
      <c r="H118" s="7">
        <f>IFERROR(__xludf.DUMMYFUNCTION("IFERROR(filter(indirect(CONCAT(LEFT(H$1, LEN(H$1)-8),""-rep-texts"")&amp;""!$A$4:$A""),indirect(CONCAT(LEFT(H$1, LEN(H$1)-8),""-rep-texts"")&amp;""!$B$4:$B"") = -1000, indirect(CONCAT(LEFT(H$1, LEN(H$1)-8),""-rep-texts"")&amp;""!$C$4:$C"") = I118), -2)"),2.0)</f>
        <v>2</v>
      </c>
      <c r="I118" s="8" t="str">
        <f>IFERROR(__xludf.DUMMYFUNCTION("IFERROR(vlookup( filter(indirect(CONCAT(LEFT(H$1, LEN(H$1)-8),""-rep-texts"")&amp;""!$B$4:$B""),indirect(CONCAT(LEFT(H$1, LEN(H$1)-8),""-rep-texts"")&amp;""!$A$4:$A"") = K118), indirect(CONCAT(LEFT(H$1, LEN(H$1)-8),""-rep-texts"")&amp;""!$A$4:$C""), 3, false), ""Low "&amp;"Content"")"),"No change in policy")</f>
        <v>No change in policy</v>
      </c>
      <c r="J118" s="7">
        <v>0.5</v>
      </c>
      <c r="K118" s="8">
        <f>IFERROR(__xludf.DUMMYFUNCTION("IFERROR(filter(indirect(CONCAT(LEFT(K$1, LEN(K$1)-8),""-rep-texts"")&amp;""!$A$4:$A""),indirect(CONCAT(LEFT(K$1, LEN(K$1)-8),""-rep-texts"")&amp;""!$B$4:$B"") &lt;&gt; -1000, indirect(CONCAT(LEFT(K$1, LEN(K$1)-8),""-rep-texts"")&amp;""!$C$4:$C"") = L118), -2)"),6.0)</f>
        <v>6</v>
      </c>
      <c r="L118" s="8" t="str">
        <f>IFERROR(__xludf.DUMMYFUNCTION("IF(ISBLANK(IFERROR(vlookup(D118, IMPORTRANGE(""1HbWeGXj0j_9fxRj0rL21m2rIJnCPQCiNttak_P61qFU"", ""policy_current_state""), 3,false), ""Low Content"") ), ""Low Content"", IFERROR(vlookup(D118, IMPORTRANGE(""1HbWeGXj0j_9fxRj0rL21m2rIJnCPQCiNttak_P61qFU"", """&amp;"policy_current_state!$A$3:$C$10000""), 3,false), ""Low Content"") )"),"No change in policy")</f>
        <v>No change in policy</v>
      </c>
      <c r="M118" s="7">
        <v>0.5</v>
      </c>
      <c r="N118" s="7">
        <f>IFERROR(__xludf.DUMMYFUNCTION("IFERROR(filter(indirect(CONCAT(LEFT(N$1, LEN(N$1)-8),""-rep-texts"")&amp;""!$A$4:$A""),indirect(CONCAT(LEFT(N$1, LEN(N$1)-8),""-rep-texts"")&amp;""!$B$4:$B"") = -1000, indirect(CONCAT(LEFT(N$1, LEN(N$1)-8),""-rep-texts"")&amp;""!$C$4:$C"") = O118), -2)"),2.0)</f>
        <v>2</v>
      </c>
      <c r="O118" s="8" t="str">
        <f>IFERROR(__xludf.DUMMYFUNCTION("IFERROR(vlookup( filter(indirect(CONCAT(LEFT(N$1, LEN(N$1)-8),""-rep-texts"")&amp;""!$B$4:$B""),indirect(CONCAT(LEFT(N$1, LEN(N$1)-8),""-rep-texts"")&amp;""!$A$4:$A"") = Q118), indirect(CONCAT(LEFT(N$1, LEN(N$1)-8),""-rep-texts"")&amp;""!$A$4:$C""), 3, false), ""Low "&amp;"Content"")"),"Positive impact on quality of life")</f>
        <v>Positive impact on quality of life</v>
      </c>
      <c r="P118" s="7">
        <v>0.5</v>
      </c>
      <c r="Q118" s="8">
        <f>IFERROR(__xludf.DUMMYFUNCTION("IFERROR(filter(indirect(CONCAT(LEFT(Q$1, LEN(Q$1)-8),""-rep-texts"")&amp;""!$A$4:$A""),indirect(CONCAT(LEFT(Q$1, LEN(Q$1)-8),""-rep-texts"")&amp;""!$B$4:$B"") &lt;&gt; -1000, indirect(CONCAT(LEFT(Q$1, LEN(Q$1)-8),""-rep-texts"")&amp;""!$C$4:$C"") = R118), -2)"),11.0)</f>
        <v>11</v>
      </c>
      <c r="R118" s="8" t="str">
        <f>IFERROR(__xludf.DUMMYFUNCTION("IF(ISBLANK(IFERROR(vlookup(E118, IMPORTRANGE(""1HbWeGXj0j_9fxRj0rL21m2rIJnCPQCiNttak_P61qFU"", ""impact_quality""), 3,false), ""Low Content"") ), ""Low Content"", IFERROR(vlookup(E118, IMPORTRANGE(""1HbWeGXj0j_9fxRj0rL21m2rIJnCPQCiNttak_P61qFU"", ""impact"&amp;"_quality!$A$3:$C$10000""), 3,false), ""Low Content"") )"),"Positive impact on work-life balance due to hyrbrid/remote policy")</f>
        <v>Positive impact on work-life balance due to hyrbrid/remote policy</v>
      </c>
      <c r="S118" s="7">
        <v>0.5</v>
      </c>
      <c r="T118" s="7">
        <f>IFERROR(__xludf.DUMMYFUNCTION("IFERROR(filter(indirect(CONCAT(LEFT(T$1, LEN(T$1)-8),""-rep-texts"")&amp;""!$A$4:$A""),indirect(CONCAT(LEFT(T$1, LEN(T$1)-8),""-rep-texts"")&amp;""!$B$4:$B"") = -1000, indirect(CONCAT(LEFT(T$1, LEN(T$1)-8),""-rep-texts"")&amp;""!$C$4:$C"") = U118), -2)"),2.0)</f>
        <v>2</v>
      </c>
      <c r="U118" s="8" t="str">
        <f>IFERROR(__xludf.DUMMYFUNCTION("IFERROR(vlookup( filter(indirect(CONCAT(LEFT(T$1, LEN(T$1)-8),""-rep-texts"")&amp;""!$B$4:$B""),indirect(CONCAT(LEFT(T$1, LEN(T$1)-8),""-rep-texts"")&amp;""!$A$4:$A"") = W118), indirect(CONCAT(LEFT(T$1, LEN(T$1)-8),""-rep-texts"")&amp;""!$A$4:$C""), 3, false), ""Low "&amp;"Content"")"),"Positive impact on team's culture and performance")</f>
        <v>Positive impact on team's culture and performance</v>
      </c>
      <c r="V118" s="7">
        <v>0.5</v>
      </c>
      <c r="W118" s="8">
        <f>IFERROR(__xludf.DUMMYFUNCTION("IFERROR(filter(indirect(CONCAT(LEFT(W$1, LEN(W$1)-8),""-rep-texts"")&amp;""!$A$4:$A""),indirect(CONCAT(LEFT(W$1, LEN(W$1)-8),""-rep-texts"")&amp;""!$B$4:$B"") &lt;&gt; -1000, indirect(CONCAT(LEFT(W$1, LEN(W$1)-8),""-rep-texts"")&amp;""!$C$4:$C"") = X118), -2)"),7.0)</f>
        <v>7</v>
      </c>
      <c r="X118" s="8" t="str">
        <f>IFERROR(__xludf.DUMMYFUNCTION("IF(ISBLANK(IFERROR(vlookup(F118, IMPORTRANGE(""1HbWeGXj0j_9fxRj0rL21m2rIJnCPQCiNttak_P61qFU"", ""impact_cul_perf""), 3,false), ""Low Content"") ), ""Low Content"", IFERROR(vlookup(F118, IMPORTRANGE(""1HbWeGXj0j_9fxRj0rL21m2rIJnCPQCiNttak_P61qFU"", ""impac"&amp;"t_cul_perf!$A$3:$C$10000""), 3,false), ""Low Content"") )"),"Positive impact on work-life balance")</f>
        <v>Positive impact on work-life balance</v>
      </c>
      <c r="Y118" s="7">
        <v>0.5</v>
      </c>
      <c r="Z118" s="7">
        <f>IFERROR(__xludf.DUMMYFUNCTION("IFERROR(filter(indirect(CONCAT(LEFT(Z$1, LEN(Z$1)-8),""-rep-texts"")&amp;""!$A$4:$A""),indirect(CONCAT(LEFT(Z$1, LEN(Z$1)-8),""-rep-texts"")&amp;""!$B$4:$B"") = -1000, indirect(CONCAT(LEFT(Z$1, LEN(Z$1)-8),""-rep-texts"")&amp;""!$C$4:$C"") = AA118), -2)"),3.0)</f>
        <v>3</v>
      </c>
      <c r="AA118" s="8" t="str">
        <f>IFERROR(__xludf.DUMMYFUNCTION("IFERROR(vlookup( filter(indirect(CONCAT(LEFT(Z$1, LEN(Z$1)-8),""-rep-texts"")&amp;""!$B$4:$B""),indirect(CONCAT(LEFT(Z$1, LEN(Z$1)-8),""-rep-texts"")&amp;""!$A$4:$A"") = AC118), indirect(CONCAT(LEFT(Z$1, LEN(Z$1)-8),""-rep-texts"")&amp;""!$A$4:$C""), 3, false), ""Low"&amp;" Content"")"),"Preference for hybrid model")</f>
        <v>Preference for hybrid model</v>
      </c>
      <c r="AB118" s="7">
        <v>0.5</v>
      </c>
      <c r="AC118" s="8">
        <f>IFERROR(__xludf.DUMMYFUNCTION("IFERROR(filter(indirect(CONCAT(LEFT(AC$1, LEN(AC$1)-8),""-rep-texts"")&amp;""!$A$4:$A""),indirect(CONCAT(LEFT(AC$1, LEN(AC$1)-8),""-rep-texts"")&amp;""!$B$4:$B"") &lt;&gt; -1000, indirect(CONCAT(LEFT(AC$1, LEN(AC$1)-8),""-rep-texts"")&amp;""!$C$4:$C"") = AD118), -2)"),8.0)</f>
        <v>8</v>
      </c>
      <c r="AD118" s="8" t="str">
        <f>IFERROR(__xludf.DUMMYFUNCTION("IF(ISBLANK(IFERROR(vlookup(G118, IMPORTRANGE(""1HbWeGXj0j_9fxRj0rL21m2rIJnCPQCiNttak_P61qFU"", ""policy_desired_state""), 3,false), ""Low Content"") ), ""Low Content"", IFERROR(vlookup(G118, IMPORTRANGE(""1HbWeGXj0j_9fxRj0rL21m2rIJnCPQCiNttak_P61qFU"", """&amp;"policy_desired_state!$A$3:$C$10000""), 3,false), ""Low Content"") )"),"Role-specific remote policies")</f>
        <v>Role-specific remote policies</v>
      </c>
      <c r="AE118" s="7">
        <v>0.5</v>
      </c>
    </row>
    <row r="119" ht="15.75" customHeight="1">
      <c r="A119" s="5" t="s">
        <v>38</v>
      </c>
      <c r="B119" s="6" t="s">
        <v>145</v>
      </c>
      <c r="C119" s="5" t="s">
        <v>53</v>
      </c>
      <c r="D119" s="5" t="s">
        <v>118</v>
      </c>
      <c r="E119" s="5" t="s">
        <v>118</v>
      </c>
      <c r="F119" s="5" t="s">
        <v>508</v>
      </c>
      <c r="G119" s="5" t="s">
        <v>509</v>
      </c>
      <c r="H119" s="7">
        <f>IFERROR(__xludf.DUMMYFUNCTION("IFERROR(filter(indirect(CONCAT(LEFT(H$1, LEN(H$1)-8),""-rep-texts"")&amp;""!$A$4:$A""),indirect(CONCAT(LEFT(H$1, LEN(H$1)-8),""-rep-texts"")&amp;""!$B$4:$B"") = -1000, indirect(CONCAT(LEFT(H$1, LEN(H$1)-8),""-rep-texts"")&amp;""!$C$4:$C"") = I119), -2)"),2.0)</f>
        <v>2</v>
      </c>
      <c r="I119" s="8" t="str">
        <f>IFERROR(__xludf.DUMMYFUNCTION("IFERROR(vlookup( filter(indirect(CONCAT(LEFT(H$1, LEN(H$1)-8),""-rep-texts"")&amp;""!$B$4:$B""),indirect(CONCAT(LEFT(H$1, LEN(H$1)-8),""-rep-texts"")&amp;""!$A$4:$A"") = K119), indirect(CONCAT(LEFT(H$1, LEN(H$1)-8),""-rep-texts"")&amp;""!$A$4:$C""), 3, false), ""Low "&amp;"Content"")"),"No change in policy")</f>
        <v>No change in policy</v>
      </c>
      <c r="J119" s="7">
        <v>0.5</v>
      </c>
      <c r="K119" s="8">
        <f>IFERROR(__xludf.DUMMYFUNCTION("IFERROR(filter(indirect(CONCAT(LEFT(K$1, LEN(K$1)-8),""-rep-texts"")&amp;""!$A$4:$A""),indirect(CONCAT(LEFT(K$1, LEN(K$1)-8),""-rep-texts"")&amp;""!$B$4:$B"") &lt;&gt; -1000, indirect(CONCAT(LEFT(K$1, LEN(K$1)-8),""-rep-texts"")&amp;""!$C$4:$C"") = L119), -2)"),6.0)</f>
        <v>6</v>
      </c>
      <c r="L119" s="8" t="str">
        <f>IFERROR(__xludf.DUMMYFUNCTION("IF(ISBLANK(IFERROR(vlookup(D119, IMPORTRANGE(""1HbWeGXj0j_9fxRj0rL21m2rIJnCPQCiNttak_P61qFU"", ""policy_current_state""), 3,false), ""Low Content"") ), ""Low Content"", IFERROR(vlookup(D119, IMPORTRANGE(""1HbWeGXj0j_9fxRj0rL21m2rIJnCPQCiNttak_P61qFU"", """&amp;"policy_current_state!$A$3:$C$10000""), 3,false), ""Low Content"") )"),"No change in policy")</f>
        <v>No change in policy</v>
      </c>
      <c r="M119" s="7">
        <v>0.5</v>
      </c>
      <c r="N119" s="7">
        <f>IFERROR(__xludf.DUMMYFUNCTION("IFERROR(filter(indirect(CONCAT(LEFT(N$1, LEN(N$1)-8),""-rep-texts"")&amp;""!$A$4:$A""),indirect(CONCAT(LEFT(N$1, LEN(N$1)-8),""-rep-texts"")&amp;""!$B$4:$B"") = -1000, indirect(CONCAT(LEFT(N$1, LEN(N$1)-8),""-rep-texts"")&amp;""!$C$4:$C"") = O119), -2)"),1.0)</f>
        <v>1</v>
      </c>
      <c r="O119" s="8" t="str">
        <f>IFERROR(__xludf.DUMMYFUNCTION("IFERROR(vlookup( filter(indirect(CONCAT(LEFT(N$1, LEN(N$1)-8),""-rep-texts"")&amp;""!$B$4:$B""),indirect(CONCAT(LEFT(N$1, LEN(N$1)-8),""-rep-texts"")&amp;""!$A$4:$A"") = Q119), indirect(CONCAT(LEFT(N$1, LEN(N$1)-8),""-rep-texts"")&amp;""!$A$4:$C""), 3, false), ""Low "&amp;"Content"")"),"No impact or change")</f>
        <v>No impact or change</v>
      </c>
      <c r="P119" s="7">
        <v>0.5</v>
      </c>
      <c r="Q119" s="8">
        <f>IFERROR(__xludf.DUMMYFUNCTION("IFERROR(filter(indirect(CONCAT(LEFT(Q$1, LEN(Q$1)-8),""-rep-texts"")&amp;""!$A$4:$A""),indirect(CONCAT(LEFT(Q$1, LEN(Q$1)-8),""-rep-texts"")&amp;""!$B$4:$B"") &lt;&gt; -1000, indirect(CONCAT(LEFT(Q$1, LEN(Q$1)-8),""-rep-texts"")&amp;""!$C$4:$C"") = R119), -2)"),7.0)</f>
        <v>7</v>
      </c>
      <c r="R119" s="8" t="str">
        <f>IFERROR(__xludf.DUMMYFUNCTION("IF(ISBLANK(IFERROR(vlookup(E119, IMPORTRANGE(""1HbWeGXj0j_9fxRj0rL21m2rIJnCPQCiNttak_P61qFU"", ""impact_quality""), 3,false), ""Low Content"") ), ""Low Content"", IFERROR(vlookup(E119, IMPORTRANGE(""1HbWeGXj0j_9fxRj0rL21m2rIJnCPQCiNttak_P61qFU"", ""impact"&amp;"_quality!$A$3:$C$10000""), 3,false), ""Low Content"") )"),"No impact or change")</f>
        <v>No impact or change</v>
      </c>
      <c r="S119" s="7">
        <v>0.5</v>
      </c>
      <c r="T119" s="7">
        <f>IFERROR(__xludf.DUMMYFUNCTION("IFERROR(filter(indirect(CONCAT(LEFT(T$1, LEN(T$1)-8),""-rep-texts"")&amp;""!$A$4:$A""),indirect(CONCAT(LEFT(T$1, LEN(T$1)-8),""-rep-texts"")&amp;""!$B$4:$B"") = -1000, indirect(CONCAT(LEFT(T$1, LEN(T$1)-8),""-rep-texts"")&amp;""!$C$4:$C"") = U119), -2)"),-2.0)</f>
        <v>-2</v>
      </c>
      <c r="U119" s="8" t="str">
        <f>IFERROR(__xludf.DUMMYFUNCTION("IFERROR(vlookup( filter(indirect(CONCAT(LEFT(T$1, LEN(T$1)-8),""-rep-texts"")&amp;""!$B$4:$B""),indirect(CONCAT(LEFT(T$1, LEN(T$1)-8),""-rep-texts"")&amp;""!$A$4:$A"") = W119), indirect(CONCAT(LEFT(T$1, LEN(T$1)-8),""-rep-texts"")&amp;""!$A$4:$C""), 3, false), ""Low "&amp;"Content"")"),"Low Content")</f>
        <v>Low Content</v>
      </c>
      <c r="V119" s="7">
        <v>0.5</v>
      </c>
      <c r="W119" s="8">
        <f>IFERROR(__xludf.DUMMYFUNCTION("IFERROR(filter(indirect(CONCAT(LEFT(W$1, LEN(W$1)-8),""-rep-texts"")&amp;""!$A$4:$A""),indirect(CONCAT(LEFT(W$1, LEN(W$1)-8),""-rep-texts"")&amp;""!$B$4:$B"") &lt;&gt; -1000, indirect(CONCAT(LEFT(W$1, LEN(W$1)-8),""-rep-texts"")&amp;""!$C$4:$C"") = X119), -2)"),-2.0)</f>
        <v>-2</v>
      </c>
      <c r="X119" s="8" t="str">
        <f>IFERROR(__xludf.DUMMYFUNCTION("IF(ISBLANK(IFERROR(vlookup(F119, IMPORTRANGE(""1HbWeGXj0j_9fxRj0rL21m2rIJnCPQCiNttak_P61qFU"", ""impact_cul_perf""), 3,false), ""Low Content"") ), ""Low Content"", IFERROR(vlookup(F119, IMPORTRANGE(""1HbWeGXj0j_9fxRj0rL21m2rIJnCPQCiNttak_P61qFU"", ""impac"&amp;"t_cul_perf!$A$3:$C$10000""), 3,false), ""Low Content"") )"),"Low Content")</f>
        <v>Low Content</v>
      </c>
      <c r="Y119" s="7">
        <v>0.5</v>
      </c>
      <c r="Z119" s="7">
        <f>IFERROR(__xludf.DUMMYFUNCTION("IFERROR(filter(indirect(CONCAT(LEFT(Z$1, LEN(Z$1)-8),""-rep-texts"")&amp;""!$A$4:$A""),indirect(CONCAT(LEFT(Z$1, LEN(Z$1)-8),""-rep-texts"")&amp;""!$B$4:$B"") = -1000, indirect(CONCAT(LEFT(Z$1, LEN(Z$1)-8),""-rep-texts"")&amp;""!$C$4:$C"") = AA119), -2)"),0.0)</f>
        <v>0</v>
      </c>
      <c r="AA119" s="8" t="str">
        <f>IFERROR(__xludf.DUMMYFUNCTION("IFERROR(vlookup( filter(indirect(CONCAT(LEFT(Z$1, LEN(Z$1)-8),""-rep-texts"")&amp;""!$B$4:$B""),indirect(CONCAT(LEFT(Z$1, LEN(Z$1)-8),""-rep-texts"")&amp;""!$A$4:$A"") = AC119), indirect(CONCAT(LEFT(Z$1, LEN(Z$1)-8),""-rep-texts"")&amp;""!$A$4:$C""), 3, false), ""Low"&amp;" Content"")"),"Fulltime work from home")</f>
        <v>Fulltime work from home</v>
      </c>
      <c r="AB119" s="7">
        <v>0.5</v>
      </c>
      <c r="AC119" s="8">
        <f>IFERROR(__xludf.DUMMYFUNCTION("IFERROR(filter(indirect(CONCAT(LEFT(AC$1, LEN(AC$1)-8),""-rep-texts"")&amp;""!$A$4:$A""),indirect(CONCAT(LEFT(AC$1, LEN(AC$1)-8),""-rep-texts"")&amp;""!$B$4:$B"") &lt;&gt; -1000, indirect(CONCAT(LEFT(AC$1, LEN(AC$1)-8),""-rep-texts"")&amp;""!$C$4:$C"") = AD119), -2)"),4.0)</f>
        <v>4</v>
      </c>
      <c r="AD119" s="8" t="str">
        <f>IFERROR(__xludf.DUMMYFUNCTION("IF(ISBLANK(IFERROR(vlookup(G119, IMPORTRANGE(""1HbWeGXj0j_9fxRj0rL21m2rIJnCPQCiNttak_P61qFU"", ""policy_desired_state""), 3,false), ""Low Content"") ), ""Low Content"", IFERROR(vlookup(G119, IMPORTRANGE(""1HbWeGXj0j_9fxRj0rL21m2rIJnCPQCiNttak_P61qFU"", """&amp;"policy_desired_state!$A$3:$C$10000""), 3,false), ""Low Content"") )"),"Fulltime work from home")</f>
        <v>Fulltime work from home</v>
      </c>
      <c r="AE119" s="7">
        <v>0.5</v>
      </c>
    </row>
    <row r="120" ht="15.75" customHeight="1">
      <c r="A120" s="5" t="s">
        <v>38</v>
      </c>
      <c r="B120" s="9" t="s">
        <v>52</v>
      </c>
      <c r="C120" s="5" t="s">
        <v>40</v>
      </c>
      <c r="D120" s="5" t="s">
        <v>510</v>
      </c>
      <c r="E120" s="5" t="s">
        <v>510</v>
      </c>
      <c r="F120" s="5" t="s">
        <v>510</v>
      </c>
      <c r="G120" s="5" t="s">
        <v>511</v>
      </c>
      <c r="H120" s="7">
        <f>IFERROR(__xludf.DUMMYFUNCTION("IFERROR(filter(indirect(CONCAT(LEFT(H$1, LEN(H$1)-8),""-rep-texts"")&amp;""!$A$4:$A""),indirect(CONCAT(LEFT(H$1, LEN(H$1)-8),""-rep-texts"")&amp;""!$B$4:$B"") = -1000, indirect(CONCAT(LEFT(H$1, LEN(H$1)-8),""-rep-texts"")&amp;""!$C$4:$C"") = I120), -2)"),-2.0)</f>
        <v>-2</v>
      </c>
      <c r="I120" s="8" t="str">
        <f>IFERROR(__xludf.DUMMYFUNCTION("IFERROR(vlookup( filter(indirect(CONCAT(LEFT(H$1, LEN(H$1)-8),""-rep-texts"")&amp;""!$B$4:$B""),indirect(CONCAT(LEFT(H$1, LEN(H$1)-8),""-rep-texts"")&amp;""!$A$4:$A"") = K120), indirect(CONCAT(LEFT(H$1, LEN(H$1)-8),""-rep-texts"")&amp;""!$A$4:$C""), 3, false), ""Low "&amp;"Content"")"),"Low Content")</f>
        <v>Low Content</v>
      </c>
      <c r="J120" s="7">
        <v>0.5</v>
      </c>
      <c r="K120" s="8">
        <f>IFERROR(__xludf.DUMMYFUNCTION("IFERROR(filter(indirect(CONCAT(LEFT(K$1, LEN(K$1)-8),""-rep-texts"")&amp;""!$A$4:$A""),indirect(CONCAT(LEFT(K$1, LEN(K$1)-8),""-rep-texts"")&amp;""!$B$4:$B"") &lt;&gt; -1000, indirect(CONCAT(LEFT(K$1, LEN(K$1)-8),""-rep-texts"")&amp;""!$C$4:$C"") = L120), -2)"),-2.0)</f>
        <v>-2</v>
      </c>
      <c r="L120" s="8" t="str">
        <f>IFERROR(__xludf.DUMMYFUNCTION("IF(ISBLANK(IFERROR(vlookup(D120, IMPORTRANGE(""1HbWeGXj0j_9fxRj0rL21m2rIJnCPQCiNttak_P61qFU"", ""policy_current_state""), 3,false), ""Low Content"") ), ""Low Content"", IFERROR(vlookup(D120, IMPORTRANGE(""1HbWeGXj0j_9fxRj0rL21m2rIJnCPQCiNttak_P61qFU"", """&amp;"policy_current_state!$A$3:$C$10000""), 3,false), ""Low Content"") )"),"Low Content")</f>
        <v>Low Content</v>
      </c>
      <c r="M120" s="7">
        <v>0.5</v>
      </c>
      <c r="N120" s="7">
        <f>IFERROR(__xludf.DUMMYFUNCTION("IFERROR(filter(indirect(CONCAT(LEFT(N$1, LEN(N$1)-8),""-rep-texts"")&amp;""!$A$4:$A""),indirect(CONCAT(LEFT(N$1, LEN(N$1)-8),""-rep-texts"")&amp;""!$B$4:$B"") = -1000, indirect(CONCAT(LEFT(N$1, LEN(N$1)-8),""-rep-texts"")&amp;""!$C$4:$C"") = O120), -2)"),-2.0)</f>
        <v>-2</v>
      </c>
      <c r="O120" s="8" t="str">
        <f>IFERROR(__xludf.DUMMYFUNCTION("IFERROR(vlookup( filter(indirect(CONCAT(LEFT(N$1, LEN(N$1)-8),""-rep-texts"")&amp;""!$B$4:$B""),indirect(CONCAT(LEFT(N$1, LEN(N$1)-8),""-rep-texts"")&amp;""!$A$4:$A"") = Q120), indirect(CONCAT(LEFT(N$1, LEN(N$1)-8),""-rep-texts"")&amp;""!$A$4:$C""), 3, false), ""Low "&amp;"Content"")"),"Low Content")</f>
        <v>Low Content</v>
      </c>
      <c r="P120" s="7">
        <v>0.5</v>
      </c>
      <c r="Q120" s="8">
        <f>IFERROR(__xludf.DUMMYFUNCTION("IFERROR(filter(indirect(CONCAT(LEFT(Q$1, LEN(Q$1)-8),""-rep-texts"")&amp;""!$A$4:$A""),indirect(CONCAT(LEFT(Q$1, LEN(Q$1)-8),""-rep-texts"")&amp;""!$B$4:$B"") &lt;&gt; -1000, indirect(CONCAT(LEFT(Q$1, LEN(Q$1)-8),""-rep-texts"")&amp;""!$C$4:$C"") = R120), -2)"),-2.0)</f>
        <v>-2</v>
      </c>
      <c r="R120" s="8" t="str">
        <f>IFERROR(__xludf.DUMMYFUNCTION("IF(ISBLANK(IFERROR(vlookup(E120, IMPORTRANGE(""1HbWeGXj0j_9fxRj0rL21m2rIJnCPQCiNttak_P61qFU"", ""impact_quality""), 3,false), ""Low Content"") ), ""Low Content"", IFERROR(vlookup(E120, IMPORTRANGE(""1HbWeGXj0j_9fxRj0rL21m2rIJnCPQCiNttak_P61qFU"", ""impact"&amp;"_quality!$A$3:$C$10000""), 3,false), ""Low Content"") )"),"Low Content")</f>
        <v>Low Content</v>
      </c>
      <c r="S120" s="7">
        <v>0.5</v>
      </c>
      <c r="T120" s="7">
        <f>IFERROR(__xludf.DUMMYFUNCTION("IFERROR(filter(indirect(CONCAT(LEFT(T$1, LEN(T$1)-8),""-rep-texts"")&amp;""!$A$4:$A""),indirect(CONCAT(LEFT(T$1, LEN(T$1)-8),""-rep-texts"")&amp;""!$B$4:$B"") = -1000, indirect(CONCAT(LEFT(T$1, LEN(T$1)-8),""-rep-texts"")&amp;""!$C$4:$C"") = U120), -2)"),-2.0)</f>
        <v>-2</v>
      </c>
      <c r="U120" s="8" t="str">
        <f>IFERROR(__xludf.DUMMYFUNCTION("IFERROR(vlookup( filter(indirect(CONCAT(LEFT(T$1, LEN(T$1)-8),""-rep-texts"")&amp;""!$B$4:$B""),indirect(CONCAT(LEFT(T$1, LEN(T$1)-8),""-rep-texts"")&amp;""!$A$4:$A"") = W120), indirect(CONCAT(LEFT(T$1, LEN(T$1)-8),""-rep-texts"")&amp;""!$A$4:$C""), 3, false), ""Low "&amp;"Content"")"),"Low Content")</f>
        <v>Low Content</v>
      </c>
      <c r="V120" s="7">
        <v>0.5</v>
      </c>
      <c r="W120" s="8">
        <f>IFERROR(__xludf.DUMMYFUNCTION("IFERROR(filter(indirect(CONCAT(LEFT(W$1, LEN(W$1)-8),""-rep-texts"")&amp;""!$A$4:$A""),indirect(CONCAT(LEFT(W$1, LEN(W$1)-8),""-rep-texts"")&amp;""!$B$4:$B"") &lt;&gt; -1000, indirect(CONCAT(LEFT(W$1, LEN(W$1)-8),""-rep-texts"")&amp;""!$C$4:$C"") = X120), -2)"),-2.0)</f>
        <v>-2</v>
      </c>
      <c r="X120" s="8" t="str">
        <f>IFERROR(__xludf.DUMMYFUNCTION("IF(ISBLANK(IFERROR(vlookup(F120, IMPORTRANGE(""1HbWeGXj0j_9fxRj0rL21m2rIJnCPQCiNttak_P61qFU"", ""impact_cul_perf""), 3,false), ""Low Content"") ), ""Low Content"", IFERROR(vlookup(F120, IMPORTRANGE(""1HbWeGXj0j_9fxRj0rL21m2rIJnCPQCiNttak_P61qFU"", ""impac"&amp;"t_cul_perf!$A$3:$C$10000""), 3,false), ""Low Content"") )"),"Low Content")</f>
        <v>Low Content</v>
      </c>
      <c r="Y120" s="7">
        <v>0.5</v>
      </c>
      <c r="Z120" s="7">
        <f>IFERROR(__xludf.DUMMYFUNCTION("IFERROR(filter(indirect(CONCAT(LEFT(Z$1, LEN(Z$1)-8),""-rep-texts"")&amp;""!$A$4:$A""),indirect(CONCAT(LEFT(Z$1, LEN(Z$1)-8),""-rep-texts"")&amp;""!$B$4:$B"") = -1000, indirect(CONCAT(LEFT(Z$1, LEN(Z$1)-8),""-rep-texts"")&amp;""!$C$4:$C"") = AA120), -2)"),1.0)</f>
        <v>1</v>
      </c>
      <c r="AA120" s="8" t="str">
        <f>IFERROR(__xludf.DUMMYFUNCTION("IFERROR(vlookup( filter(indirect(CONCAT(LEFT(Z$1, LEN(Z$1)-8),""-rep-texts"")&amp;""!$B$4:$B""),indirect(CONCAT(LEFT(Z$1, LEN(Z$1)-8),""-rep-texts"")&amp;""!$A$4:$A"") = AC120), indirect(CONCAT(LEFT(Z$1, LEN(Z$1)-8),""-rep-texts"")&amp;""!$A$4:$C""), 3, false), ""Low"&amp;" Content"")"),"Fulltime work from office")</f>
        <v>Fulltime work from office</v>
      </c>
      <c r="AB120" s="7">
        <v>0.5</v>
      </c>
      <c r="AC120" s="8">
        <f>IFERROR(__xludf.DUMMYFUNCTION("IFERROR(filter(indirect(CONCAT(LEFT(AC$1, LEN(AC$1)-8),""-rep-texts"")&amp;""!$A$4:$A""),indirect(CONCAT(LEFT(AC$1, LEN(AC$1)-8),""-rep-texts"")&amp;""!$B$4:$B"") &lt;&gt; -1000, indirect(CONCAT(LEFT(AC$1, LEN(AC$1)-8),""-rep-texts"")&amp;""!$C$4:$C"") = AD120), -2)"),5.0)</f>
        <v>5</v>
      </c>
      <c r="AD120" s="8" t="str">
        <f>IFERROR(__xludf.DUMMYFUNCTION("IF(ISBLANK(IFERROR(vlookup(G120, IMPORTRANGE(""1HbWeGXj0j_9fxRj0rL21m2rIJnCPQCiNttak_P61qFU"", ""policy_desired_state""), 3,false), ""Low Content"") ), ""Low Content"", IFERROR(vlookup(G120, IMPORTRANGE(""1HbWeGXj0j_9fxRj0rL21m2rIJnCPQCiNttak_P61qFU"", """&amp;"policy_desired_state!$A$3:$C$10000""), 3,false), ""Low Content"") )"),"Fulltime work from office")</f>
        <v>Fulltime work from office</v>
      </c>
      <c r="AE120" s="7">
        <v>0.5</v>
      </c>
    </row>
    <row r="121" ht="15.75" customHeight="1">
      <c r="A121" s="5" t="s">
        <v>38</v>
      </c>
      <c r="B121" s="9" t="s">
        <v>145</v>
      </c>
      <c r="C121" s="5" t="s">
        <v>47</v>
      </c>
      <c r="D121" s="5" t="s">
        <v>38</v>
      </c>
      <c r="E121" s="5" t="s">
        <v>38</v>
      </c>
      <c r="F121" s="5" t="s">
        <v>38</v>
      </c>
      <c r="G121" s="5" t="s">
        <v>512</v>
      </c>
      <c r="H121" s="7">
        <f>IFERROR(__xludf.DUMMYFUNCTION("IFERROR(filter(indirect(CONCAT(LEFT(H$1, LEN(H$1)-8),""-rep-texts"")&amp;""!$A$4:$A""),indirect(CONCAT(LEFT(H$1, LEN(H$1)-8),""-rep-texts"")&amp;""!$B$4:$B"") = -1000, indirect(CONCAT(LEFT(H$1, LEN(H$1)-8),""-rep-texts"")&amp;""!$C$4:$C"") = I121), -2)"),2.0)</f>
        <v>2</v>
      </c>
      <c r="I121" s="8" t="str">
        <f>IFERROR(__xludf.DUMMYFUNCTION("IFERROR(vlookup( filter(indirect(CONCAT(LEFT(H$1, LEN(H$1)-8),""-rep-texts"")&amp;""!$B$4:$B""),indirect(CONCAT(LEFT(H$1, LEN(H$1)-8),""-rep-texts"")&amp;""!$A$4:$A"") = K121), indirect(CONCAT(LEFT(H$1, LEN(H$1)-8),""-rep-texts"")&amp;""!$A$4:$C""), 3, false), ""Low "&amp;"Content"")"),"No change in policy")</f>
        <v>No change in policy</v>
      </c>
      <c r="J121" s="7">
        <v>0.5</v>
      </c>
      <c r="K121" s="8">
        <f>IFERROR(__xludf.DUMMYFUNCTION("IFERROR(filter(indirect(CONCAT(LEFT(K$1, LEN(K$1)-8),""-rep-texts"")&amp;""!$A$4:$A""),indirect(CONCAT(LEFT(K$1, LEN(K$1)-8),""-rep-texts"")&amp;""!$B$4:$B"") &lt;&gt; -1000, indirect(CONCAT(LEFT(K$1, LEN(K$1)-8),""-rep-texts"")&amp;""!$C$4:$C"") = L121), -2)"),6.0)</f>
        <v>6</v>
      </c>
      <c r="L121" s="8" t="str">
        <f>IFERROR(__xludf.DUMMYFUNCTION("IF(ISBLANK(IFERROR(vlookup(D121, IMPORTRANGE(""1HbWeGXj0j_9fxRj0rL21m2rIJnCPQCiNttak_P61qFU"", ""policy_current_state""), 3,false), ""Low Content"") ), ""Low Content"", IFERROR(vlookup(D121, IMPORTRANGE(""1HbWeGXj0j_9fxRj0rL21m2rIJnCPQCiNttak_P61qFU"", """&amp;"policy_current_state!$A$3:$C$10000""), 3,false), ""Low Content"") )"),"No change in policy")</f>
        <v>No change in policy</v>
      </c>
      <c r="M121" s="7">
        <v>0.5</v>
      </c>
      <c r="N121" s="7">
        <f>IFERROR(__xludf.DUMMYFUNCTION("IFERROR(filter(indirect(CONCAT(LEFT(N$1, LEN(N$1)-8),""-rep-texts"")&amp;""!$A$4:$A""),indirect(CONCAT(LEFT(N$1, LEN(N$1)-8),""-rep-texts"")&amp;""!$B$4:$B"") = -1000, indirect(CONCAT(LEFT(N$1, LEN(N$1)-8),""-rep-texts"")&amp;""!$C$4:$C"") = O121), -2)"),1.0)</f>
        <v>1</v>
      </c>
      <c r="O121" s="8" t="str">
        <f>IFERROR(__xludf.DUMMYFUNCTION("IFERROR(vlookup( filter(indirect(CONCAT(LEFT(N$1, LEN(N$1)-8),""-rep-texts"")&amp;""!$B$4:$B""),indirect(CONCAT(LEFT(N$1, LEN(N$1)-8),""-rep-texts"")&amp;""!$A$4:$A"") = Q121), indirect(CONCAT(LEFT(N$1, LEN(N$1)-8),""-rep-texts"")&amp;""!$A$4:$C""), 3, false), ""Low "&amp;"Content"")"),"No impact or change")</f>
        <v>No impact or change</v>
      </c>
      <c r="P121" s="7">
        <v>0.5</v>
      </c>
      <c r="Q121" s="8">
        <f>IFERROR(__xludf.DUMMYFUNCTION("IFERROR(filter(indirect(CONCAT(LEFT(Q$1, LEN(Q$1)-8),""-rep-texts"")&amp;""!$A$4:$A""),indirect(CONCAT(LEFT(Q$1, LEN(Q$1)-8),""-rep-texts"")&amp;""!$B$4:$B"") &lt;&gt; -1000, indirect(CONCAT(LEFT(Q$1, LEN(Q$1)-8),""-rep-texts"")&amp;""!$C$4:$C"") = R121), -2)"),7.0)</f>
        <v>7</v>
      </c>
      <c r="R121" s="8" t="str">
        <f>IFERROR(__xludf.DUMMYFUNCTION("IF(ISBLANK(IFERROR(vlookup(E121, IMPORTRANGE(""1HbWeGXj0j_9fxRj0rL21m2rIJnCPQCiNttak_P61qFU"", ""impact_quality""), 3,false), ""Low Content"") ), ""Low Content"", IFERROR(vlookup(E121, IMPORTRANGE(""1HbWeGXj0j_9fxRj0rL21m2rIJnCPQCiNttak_P61qFU"", ""impact"&amp;"_quality!$A$3:$C$10000""), 3,false), ""Low Content"") )"),"No impact or change")</f>
        <v>No impact or change</v>
      </c>
      <c r="S121" s="7">
        <v>0.5</v>
      </c>
      <c r="T121" s="7">
        <f>IFERROR(__xludf.DUMMYFUNCTION("IFERROR(filter(indirect(CONCAT(LEFT(T$1, LEN(T$1)-8),""-rep-texts"")&amp;""!$A$4:$A""),indirect(CONCAT(LEFT(T$1, LEN(T$1)-8),""-rep-texts"")&amp;""!$B$4:$B"") = -1000, indirect(CONCAT(LEFT(T$1, LEN(T$1)-8),""-rep-texts"")&amp;""!$C$4:$C"") = U121), -2)"),-2.0)</f>
        <v>-2</v>
      </c>
      <c r="U121" s="8" t="str">
        <f>IFERROR(__xludf.DUMMYFUNCTION("IFERROR(vlookup( filter(indirect(CONCAT(LEFT(T$1, LEN(T$1)-8),""-rep-texts"")&amp;""!$B$4:$B""),indirect(CONCAT(LEFT(T$1, LEN(T$1)-8),""-rep-texts"")&amp;""!$A$4:$A"") = W121), indirect(CONCAT(LEFT(T$1, LEN(T$1)-8),""-rep-texts"")&amp;""!$A$4:$C""), 3, false), ""Low "&amp;"Content"")"),"Low Content")</f>
        <v>Low Content</v>
      </c>
      <c r="V121" s="7">
        <v>0.5</v>
      </c>
      <c r="W121" s="8">
        <f>IFERROR(__xludf.DUMMYFUNCTION("IFERROR(filter(indirect(CONCAT(LEFT(W$1, LEN(W$1)-8),""-rep-texts"")&amp;""!$A$4:$A""),indirect(CONCAT(LEFT(W$1, LEN(W$1)-8),""-rep-texts"")&amp;""!$B$4:$B"") &lt;&gt; -1000, indirect(CONCAT(LEFT(W$1, LEN(W$1)-8),""-rep-texts"")&amp;""!$C$4:$C"") = X121), -2)"),-2.0)</f>
        <v>-2</v>
      </c>
      <c r="X121" s="8" t="str">
        <f>IFERROR(__xludf.DUMMYFUNCTION("IF(ISBLANK(IFERROR(vlookup(F121, IMPORTRANGE(""1HbWeGXj0j_9fxRj0rL21m2rIJnCPQCiNttak_P61qFU"", ""impact_cul_perf""), 3,false), ""Low Content"") ), ""Low Content"", IFERROR(vlookup(F121, IMPORTRANGE(""1HbWeGXj0j_9fxRj0rL21m2rIJnCPQCiNttak_P61qFU"", ""impac"&amp;"t_cul_perf!$A$3:$C$10000""), 3,false), ""Low Content"") )"),"Low Content")</f>
        <v>Low Content</v>
      </c>
      <c r="Y121" s="7">
        <v>0.5</v>
      </c>
      <c r="Z121" s="7">
        <f>IFERROR(__xludf.DUMMYFUNCTION("IFERROR(filter(indirect(CONCAT(LEFT(Z$1, LEN(Z$1)-8),""-rep-texts"")&amp;""!$A$4:$A""),indirect(CONCAT(LEFT(Z$1, LEN(Z$1)-8),""-rep-texts"")&amp;""!$B$4:$B"") = -1000, indirect(CONCAT(LEFT(Z$1, LEN(Z$1)-8),""-rep-texts"")&amp;""!$C$4:$C"") = AA121), -2)"),1.0)</f>
        <v>1</v>
      </c>
      <c r="AA121" s="8" t="str">
        <f>IFERROR(__xludf.DUMMYFUNCTION("IFERROR(vlookup( filter(indirect(CONCAT(LEFT(Z$1, LEN(Z$1)-8),""-rep-texts"")&amp;""!$B$4:$B""),indirect(CONCAT(LEFT(Z$1, LEN(Z$1)-8),""-rep-texts"")&amp;""!$A$4:$A"") = AC121), indirect(CONCAT(LEFT(Z$1, LEN(Z$1)-8),""-rep-texts"")&amp;""!$A$4:$C""), 3, false), ""Low"&amp;" Content"")"),"Fulltime work from office")</f>
        <v>Fulltime work from office</v>
      </c>
      <c r="AB121" s="7">
        <v>0.5</v>
      </c>
      <c r="AC121" s="8">
        <f>IFERROR(__xludf.DUMMYFUNCTION("IFERROR(filter(indirect(CONCAT(LEFT(AC$1, LEN(AC$1)-8),""-rep-texts"")&amp;""!$A$4:$A""),indirect(CONCAT(LEFT(AC$1, LEN(AC$1)-8),""-rep-texts"")&amp;""!$B$4:$B"") &lt;&gt; -1000, indirect(CONCAT(LEFT(AC$1, LEN(AC$1)-8),""-rep-texts"")&amp;""!$C$4:$C"") = AD121), -2)"),5.0)</f>
        <v>5</v>
      </c>
      <c r="AD121" s="8" t="str">
        <f>IFERROR(__xludf.DUMMYFUNCTION("IF(ISBLANK(IFERROR(vlookup(G121, IMPORTRANGE(""1HbWeGXj0j_9fxRj0rL21m2rIJnCPQCiNttak_P61qFU"", ""policy_desired_state""), 3,false), ""Low Content"") ), ""Low Content"", IFERROR(vlookup(G121, IMPORTRANGE(""1HbWeGXj0j_9fxRj0rL21m2rIJnCPQCiNttak_P61qFU"", """&amp;"policy_desired_state!$A$3:$C$10000""), 3,false), ""Low Content"") )"),"Fulltime work from office")</f>
        <v>Fulltime work from office</v>
      </c>
      <c r="AE121" s="7">
        <v>0.5</v>
      </c>
    </row>
    <row r="122" ht="15.75" customHeight="1">
      <c r="A122" s="5" t="s">
        <v>38</v>
      </c>
      <c r="B122" s="9" t="s">
        <v>58</v>
      </c>
      <c r="C122" s="5" t="s">
        <v>47</v>
      </c>
      <c r="D122" s="5" t="s">
        <v>513</v>
      </c>
      <c r="E122" s="5" t="s">
        <v>514</v>
      </c>
      <c r="F122" s="5" t="s">
        <v>515</v>
      </c>
      <c r="G122" s="5" t="s">
        <v>516</v>
      </c>
      <c r="H122" s="7">
        <f>IFERROR(__xludf.DUMMYFUNCTION("IFERROR(filter(indirect(CONCAT(LEFT(H$1, LEN(H$1)-8),""-rep-texts"")&amp;""!$A$4:$A""),indirect(CONCAT(LEFT(H$1, LEN(H$1)-8),""-rep-texts"")&amp;""!$B$4:$B"") = -1000, indirect(CONCAT(LEFT(H$1, LEN(H$1)-8),""-rep-texts"")&amp;""!$C$4:$C"") = I122), -2)"),1.0)</f>
        <v>1</v>
      </c>
      <c r="I122" s="8" t="str">
        <f>IFERROR(__xludf.DUMMYFUNCTION("IFERROR(vlookup( filter(indirect(CONCAT(LEFT(H$1, LEN(H$1)-8),""-rep-texts"")&amp;""!$B$4:$B""),indirect(CONCAT(LEFT(H$1, LEN(H$1)-8),""-rep-texts"")&amp;""!$A$4:$A"") = K122), indirect(CONCAT(LEFT(H$1, LEN(H$1)-8),""-rep-texts"")&amp;""!$A$4:$C""), 3, false), ""Low "&amp;"Content"")"),"Shifted to full remote work")</f>
        <v>Shifted to full remote work</v>
      </c>
      <c r="J122" s="7">
        <v>0.5</v>
      </c>
      <c r="K122" s="8">
        <f>IFERROR(__xludf.DUMMYFUNCTION("IFERROR(filter(indirect(CONCAT(LEFT(K$1, LEN(K$1)-8),""-rep-texts"")&amp;""!$A$4:$A""),indirect(CONCAT(LEFT(K$1, LEN(K$1)-8),""-rep-texts"")&amp;""!$B$4:$B"") &lt;&gt; -1000, indirect(CONCAT(LEFT(K$1, LEN(K$1)-8),""-rep-texts"")&amp;""!$C$4:$C"") = L122), -2)"),5.0)</f>
        <v>5</v>
      </c>
      <c r="L122" s="8" t="str">
        <f>IFERROR(__xludf.DUMMYFUNCTION("IF(ISBLANK(IFERROR(vlookup(D122, IMPORTRANGE(""1HbWeGXj0j_9fxRj0rL21m2rIJnCPQCiNttak_P61qFU"", ""policy_current_state""), 3,false), ""Low Content"") ), ""Low Content"", IFERROR(vlookup(D122, IMPORTRANGE(""1HbWeGXj0j_9fxRj0rL21m2rIJnCPQCiNttak_P61qFU"", """&amp;"policy_current_state!$A$3:$C$10000""), 3,false), ""Low Content"") )"),"Shifted to full remote work")</f>
        <v>Shifted to full remote work</v>
      </c>
      <c r="M122" s="7">
        <v>0.5</v>
      </c>
      <c r="N122" s="7">
        <f>IFERROR(__xludf.DUMMYFUNCTION("IFERROR(filter(indirect(CONCAT(LEFT(N$1, LEN(N$1)-8),""-rep-texts"")&amp;""!$A$4:$A""),indirect(CONCAT(LEFT(N$1, LEN(N$1)-8),""-rep-texts"")&amp;""!$B$4:$B"") = -1000, indirect(CONCAT(LEFT(N$1, LEN(N$1)-8),""-rep-texts"")&amp;""!$C$4:$C"") = O122), -2)"),2.0)</f>
        <v>2</v>
      </c>
      <c r="O122" s="8" t="str">
        <f>IFERROR(__xludf.DUMMYFUNCTION("IFERROR(vlookup( filter(indirect(CONCAT(LEFT(N$1, LEN(N$1)-8),""-rep-texts"")&amp;""!$B$4:$B""),indirect(CONCAT(LEFT(N$1, LEN(N$1)-8),""-rep-texts"")&amp;""!$A$4:$A"") = Q122), indirect(CONCAT(LEFT(N$1, LEN(N$1)-8),""-rep-texts"")&amp;""!$A$4:$C""), 3, false), ""Low "&amp;"Content"")"),"Positive impact on quality of life")</f>
        <v>Positive impact on quality of life</v>
      </c>
      <c r="P122" s="7">
        <v>0.5</v>
      </c>
      <c r="Q122" s="8">
        <f>IFERROR(__xludf.DUMMYFUNCTION("IFERROR(filter(indirect(CONCAT(LEFT(Q$1, LEN(Q$1)-8),""-rep-texts"")&amp;""!$A$4:$A""),indirect(CONCAT(LEFT(Q$1, LEN(Q$1)-8),""-rep-texts"")&amp;""!$B$4:$B"") &lt;&gt; -1000, indirect(CONCAT(LEFT(Q$1, LEN(Q$1)-8),""-rep-texts"")&amp;""!$C$4:$C"") = R122), -2)"),11.0)</f>
        <v>11</v>
      </c>
      <c r="R122" s="8" t="str">
        <f>IFERROR(__xludf.DUMMYFUNCTION("IF(ISBLANK(IFERROR(vlookup(E122, IMPORTRANGE(""1HbWeGXj0j_9fxRj0rL21m2rIJnCPQCiNttak_P61qFU"", ""impact_quality""), 3,false), ""Low Content"") ), ""Low Content"", IFERROR(vlookup(E122, IMPORTRANGE(""1HbWeGXj0j_9fxRj0rL21m2rIJnCPQCiNttak_P61qFU"", ""impact"&amp;"_quality!$A$3:$C$10000""), 3,false), ""Low Content"") )"),"Positive impact on work-life balance due to hyrbrid/remote policy")</f>
        <v>Positive impact on work-life balance due to hyrbrid/remote policy</v>
      </c>
      <c r="S122" s="7">
        <v>0.5</v>
      </c>
      <c r="T122" s="7">
        <f>IFERROR(__xludf.DUMMYFUNCTION("IFERROR(filter(indirect(CONCAT(LEFT(T$1, LEN(T$1)-8),""-rep-texts"")&amp;""!$A$4:$A""),indirect(CONCAT(LEFT(T$1, LEN(T$1)-8),""-rep-texts"")&amp;""!$B$4:$B"") = -1000, indirect(CONCAT(LEFT(T$1, LEN(T$1)-8),""-rep-texts"")&amp;""!$C$4:$C"") = U122), -2)"),1.0)</f>
        <v>1</v>
      </c>
      <c r="U122" s="8" t="str">
        <f>IFERROR(__xludf.DUMMYFUNCTION("IFERROR(vlookup( filter(indirect(CONCAT(LEFT(T$1, LEN(T$1)-8),""-rep-texts"")&amp;""!$B$4:$B""),indirect(CONCAT(LEFT(T$1, LEN(T$1)-8),""-rep-texts"")&amp;""!$A$4:$A"") = W122), indirect(CONCAT(LEFT(T$1, LEN(T$1)-8),""-rep-texts"")&amp;""!$A$4:$C""), 3, false), ""Low "&amp;"Content"")"),"No impact or still unsure of impact")</f>
        <v>No impact or still unsure of impact</v>
      </c>
      <c r="V122" s="7">
        <v>0.5</v>
      </c>
      <c r="W122" s="8">
        <f>IFERROR(__xludf.DUMMYFUNCTION("IFERROR(filter(indirect(CONCAT(LEFT(W$1, LEN(W$1)-8),""-rep-texts"")&amp;""!$A$4:$A""),indirect(CONCAT(LEFT(W$1, LEN(W$1)-8),""-rep-texts"")&amp;""!$B$4:$B"") &lt;&gt; -1000, indirect(CONCAT(LEFT(W$1, LEN(W$1)-8),""-rep-texts"")&amp;""!$C$4:$C"") = X122), -2)"),5.0)</f>
        <v>5</v>
      </c>
      <c r="X122" s="8" t="str">
        <f>IFERROR(__xludf.DUMMYFUNCTION("IF(ISBLANK(IFERROR(vlookup(F122, IMPORTRANGE(""1HbWeGXj0j_9fxRj0rL21m2rIJnCPQCiNttak_P61qFU"", ""impact_cul_perf""), 3,false), ""Low Content"") ), ""Low Content"", IFERROR(vlookup(F122, IMPORTRANGE(""1HbWeGXj0j_9fxRj0rL21m2rIJnCPQCiNttak_P61qFU"", ""impac"&amp;"t_cul_perf!$A$3:$C$10000""), 3,false), ""Low Content"") )"),"No impact or still unsure of impact")</f>
        <v>No impact or still unsure of impact</v>
      </c>
      <c r="Y122" s="7">
        <v>0.5</v>
      </c>
      <c r="Z122" s="7">
        <f>IFERROR(__xludf.DUMMYFUNCTION("IFERROR(filter(indirect(CONCAT(LEFT(Z$1, LEN(Z$1)-8),""-rep-texts"")&amp;""!$A$4:$A""),indirect(CONCAT(LEFT(Z$1, LEN(Z$1)-8),""-rep-texts"")&amp;""!$B$4:$B"") = -1000, indirect(CONCAT(LEFT(Z$1, LEN(Z$1)-8),""-rep-texts"")&amp;""!$C$4:$C"") = AA122), -2)"),0.0)</f>
        <v>0</v>
      </c>
      <c r="AA122" s="8" t="str">
        <f>IFERROR(__xludf.DUMMYFUNCTION("IFERROR(vlookup( filter(indirect(CONCAT(LEFT(Z$1, LEN(Z$1)-8),""-rep-texts"")&amp;""!$B$4:$B""),indirect(CONCAT(LEFT(Z$1, LEN(Z$1)-8),""-rep-texts"")&amp;""!$A$4:$A"") = AC122), indirect(CONCAT(LEFT(Z$1, LEN(Z$1)-8),""-rep-texts"")&amp;""!$A$4:$C""), 3, false), ""Low"&amp;" Content"")"),"Fulltime work from home")</f>
        <v>Fulltime work from home</v>
      </c>
      <c r="AB122" s="7">
        <v>0.5</v>
      </c>
      <c r="AC122" s="8">
        <f>IFERROR(__xludf.DUMMYFUNCTION("IFERROR(filter(indirect(CONCAT(LEFT(AC$1, LEN(AC$1)-8),""-rep-texts"")&amp;""!$A$4:$A""),indirect(CONCAT(LEFT(AC$1, LEN(AC$1)-8),""-rep-texts"")&amp;""!$B$4:$B"") &lt;&gt; -1000, indirect(CONCAT(LEFT(AC$1, LEN(AC$1)-8),""-rep-texts"")&amp;""!$C$4:$C"") = AD122), -2)"),4.0)</f>
        <v>4</v>
      </c>
      <c r="AD122" s="8" t="str">
        <f>IFERROR(__xludf.DUMMYFUNCTION("IF(ISBLANK(IFERROR(vlookup(G122, IMPORTRANGE(""1HbWeGXj0j_9fxRj0rL21m2rIJnCPQCiNttak_P61qFU"", ""policy_desired_state""), 3,false), ""Low Content"") ), ""Low Content"", IFERROR(vlookup(G122, IMPORTRANGE(""1HbWeGXj0j_9fxRj0rL21m2rIJnCPQCiNttak_P61qFU"", """&amp;"policy_desired_state!$A$3:$C$10000""), 3,false), ""Low Content"") )"),"Fulltime work from home")</f>
        <v>Fulltime work from home</v>
      </c>
      <c r="AE122" s="7">
        <v>0.5</v>
      </c>
    </row>
    <row r="123" ht="15.75" customHeight="1">
      <c r="A123" s="5" t="s">
        <v>45</v>
      </c>
      <c r="B123" s="6" t="s">
        <v>39</v>
      </c>
      <c r="C123" s="5" t="s">
        <v>47</v>
      </c>
      <c r="D123" s="5" t="s">
        <v>517</v>
      </c>
      <c r="E123" s="5" t="s">
        <v>518</v>
      </c>
      <c r="F123" s="5" t="s">
        <v>519</v>
      </c>
      <c r="G123" s="10" t="s">
        <v>520</v>
      </c>
      <c r="H123" s="7">
        <f>IFERROR(__xludf.DUMMYFUNCTION("IFERROR(filter(indirect(CONCAT(LEFT(H$1, LEN(H$1)-8),""-rep-texts"")&amp;""!$A$4:$A""),indirect(CONCAT(LEFT(H$1, LEN(H$1)-8),""-rep-texts"")&amp;""!$B$4:$B"") = -1000, indirect(CONCAT(LEFT(H$1, LEN(H$1)-8),""-rep-texts"")&amp;""!$C$4:$C"") = I123), -2)"),0.0)</f>
        <v>0</v>
      </c>
      <c r="I123" s="8" t="str">
        <f>IFERROR(__xludf.DUMMYFUNCTION("IFERROR(vlookup( filter(indirect(CONCAT(LEFT(H$1, LEN(H$1)-8),""-rep-texts"")&amp;""!$B$4:$B""),indirect(CONCAT(LEFT(H$1, LEN(H$1)-8),""-rep-texts"")&amp;""!$A$4:$A"") = K123), indirect(CONCAT(LEFT(H$1, LEN(H$1)-8),""-rep-texts"")&amp;""!$A$4:$C""), 3, false), ""Low "&amp;"Content"")"),"Adopted hybrid work policy")</f>
        <v>Adopted hybrid work policy</v>
      </c>
      <c r="J123" s="7">
        <v>0.5</v>
      </c>
      <c r="K123" s="8">
        <f>IFERROR(__xludf.DUMMYFUNCTION("IFERROR(filter(indirect(CONCAT(LEFT(K$1, LEN(K$1)-8),""-rep-texts"")&amp;""!$A$4:$A""),indirect(CONCAT(LEFT(K$1, LEN(K$1)-8),""-rep-texts"")&amp;""!$B$4:$B"") &lt;&gt; -1000, indirect(CONCAT(LEFT(K$1, LEN(K$1)-8),""-rep-texts"")&amp;""!$C$4:$C"") = L123), -2)"),4.0)</f>
        <v>4</v>
      </c>
      <c r="L123" s="8" t="str">
        <f>IFERROR(__xludf.DUMMYFUNCTION("IF(ISBLANK(IFERROR(vlookup(D123, IMPORTRANGE(""1HbWeGXj0j_9fxRj0rL21m2rIJnCPQCiNttak_P61qFU"", ""policy_current_state""), 3,false), ""Low Content"") ), ""Low Content"", IFERROR(vlookup(D123, IMPORTRANGE(""1HbWeGXj0j_9fxRj0rL21m2rIJnCPQCiNttak_P61qFU"", """&amp;"policy_current_state!$A$3:$C$10000""), 3,false), ""Low Content"") )"),"Adopted hybrid work policy")</f>
        <v>Adopted hybrid work policy</v>
      </c>
      <c r="M123" s="7">
        <v>0.5</v>
      </c>
      <c r="N123" s="7">
        <f>IFERROR(__xludf.DUMMYFUNCTION("IFERROR(filter(indirect(CONCAT(LEFT(N$1, LEN(N$1)-8),""-rep-texts"")&amp;""!$A$4:$A""),indirect(CONCAT(LEFT(N$1, LEN(N$1)-8),""-rep-texts"")&amp;""!$B$4:$B"") = -1000, indirect(CONCAT(LEFT(N$1, LEN(N$1)-8),""-rep-texts"")&amp;""!$C$4:$C"") = O123), -2)"),2.0)</f>
        <v>2</v>
      </c>
      <c r="O123" s="8" t="str">
        <f>IFERROR(__xludf.DUMMYFUNCTION("IFERROR(vlookup( filter(indirect(CONCAT(LEFT(N$1, LEN(N$1)-8),""-rep-texts"")&amp;""!$B$4:$B""),indirect(CONCAT(LEFT(N$1, LEN(N$1)-8),""-rep-texts"")&amp;""!$A$4:$A"") = Q123), indirect(CONCAT(LEFT(N$1, LEN(N$1)-8),""-rep-texts"")&amp;""!$A$4:$C""), 3, false), ""Low "&amp;"Content"")"),"Positive impact on quality of life")</f>
        <v>Positive impact on quality of life</v>
      </c>
      <c r="P123" s="7">
        <v>0.5</v>
      </c>
      <c r="Q123" s="8">
        <f>IFERROR(__xludf.DUMMYFUNCTION("IFERROR(filter(indirect(CONCAT(LEFT(Q$1, LEN(Q$1)-8),""-rep-texts"")&amp;""!$A$4:$A""),indirect(CONCAT(LEFT(Q$1, LEN(Q$1)-8),""-rep-texts"")&amp;""!$B$4:$B"") &lt;&gt; -1000, indirect(CONCAT(LEFT(Q$1, LEN(Q$1)-8),""-rep-texts"")&amp;""!$C$4:$C"") = R123), -2)"),11.0)</f>
        <v>11</v>
      </c>
      <c r="R123" s="8" t="str">
        <f>IFERROR(__xludf.DUMMYFUNCTION("IF(ISBLANK(IFERROR(vlookup(E123, IMPORTRANGE(""1HbWeGXj0j_9fxRj0rL21m2rIJnCPQCiNttak_P61qFU"", ""impact_quality""), 3,false), ""Low Content"") ), ""Low Content"", IFERROR(vlookup(E123, IMPORTRANGE(""1HbWeGXj0j_9fxRj0rL21m2rIJnCPQCiNttak_P61qFU"", ""impact"&amp;"_quality!$A$3:$C$10000""), 3,false), ""Low Content"") )"),"Positive impact on work-life balance due to hyrbrid/remote policy")</f>
        <v>Positive impact on work-life balance due to hyrbrid/remote policy</v>
      </c>
      <c r="S123" s="7">
        <v>0.5</v>
      </c>
      <c r="T123" s="7">
        <f>IFERROR(__xludf.DUMMYFUNCTION("IFERROR(filter(indirect(CONCAT(LEFT(T$1, LEN(T$1)-8),""-rep-texts"")&amp;""!$A$4:$A""),indirect(CONCAT(LEFT(T$1, LEN(T$1)-8),""-rep-texts"")&amp;""!$B$4:$B"") = -1000, indirect(CONCAT(LEFT(T$1, LEN(T$1)-8),""-rep-texts"")&amp;""!$C$4:$C"") = U123), -2)"),2.0)</f>
        <v>2</v>
      </c>
      <c r="U123" s="8" t="str">
        <f>IFERROR(__xludf.DUMMYFUNCTION("IFERROR(vlookup( filter(indirect(CONCAT(LEFT(T$1, LEN(T$1)-8),""-rep-texts"")&amp;""!$B$4:$B""),indirect(CONCAT(LEFT(T$1, LEN(T$1)-8),""-rep-texts"")&amp;""!$A$4:$A"") = W123), indirect(CONCAT(LEFT(T$1, LEN(T$1)-8),""-rep-texts"")&amp;""!$A$4:$C""), 3, false), ""Low "&amp;"Content"")"),"Positive impact on team's culture and performance")</f>
        <v>Positive impact on team's culture and performance</v>
      </c>
      <c r="V123" s="7">
        <v>0.5</v>
      </c>
      <c r="W123" s="8">
        <f>IFERROR(__xludf.DUMMYFUNCTION("IFERROR(filter(indirect(CONCAT(LEFT(W$1, LEN(W$1)-8),""-rep-texts"")&amp;""!$A$4:$A""),indirect(CONCAT(LEFT(W$1, LEN(W$1)-8),""-rep-texts"")&amp;""!$B$4:$B"") &lt;&gt; -1000, indirect(CONCAT(LEFT(W$1, LEN(W$1)-8),""-rep-texts"")&amp;""!$C$4:$C"") = X123), -2)"),6.0)</f>
        <v>6</v>
      </c>
      <c r="X123" s="8" t="str">
        <f>IFERROR(__xludf.DUMMYFUNCTION("IF(ISBLANK(IFERROR(vlookup(F123, IMPORTRANGE(""1HbWeGXj0j_9fxRj0rL21m2rIJnCPQCiNttak_P61qFU"", ""impact_cul_perf""), 3,false), ""Low Content"") ), ""Low Content"", IFERROR(vlookup(F123, IMPORTRANGE(""1HbWeGXj0j_9fxRj0rL21m2rIJnCPQCiNttak_P61qFU"", ""impac"&amp;"t_cul_perf!$A$3:$C$10000""), 3,false), ""Low Content"") )"),"Maintained or enhanced team culture and performance ")</f>
        <v>Maintained or enhanced team culture and performance </v>
      </c>
      <c r="Y123" s="7">
        <v>0.5</v>
      </c>
      <c r="Z123" s="7">
        <f>IFERROR(__xludf.DUMMYFUNCTION("IFERROR(filter(indirect(CONCAT(LEFT(Z$1, LEN(Z$1)-8),""-rep-texts"")&amp;""!$A$4:$A""),indirect(CONCAT(LEFT(Z$1, LEN(Z$1)-8),""-rep-texts"")&amp;""!$B$4:$B"") = -1000, indirect(CONCAT(LEFT(Z$1, LEN(Z$1)-8),""-rep-texts"")&amp;""!$C$4:$C"") = AA123), -2)"),3.0)</f>
        <v>3</v>
      </c>
      <c r="AA123" s="8" t="str">
        <f>IFERROR(__xludf.DUMMYFUNCTION("IFERROR(vlookup( filter(indirect(CONCAT(LEFT(Z$1, LEN(Z$1)-8),""-rep-texts"")&amp;""!$B$4:$B""),indirect(CONCAT(LEFT(Z$1, LEN(Z$1)-8),""-rep-texts"")&amp;""!$A$4:$A"") = AC123), indirect(CONCAT(LEFT(Z$1, LEN(Z$1)-8),""-rep-texts"")&amp;""!$A$4:$C""), 3, false), ""Low"&amp;" Content"")"),"Preference for hybrid model")</f>
        <v>Preference for hybrid model</v>
      </c>
      <c r="AB123" s="7">
        <v>0.5</v>
      </c>
      <c r="AC123" s="8">
        <f>IFERROR(__xludf.DUMMYFUNCTION("IFERROR(filter(indirect(CONCAT(LEFT(AC$1, LEN(AC$1)-8),""-rep-texts"")&amp;""!$A$4:$A""),indirect(CONCAT(LEFT(AC$1, LEN(AC$1)-8),""-rep-texts"")&amp;""!$B$4:$B"") &lt;&gt; -1000, indirect(CONCAT(LEFT(AC$1, LEN(AC$1)-8),""-rep-texts"")&amp;""!$C$4:$C"") = AD123), -2)"),8.0)</f>
        <v>8</v>
      </c>
      <c r="AD123" s="8" t="str">
        <f>IFERROR(__xludf.DUMMYFUNCTION("IF(ISBLANK(IFERROR(vlookup(G123, IMPORTRANGE(""1HbWeGXj0j_9fxRj0rL21m2rIJnCPQCiNttak_P61qFU"", ""policy_desired_state""), 3,false), ""Low Content"") ), ""Low Content"", IFERROR(vlookup(G123, IMPORTRANGE(""1HbWeGXj0j_9fxRj0rL21m2rIJnCPQCiNttak_P61qFU"", """&amp;"policy_desired_state!$A$3:$C$10000""), 3,false), ""Low Content"") )"),"Role-specific remote policies")</f>
        <v>Role-specific remote policies</v>
      </c>
      <c r="AE123" s="7">
        <v>0.5</v>
      </c>
    </row>
    <row r="124" ht="15.75" customHeight="1">
      <c r="A124" s="5" t="s">
        <v>45</v>
      </c>
      <c r="B124" s="9" t="s">
        <v>52</v>
      </c>
      <c r="C124" s="5" t="s">
        <v>47</v>
      </c>
      <c r="D124" s="5" t="s">
        <v>521</v>
      </c>
      <c r="E124" s="5" t="s">
        <v>521</v>
      </c>
      <c r="F124" s="5" t="s">
        <v>521</v>
      </c>
      <c r="G124" s="5" t="s">
        <v>521</v>
      </c>
      <c r="H124" s="7">
        <f>IFERROR(__xludf.DUMMYFUNCTION("IFERROR(filter(indirect(CONCAT(LEFT(H$1, LEN(H$1)-8),""-rep-texts"")&amp;""!$A$4:$A""),indirect(CONCAT(LEFT(H$1, LEN(H$1)-8),""-rep-texts"")&amp;""!$B$4:$B"") = -1000, indirect(CONCAT(LEFT(H$1, LEN(H$1)-8),""-rep-texts"")&amp;""!$C$4:$C"") = I124), -2)"),-2.0)</f>
        <v>-2</v>
      </c>
      <c r="I124" s="8" t="str">
        <f>IFERROR(__xludf.DUMMYFUNCTION("IFERROR(vlookup( filter(indirect(CONCAT(LEFT(H$1, LEN(H$1)-8),""-rep-texts"")&amp;""!$B$4:$B""),indirect(CONCAT(LEFT(H$1, LEN(H$1)-8),""-rep-texts"")&amp;""!$A$4:$A"") = K124), indirect(CONCAT(LEFT(H$1, LEN(H$1)-8),""-rep-texts"")&amp;""!$A$4:$C""), 3, false), ""Low "&amp;"Content"")"),"Low Content")</f>
        <v>Low Content</v>
      </c>
      <c r="J124" s="7">
        <v>0.5</v>
      </c>
      <c r="K124" s="8">
        <f>IFERROR(__xludf.DUMMYFUNCTION("IFERROR(filter(indirect(CONCAT(LEFT(K$1, LEN(K$1)-8),""-rep-texts"")&amp;""!$A$4:$A""),indirect(CONCAT(LEFT(K$1, LEN(K$1)-8),""-rep-texts"")&amp;""!$B$4:$B"") &lt;&gt; -1000, indirect(CONCAT(LEFT(K$1, LEN(K$1)-8),""-rep-texts"")&amp;""!$C$4:$C"") = L124), -2)"),-2.0)</f>
        <v>-2</v>
      </c>
      <c r="L124" s="8" t="str">
        <f>IFERROR(__xludf.DUMMYFUNCTION("IF(ISBLANK(IFERROR(vlookup(D124, IMPORTRANGE(""1HbWeGXj0j_9fxRj0rL21m2rIJnCPQCiNttak_P61qFU"", ""policy_current_state""), 3,false), ""Low Content"") ), ""Low Content"", IFERROR(vlookup(D124, IMPORTRANGE(""1HbWeGXj0j_9fxRj0rL21m2rIJnCPQCiNttak_P61qFU"", """&amp;"policy_current_state!$A$3:$C$10000""), 3,false), ""Low Content"") )"),"Low Content")</f>
        <v>Low Content</v>
      </c>
      <c r="M124" s="7">
        <v>0.5</v>
      </c>
      <c r="N124" s="7">
        <f>IFERROR(__xludf.DUMMYFUNCTION("IFERROR(filter(indirect(CONCAT(LEFT(N$1, LEN(N$1)-8),""-rep-texts"")&amp;""!$A$4:$A""),indirect(CONCAT(LEFT(N$1, LEN(N$1)-8),""-rep-texts"")&amp;""!$B$4:$B"") = -1000, indirect(CONCAT(LEFT(N$1, LEN(N$1)-8),""-rep-texts"")&amp;""!$C$4:$C"") = O124), -2)"),-2.0)</f>
        <v>-2</v>
      </c>
      <c r="O124" s="8" t="str">
        <f>IFERROR(__xludf.DUMMYFUNCTION("IFERROR(vlookup( filter(indirect(CONCAT(LEFT(N$1, LEN(N$1)-8),""-rep-texts"")&amp;""!$B$4:$B""),indirect(CONCAT(LEFT(N$1, LEN(N$1)-8),""-rep-texts"")&amp;""!$A$4:$A"") = Q124), indirect(CONCAT(LEFT(N$1, LEN(N$1)-8),""-rep-texts"")&amp;""!$A$4:$C""), 3, false), ""Low "&amp;"Content"")"),"Low Content")</f>
        <v>Low Content</v>
      </c>
      <c r="P124" s="7">
        <v>0.5</v>
      </c>
      <c r="Q124" s="8">
        <f>IFERROR(__xludf.DUMMYFUNCTION("IFERROR(filter(indirect(CONCAT(LEFT(Q$1, LEN(Q$1)-8),""-rep-texts"")&amp;""!$A$4:$A""),indirect(CONCAT(LEFT(Q$1, LEN(Q$1)-8),""-rep-texts"")&amp;""!$B$4:$B"") &lt;&gt; -1000, indirect(CONCAT(LEFT(Q$1, LEN(Q$1)-8),""-rep-texts"")&amp;""!$C$4:$C"") = R124), -2)"),-2.0)</f>
        <v>-2</v>
      </c>
      <c r="R124" s="8" t="str">
        <f>IFERROR(__xludf.DUMMYFUNCTION("IF(ISBLANK(IFERROR(vlookup(E124, IMPORTRANGE(""1HbWeGXj0j_9fxRj0rL21m2rIJnCPQCiNttak_P61qFU"", ""impact_quality""), 3,false), ""Low Content"") ), ""Low Content"", IFERROR(vlookup(E124, IMPORTRANGE(""1HbWeGXj0j_9fxRj0rL21m2rIJnCPQCiNttak_P61qFU"", ""impact"&amp;"_quality!$A$3:$C$10000""), 3,false), ""Low Content"") )"),"Low Content")</f>
        <v>Low Content</v>
      </c>
      <c r="S124" s="7">
        <v>0.5</v>
      </c>
      <c r="T124" s="7">
        <f>IFERROR(__xludf.DUMMYFUNCTION("IFERROR(filter(indirect(CONCAT(LEFT(T$1, LEN(T$1)-8),""-rep-texts"")&amp;""!$A$4:$A""),indirect(CONCAT(LEFT(T$1, LEN(T$1)-8),""-rep-texts"")&amp;""!$B$4:$B"") = -1000, indirect(CONCAT(LEFT(T$1, LEN(T$1)-8),""-rep-texts"")&amp;""!$C$4:$C"") = U124), -2)"),-2.0)</f>
        <v>-2</v>
      </c>
      <c r="U124" s="8" t="str">
        <f>IFERROR(__xludf.DUMMYFUNCTION("IFERROR(vlookup( filter(indirect(CONCAT(LEFT(T$1, LEN(T$1)-8),""-rep-texts"")&amp;""!$B$4:$B""),indirect(CONCAT(LEFT(T$1, LEN(T$1)-8),""-rep-texts"")&amp;""!$A$4:$A"") = W124), indirect(CONCAT(LEFT(T$1, LEN(T$1)-8),""-rep-texts"")&amp;""!$A$4:$C""), 3, false), ""Low "&amp;"Content"")"),"Low Content")</f>
        <v>Low Content</v>
      </c>
      <c r="V124" s="7">
        <v>0.5</v>
      </c>
      <c r="W124" s="8">
        <f>IFERROR(__xludf.DUMMYFUNCTION("IFERROR(filter(indirect(CONCAT(LEFT(W$1, LEN(W$1)-8),""-rep-texts"")&amp;""!$A$4:$A""),indirect(CONCAT(LEFT(W$1, LEN(W$1)-8),""-rep-texts"")&amp;""!$B$4:$B"") &lt;&gt; -1000, indirect(CONCAT(LEFT(W$1, LEN(W$1)-8),""-rep-texts"")&amp;""!$C$4:$C"") = X124), -2)"),-2.0)</f>
        <v>-2</v>
      </c>
      <c r="X124" s="8" t="str">
        <f>IFERROR(__xludf.DUMMYFUNCTION("IF(ISBLANK(IFERROR(vlookup(F124, IMPORTRANGE(""1HbWeGXj0j_9fxRj0rL21m2rIJnCPQCiNttak_P61qFU"", ""impact_cul_perf""), 3,false), ""Low Content"") ), ""Low Content"", IFERROR(vlookup(F124, IMPORTRANGE(""1HbWeGXj0j_9fxRj0rL21m2rIJnCPQCiNttak_P61qFU"", ""impac"&amp;"t_cul_perf!$A$3:$C$10000""), 3,false), ""Low Content"") )"),"Low Content")</f>
        <v>Low Content</v>
      </c>
      <c r="Y124" s="7">
        <v>0.5</v>
      </c>
      <c r="Z124" s="7">
        <f>IFERROR(__xludf.DUMMYFUNCTION("IFERROR(filter(indirect(CONCAT(LEFT(Z$1, LEN(Z$1)-8),""-rep-texts"")&amp;""!$A$4:$A""),indirect(CONCAT(LEFT(Z$1, LEN(Z$1)-8),""-rep-texts"")&amp;""!$B$4:$B"") = -1000, indirect(CONCAT(LEFT(Z$1, LEN(Z$1)-8),""-rep-texts"")&amp;""!$C$4:$C"") = AA124), -2)"),-2.0)</f>
        <v>-2</v>
      </c>
      <c r="AA124" s="8" t="str">
        <f>IFERROR(__xludf.DUMMYFUNCTION("IFERROR(vlookup( filter(indirect(CONCAT(LEFT(Z$1, LEN(Z$1)-8),""-rep-texts"")&amp;""!$B$4:$B""),indirect(CONCAT(LEFT(Z$1, LEN(Z$1)-8),""-rep-texts"")&amp;""!$A$4:$A"") = AC124), indirect(CONCAT(LEFT(Z$1, LEN(Z$1)-8),""-rep-texts"")&amp;""!$A$4:$C""), 3, false), ""Low"&amp;" Content"")"),"Low Content")</f>
        <v>Low Content</v>
      </c>
      <c r="AB124" s="7">
        <v>0.5</v>
      </c>
      <c r="AC124" s="8">
        <f>IFERROR(__xludf.DUMMYFUNCTION("IFERROR(filter(indirect(CONCAT(LEFT(AC$1, LEN(AC$1)-8),""-rep-texts"")&amp;""!$A$4:$A""),indirect(CONCAT(LEFT(AC$1, LEN(AC$1)-8),""-rep-texts"")&amp;""!$B$4:$B"") &lt;&gt; -1000, indirect(CONCAT(LEFT(AC$1, LEN(AC$1)-8),""-rep-texts"")&amp;""!$C$4:$C"") = AD124), -2)"),-2.0)</f>
        <v>-2</v>
      </c>
      <c r="AD124" s="8" t="str">
        <f>IFERROR(__xludf.DUMMYFUNCTION("IF(ISBLANK(IFERROR(vlookup(G124, IMPORTRANGE(""1HbWeGXj0j_9fxRj0rL21m2rIJnCPQCiNttak_P61qFU"", ""policy_desired_state""), 3,false), ""Low Content"") ), ""Low Content"", IFERROR(vlookup(G124, IMPORTRANGE(""1HbWeGXj0j_9fxRj0rL21m2rIJnCPQCiNttak_P61qFU"", """&amp;"policy_desired_state!$A$3:$C$10000""), 3,false), ""Low Content"") )"),"Low Content")</f>
        <v>Low Content</v>
      </c>
      <c r="AE124" s="7">
        <v>0.5</v>
      </c>
    </row>
    <row r="125" ht="15.75" customHeight="1">
      <c r="A125" s="5" t="s">
        <v>45</v>
      </c>
      <c r="B125" s="6" t="s">
        <v>52</v>
      </c>
      <c r="C125" s="5" t="s">
        <v>47</v>
      </c>
      <c r="D125" s="5" t="s">
        <v>522</v>
      </c>
      <c r="E125" s="5" t="s">
        <v>523</v>
      </c>
      <c r="F125" s="5" t="s">
        <v>524</v>
      </c>
      <c r="G125" s="10" t="s">
        <v>525</v>
      </c>
      <c r="H125" s="7">
        <f>IFERROR(__xludf.DUMMYFUNCTION("IFERROR(filter(indirect(CONCAT(LEFT(H$1, LEN(H$1)-8),""-rep-texts"")&amp;""!$A$4:$A""),indirect(CONCAT(LEFT(H$1, LEN(H$1)-8),""-rep-texts"")&amp;""!$B$4:$B"") = -1000, indirect(CONCAT(LEFT(H$1, LEN(H$1)-8),""-rep-texts"")&amp;""!$C$4:$C"") = I125), -2)"),2.0)</f>
        <v>2</v>
      </c>
      <c r="I125" s="8" t="str">
        <f>IFERROR(__xludf.DUMMYFUNCTION("IFERROR(vlookup( filter(indirect(CONCAT(LEFT(H$1, LEN(H$1)-8),""-rep-texts"")&amp;""!$B$4:$B""),indirect(CONCAT(LEFT(H$1, LEN(H$1)-8),""-rep-texts"")&amp;""!$A$4:$A"") = K125), indirect(CONCAT(LEFT(H$1, LEN(H$1)-8),""-rep-texts"")&amp;""!$A$4:$C""), 3, false), ""Low "&amp;"Content"")"),"No change in policy")</f>
        <v>No change in policy</v>
      </c>
      <c r="J125" s="7">
        <v>0.5</v>
      </c>
      <c r="K125" s="8">
        <f>IFERROR(__xludf.DUMMYFUNCTION("IFERROR(filter(indirect(CONCAT(LEFT(K$1, LEN(K$1)-8),""-rep-texts"")&amp;""!$A$4:$A""),indirect(CONCAT(LEFT(K$1, LEN(K$1)-8),""-rep-texts"")&amp;""!$B$4:$B"") &lt;&gt; -1000, indirect(CONCAT(LEFT(K$1, LEN(K$1)-8),""-rep-texts"")&amp;""!$C$4:$C"") = L125), -2)"),6.0)</f>
        <v>6</v>
      </c>
      <c r="L125" s="8" t="str">
        <f>IFERROR(__xludf.DUMMYFUNCTION("IF(ISBLANK(IFERROR(vlookup(D125, IMPORTRANGE(""1HbWeGXj0j_9fxRj0rL21m2rIJnCPQCiNttak_P61qFU"", ""policy_current_state""), 3,false), ""Low Content"") ), ""Low Content"", IFERROR(vlookup(D125, IMPORTRANGE(""1HbWeGXj0j_9fxRj0rL21m2rIJnCPQCiNttak_P61qFU"", """&amp;"policy_current_state!$A$3:$C$10000""), 3,false), ""Low Content"") )"),"No change in policy")</f>
        <v>No change in policy</v>
      </c>
      <c r="M125" s="7">
        <v>0.5</v>
      </c>
      <c r="N125" s="7">
        <f>IFERROR(__xludf.DUMMYFUNCTION("IFERROR(filter(indirect(CONCAT(LEFT(N$1, LEN(N$1)-8),""-rep-texts"")&amp;""!$A$4:$A""),indirect(CONCAT(LEFT(N$1, LEN(N$1)-8),""-rep-texts"")&amp;""!$B$4:$B"") = -1000, indirect(CONCAT(LEFT(N$1, LEN(N$1)-8),""-rep-texts"")&amp;""!$C$4:$C"") = O125), -2)"),1.0)</f>
        <v>1</v>
      </c>
      <c r="O125" s="8" t="str">
        <f>IFERROR(__xludf.DUMMYFUNCTION("IFERROR(vlookup( filter(indirect(CONCAT(LEFT(N$1, LEN(N$1)-8),""-rep-texts"")&amp;""!$B$4:$B""),indirect(CONCAT(LEFT(N$1, LEN(N$1)-8),""-rep-texts"")&amp;""!$A$4:$A"") = Q125), indirect(CONCAT(LEFT(N$1, LEN(N$1)-8),""-rep-texts"")&amp;""!$A$4:$C""), 3, false), ""Low "&amp;"Content"")"),"No impact or change")</f>
        <v>No impact or change</v>
      </c>
      <c r="P125" s="7">
        <v>0.5</v>
      </c>
      <c r="Q125" s="8">
        <f>IFERROR(__xludf.DUMMYFUNCTION("IFERROR(filter(indirect(CONCAT(LEFT(Q$1, LEN(Q$1)-8),""-rep-texts"")&amp;""!$A$4:$A""),indirect(CONCAT(LEFT(Q$1, LEN(Q$1)-8),""-rep-texts"")&amp;""!$B$4:$B"") &lt;&gt; -1000, indirect(CONCAT(LEFT(Q$1, LEN(Q$1)-8),""-rep-texts"")&amp;""!$C$4:$C"") = R125), -2)"),7.0)</f>
        <v>7</v>
      </c>
      <c r="R125" s="8" t="str">
        <f>IFERROR(__xludf.DUMMYFUNCTION("IF(ISBLANK(IFERROR(vlookup(E125, IMPORTRANGE(""1HbWeGXj0j_9fxRj0rL21m2rIJnCPQCiNttak_P61qFU"", ""impact_quality""), 3,false), ""Low Content"") ), ""Low Content"", IFERROR(vlookup(E125, IMPORTRANGE(""1HbWeGXj0j_9fxRj0rL21m2rIJnCPQCiNttak_P61qFU"", ""impact"&amp;"_quality!$A$3:$C$10000""), 3,false), ""Low Content"") )"),"No impact or change")</f>
        <v>No impact or change</v>
      </c>
      <c r="S125" s="7">
        <v>0.5</v>
      </c>
      <c r="T125" s="7">
        <f>IFERROR(__xludf.DUMMYFUNCTION("IFERROR(filter(indirect(CONCAT(LEFT(T$1, LEN(T$1)-8),""-rep-texts"")&amp;""!$A$4:$A""),indirect(CONCAT(LEFT(T$1, LEN(T$1)-8),""-rep-texts"")&amp;""!$B$4:$B"") = -1000, indirect(CONCAT(LEFT(T$1, LEN(T$1)-8),""-rep-texts"")&amp;""!$C$4:$C"") = U125), -2)"),-2.0)</f>
        <v>-2</v>
      </c>
      <c r="U125" s="8" t="str">
        <f>IFERROR(__xludf.DUMMYFUNCTION("IFERROR(vlookup( filter(indirect(CONCAT(LEFT(T$1, LEN(T$1)-8),""-rep-texts"")&amp;""!$B$4:$B""),indirect(CONCAT(LEFT(T$1, LEN(T$1)-8),""-rep-texts"")&amp;""!$A$4:$A"") = W125), indirect(CONCAT(LEFT(T$1, LEN(T$1)-8),""-rep-texts"")&amp;""!$A$4:$C""), 3, false), ""Low "&amp;"Content"")"),"Low Content")</f>
        <v>Low Content</v>
      </c>
      <c r="V125" s="7">
        <v>0.5</v>
      </c>
      <c r="W125" s="8">
        <f>IFERROR(__xludf.DUMMYFUNCTION("IFERROR(filter(indirect(CONCAT(LEFT(W$1, LEN(W$1)-8),""-rep-texts"")&amp;""!$A$4:$A""),indirect(CONCAT(LEFT(W$1, LEN(W$1)-8),""-rep-texts"")&amp;""!$B$4:$B"") &lt;&gt; -1000, indirect(CONCAT(LEFT(W$1, LEN(W$1)-8),""-rep-texts"")&amp;""!$C$4:$C"") = X125), -2)"),-2.0)</f>
        <v>-2</v>
      </c>
      <c r="X125" s="8" t="str">
        <f>IFERROR(__xludf.DUMMYFUNCTION("IF(ISBLANK(IFERROR(vlookup(F125, IMPORTRANGE(""1HbWeGXj0j_9fxRj0rL21m2rIJnCPQCiNttak_P61qFU"", ""impact_cul_perf""), 3,false), ""Low Content"") ), ""Low Content"", IFERROR(vlookup(F125, IMPORTRANGE(""1HbWeGXj0j_9fxRj0rL21m2rIJnCPQCiNttak_P61qFU"", ""impac"&amp;"t_cul_perf!$A$3:$C$10000""), 3,false), ""Low Content"") )"),"Low Content")</f>
        <v>Low Content</v>
      </c>
      <c r="Y125" s="7">
        <v>0.5</v>
      </c>
      <c r="Z125" s="7">
        <f>IFERROR(__xludf.DUMMYFUNCTION("IFERROR(filter(indirect(CONCAT(LEFT(Z$1, LEN(Z$1)-8),""-rep-texts"")&amp;""!$A$4:$A""),indirect(CONCAT(LEFT(Z$1, LEN(Z$1)-8),""-rep-texts"")&amp;""!$B$4:$B"") = -1000, indirect(CONCAT(LEFT(Z$1, LEN(Z$1)-8),""-rep-texts"")&amp;""!$C$4:$C"") = AA125), -2)"),-2.0)</f>
        <v>-2</v>
      </c>
      <c r="AA125" s="8" t="str">
        <f>IFERROR(__xludf.DUMMYFUNCTION("IFERROR(vlookup( filter(indirect(CONCAT(LEFT(Z$1, LEN(Z$1)-8),""-rep-texts"")&amp;""!$B$4:$B""),indirect(CONCAT(LEFT(Z$1, LEN(Z$1)-8),""-rep-texts"")&amp;""!$A$4:$A"") = AC125), indirect(CONCAT(LEFT(Z$1, LEN(Z$1)-8),""-rep-texts"")&amp;""!$A$4:$C""), 3, false), ""Low"&amp;" Content"")"),"Low Content")</f>
        <v>Low Content</v>
      </c>
      <c r="AB125" s="7">
        <v>0.5</v>
      </c>
      <c r="AC125" s="8">
        <f>IFERROR(__xludf.DUMMYFUNCTION("IFERROR(filter(indirect(CONCAT(LEFT(AC$1, LEN(AC$1)-8),""-rep-texts"")&amp;""!$A$4:$A""),indirect(CONCAT(LEFT(AC$1, LEN(AC$1)-8),""-rep-texts"")&amp;""!$B$4:$B"") &lt;&gt; -1000, indirect(CONCAT(LEFT(AC$1, LEN(AC$1)-8),""-rep-texts"")&amp;""!$C$4:$C"") = AD125), -2)"),-2.0)</f>
        <v>-2</v>
      </c>
      <c r="AD125" s="8" t="str">
        <f>IFERROR(__xludf.DUMMYFUNCTION("IF(ISBLANK(IFERROR(vlookup(G125, IMPORTRANGE(""1HbWeGXj0j_9fxRj0rL21m2rIJnCPQCiNttak_P61qFU"", ""policy_desired_state""), 3,false), ""Low Content"") ), ""Low Content"", IFERROR(vlookup(G125, IMPORTRANGE(""1HbWeGXj0j_9fxRj0rL21m2rIJnCPQCiNttak_P61qFU"", """&amp;"policy_desired_state!$A$3:$C$10000""), 3,false), ""Low Content"") )"),"Low Content")</f>
        <v>Low Content</v>
      </c>
      <c r="AE125" s="7">
        <v>0.5</v>
      </c>
    </row>
    <row r="126" ht="15.75" customHeight="1">
      <c r="A126" s="5" t="s">
        <v>38</v>
      </c>
      <c r="B126" s="6" t="s">
        <v>80</v>
      </c>
      <c r="C126" s="5" t="s">
        <v>40</v>
      </c>
      <c r="D126" s="5" t="s">
        <v>526</v>
      </c>
      <c r="E126" s="5" t="s">
        <v>527</v>
      </c>
      <c r="F126" s="5" t="s">
        <v>528</v>
      </c>
      <c r="G126" s="5" t="s">
        <v>529</v>
      </c>
      <c r="H126" s="7">
        <f>IFERROR(__xludf.DUMMYFUNCTION("IFERROR(filter(indirect(CONCAT(LEFT(H$1, LEN(H$1)-8),""-rep-texts"")&amp;""!$A$4:$A""),indirect(CONCAT(LEFT(H$1, LEN(H$1)-8),""-rep-texts"")&amp;""!$B$4:$B"") = -1000, indirect(CONCAT(LEFT(H$1, LEN(H$1)-8),""-rep-texts"")&amp;""!$C$4:$C"") = I126), -2)"),0.0)</f>
        <v>0</v>
      </c>
      <c r="I126" s="8" t="str">
        <f>IFERROR(__xludf.DUMMYFUNCTION("IFERROR(vlookup( filter(indirect(CONCAT(LEFT(H$1, LEN(H$1)-8),""-rep-texts"")&amp;""!$B$4:$B""),indirect(CONCAT(LEFT(H$1, LEN(H$1)-8),""-rep-texts"")&amp;""!$A$4:$A"") = K126), indirect(CONCAT(LEFT(H$1, LEN(H$1)-8),""-rep-texts"")&amp;""!$A$4:$C""), 3, false), ""Low "&amp;"Content"")"),"Adopted hybrid work policy")</f>
        <v>Adopted hybrid work policy</v>
      </c>
      <c r="J126" s="7">
        <v>0.5</v>
      </c>
      <c r="K126" s="8">
        <f>IFERROR(__xludf.DUMMYFUNCTION("IFERROR(filter(indirect(CONCAT(LEFT(K$1, LEN(K$1)-8),""-rep-texts"")&amp;""!$A$4:$A""),indirect(CONCAT(LEFT(K$1, LEN(K$1)-8),""-rep-texts"")&amp;""!$B$4:$B"") &lt;&gt; -1000, indirect(CONCAT(LEFT(K$1, LEN(K$1)-8),""-rep-texts"")&amp;""!$C$4:$C"") = L126), -2)"),4.0)</f>
        <v>4</v>
      </c>
      <c r="L126" s="8" t="str">
        <f>IFERROR(__xludf.DUMMYFUNCTION("IF(ISBLANK(IFERROR(vlookup(D126, IMPORTRANGE(""1HbWeGXj0j_9fxRj0rL21m2rIJnCPQCiNttak_P61qFU"", ""policy_current_state""), 3,false), ""Low Content"") ), ""Low Content"", IFERROR(vlookup(D126, IMPORTRANGE(""1HbWeGXj0j_9fxRj0rL21m2rIJnCPQCiNttak_P61qFU"", """&amp;"policy_current_state!$A$3:$C$10000""), 3,false), ""Low Content"") )"),"Adopted hybrid work policy")</f>
        <v>Adopted hybrid work policy</v>
      </c>
      <c r="M126" s="7">
        <v>0.5</v>
      </c>
      <c r="N126" s="7">
        <f>IFERROR(__xludf.DUMMYFUNCTION("IFERROR(filter(indirect(CONCAT(LEFT(N$1, LEN(N$1)-8),""-rep-texts"")&amp;""!$A$4:$A""),indirect(CONCAT(LEFT(N$1, LEN(N$1)-8),""-rep-texts"")&amp;""!$B$4:$B"") = -1000, indirect(CONCAT(LEFT(N$1, LEN(N$1)-8),""-rep-texts"")&amp;""!$C$4:$C"") = O126), -2)"),2.0)</f>
        <v>2</v>
      </c>
      <c r="O126" s="8" t="str">
        <f>IFERROR(__xludf.DUMMYFUNCTION("IFERROR(vlookup( filter(indirect(CONCAT(LEFT(N$1, LEN(N$1)-8),""-rep-texts"")&amp;""!$B$4:$B""),indirect(CONCAT(LEFT(N$1, LEN(N$1)-8),""-rep-texts"")&amp;""!$A$4:$A"") = Q126), indirect(CONCAT(LEFT(N$1, LEN(N$1)-8),""-rep-texts"")&amp;""!$A$4:$C""), 3, false), ""Low "&amp;"Content"")"),"Positive impact on quality of life")</f>
        <v>Positive impact on quality of life</v>
      </c>
      <c r="P126" s="7">
        <v>0.5</v>
      </c>
      <c r="Q126" s="8">
        <f>IFERROR(__xludf.DUMMYFUNCTION("IFERROR(filter(indirect(CONCAT(LEFT(Q$1, LEN(Q$1)-8),""-rep-texts"")&amp;""!$A$4:$A""),indirect(CONCAT(LEFT(Q$1, LEN(Q$1)-8),""-rep-texts"")&amp;""!$B$4:$B"") &lt;&gt; -1000, indirect(CONCAT(LEFT(Q$1, LEN(Q$1)-8),""-rep-texts"")&amp;""!$C$4:$C"") = R126), -2)"),11.0)</f>
        <v>11</v>
      </c>
      <c r="R126" s="8" t="str">
        <f>IFERROR(__xludf.DUMMYFUNCTION("IF(ISBLANK(IFERROR(vlookup(E126, IMPORTRANGE(""1HbWeGXj0j_9fxRj0rL21m2rIJnCPQCiNttak_P61qFU"", ""impact_quality""), 3,false), ""Low Content"") ), ""Low Content"", IFERROR(vlookup(E126, IMPORTRANGE(""1HbWeGXj0j_9fxRj0rL21m2rIJnCPQCiNttak_P61qFU"", ""impact"&amp;"_quality!$A$3:$C$10000""), 3,false), ""Low Content"") )"),"Positive impact on work-life balance due to hyrbrid/remote policy")</f>
        <v>Positive impact on work-life balance due to hyrbrid/remote policy</v>
      </c>
      <c r="S126" s="7">
        <v>0.5</v>
      </c>
      <c r="T126" s="7">
        <f>IFERROR(__xludf.DUMMYFUNCTION("IFERROR(filter(indirect(CONCAT(LEFT(T$1, LEN(T$1)-8),""-rep-texts"")&amp;""!$A$4:$A""),indirect(CONCAT(LEFT(T$1, LEN(T$1)-8),""-rep-texts"")&amp;""!$B$4:$B"") = -1000, indirect(CONCAT(LEFT(T$1, LEN(T$1)-8),""-rep-texts"")&amp;""!$C$4:$C"") = U126), -2)"),0.0)</f>
        <v>0</v>
      </c>
      <c r="U126" s="8" t="str">
        <f>IFERROR(__xludf.DUMMYFUNCTION("IFERROR(vlookup( filter(indirect(CONCAT(LEFT(T$1, LEN(T$1)-8),""-rep-texts"")&amp;""!$B$4:$B""),indirect(CONCAT(LEFT(T$1, LEN(T$1)-8),""-rep-texts"")&amp;""!$A$4:$A"") = W126), indirect(CONCAT(LEFT(T$1, LEN(T$1)-8),""-rep-texts"")&amp;""!$A$4:$C""), 3, false), ""Low "&amp;"Content"")"),"Negative impact on team's culture and performance")</f>
        <v>Negative impact on team's culture and performance</v>
      </c>
      <c r="V126" s="7">
        <v>0.5</v>
      </c>
      <c r="W126" s="8">
        <f>IFERROR(__xludf.DUMMYFUNCTION("IFERROR(filter(indirect(CONCAT(LEFT(W$1, LEN(W$1)-8),""-rep-texts"")&amp;""!$A$4:$A""),indirect(CONCAT(LEFT(W$1, LEN(W$1)-8),""-rep-texts"")&amp;""!$B$4:$B"") &lt;&gt; -1000, indirect(CONCAT(LEFT(W$1, LEN(W$1)-8),""-rep-texts"")&amp;""!$C$4:$C"") = X126), -2)"),3.0)</f>
        <v>3</v>
      </c>
      <c r="X126" s="8" t="str">
        <f>IFERROR(__xludf.DUMMYFUNCTION("IF(ISBLANK(IFERROR(vlookup(F126, IMPORTRANGE(""1HbWeGXj0j_9fxRj0rL21m2rIJnCPQCiNttak_P61qFU"", ""impact_cul_perf""), 3,false), ""Low Content"") ), ""Low Content"", IFERROR(vlookup(F126, IMPORTRANGE(""1HbWeGXj0j_9fxRj0rL21m2rIJnCPQCiNttak_P61qFU"", ""impac"&amp;"t_cul_perf!$A$3:$C$10000""), 3,false), ""Low Content"") )"),"Lower team cohesion")</f>
        <v>Lower team cohesion</v>
      </c>
      <c r="Y126" s="7">
        <v>0.5</v>
      </c>
      <c r="Z126" s="7">
        <f>IFERROR(__xludf.DUMMYFUNCTION("IFERROR(filter(indirect(CONCAT(LEFT(Z$1, LEN(Z$1)-8),""-rep-texts"")&amp;""!$A$4:$A""),indirect(CONCAT(LEFT(Z$1, LEN(Z$1)-8),""-rep-texts"")&amp;""!$B$4:$B"") = -1000, indirect(CONCAT(LEFT(Z$1, LEN(Z$1)-8),""-rep-texts"")&amp;""!$C$4:$C"") = AA126), -2)"),1.0)</f>
        <v>1</v>
      </c>
      <c r="AA126" s="8" t="str">
        <f>IFERROR(__xludf.DUMMYFUNCTION("IFERROR(vlookup( filter(indirect(CONCAT(LEFT(Z$1, LEN(Z$1)-8),""-rep-texts"")&amp;""!$B$4:$B""),indirect(CONCAT(LEFT(Z$1, LEN(Z$1)-8),""-rep-texts"")&amp;""!$A$4:$A"") = AC126), indirect(CONCAT(LEFT(Z$1, LEN(Z$1)-8),""-rep-texts"")&amp;""!$A$4:$C""), 3, false), ""Low"&amp;" Content"")"),"Fulltime work from office")</f>
        <v>Fulltime work from office</v>
      </c>
      <c r="AB126" s="7">
        <v>0.5</v>
      </c>
      <c r="AC126" s="8">
        <f>IFERROR(__xludf.DUMMYFUNCTION("IFERROR(filter(indirect(CONCAT(LEFT(AC$1, LEN(AC$1)-8),""-rep-texts"")&amp;""!$A$4:$A""),indirect(CONCAT(LEFT(AC$1, LEN(AC$1)-8),""-rep-texts"")&amp;""!$B$4:$B"") &lt;&gt; -1000, indirect(CONCAT(LEFT(AC$1, LEN(AC$1)-8),""-rep-texts"")&amp;""!$C$4:$C"") = AD126), -2)"),5.0)</f>
        <v>5</v>
      </c>
      <c r="AD126" s="8" t="str">
        <f>IFERROR(__xludf.DUMMYFUNCTION("IF(ISBLANK(IFERROR(vlookup(G126, IMPORTRANGE(""1HbWeGXj0j_9fxRj0rL21m2rIJnCPQCiNttak_P61qFU"", ""policy_desired_state""), 3,false), ""Low Content"") ), ""Low Content"", IFERROR(vlookup(G126, IMPORTRANGE(""1HbWeGXj0j_9fxRj0rL21m2rIJnCPQCiNttak_P61qFU"", """&amp;"policy_desired_state!$A$3:$C$10000""), 3,false), ""Low Content"") )"),"Fulltime work from office")</f>
        <v>Fulltime work from office</v>
      </c>
      <c r="AE126" s="7">
        <v>0.5</v>
      </c>
    </row>
    <row r="127" ht="15.75" customHeight="1">
      <c r="A127" s="5" t="s">
        <v>45</v>
      </c>
      <c r="B127" s="6" t="s">
        <v>52</v>
      </c>
      <c r="C127" s="5" t="s">
        <v>47</v>
      </c>
      <c r="D127" s="5" t="s">
        <v>530</v>
      </c>
      <c r="E127" s="5" t="s">
        <v>531</v>
      </c>
      <c r="F127" s="10" t="s">
        <v>532</v>
      </c>
      <c r="G127" s="5" t="s">
        <v>533</v>
      </c>
      <c r="H127" s="7">
        <f>IFERROR(__xludf.DUMMYFUNCTION("IFERROR(filter(indirect(CONCAT(LEFT(H$1, LEN(H$1)-8),""-rep-texts"")&amp;""!$A$4:$A""),indirect(CONCAT(LEFT(H$1, LEN(H$1)-8),""-rep-texts"")&amp;""!$B$4:$B"") = -1000, indirect(CONCAT(LEFT(H$1, LEN(H$1)-8),""-rep-texts"")&amp;""!$C$4:$C"") = I127), -2)"),0.0)</f>
        <v>0</v>
      </c>
      <c r="I127" s="8" t="str">
        <f>IFERROR(__xludf.DUMMYFUNCTION("IFERROR(vlookup( filter(indirect(CONCAT(LEFT(H$1, LEN(H$1)-8),""-rep-texts"")&amp;""!$B$4:$B""),indirect(CONCAT(LEFT(H$1, LEN(H$1)-8),""-rep-texts"")&amp;""!$A$4:$A"") = K127), indirect(CONCAT(LEFT(H$1, LEN(H$1)-8),""-rep-texts"")&amp;""!$A$4:$C""), 3, false), ""Low "&amp;"Content"")"),"Adopted hybrid work policy")</f>
        <v>Adopted hybrid work policy</v>
      </c>
      <c r="J127" s="7">
        <v>0.5</v>
      </c>
      <c r="K127" s="8">
        <f>IFERROR(__xludf.DUMMYFUNCTION("IFERROR(filter(indirect(CONCAT(LEFT(K$1, LEN(K$1)-8),""-rep-texts"")&amp;""!$A$4:$A""),indirect(CONCAT(LEFT(K$1, LEN(K$1)-8),""-rep-texts"")&amp;""!$B$4:$B"") &lt;&gt; -1000, indirect(CONCAT(LEFT(K$1, LEN(K$1)-8),""-rep-texts"")&amp;""!$C$4:$C"") = L127), -2)"),4.0)</f>
        <v>4</v>
      </c>
      <c r="L127" s="8" t="str">
        <f>IFERROR(__xludf.DUMMYFUNCTION("IF(ISBLANK(IFERROR(vlookup(D127, IMPORTRANGE(""1HbWeGXj0j_9fxRj0rL21m2rIJnCPQCiNttak_P61qFU"", ""policy_current_state""), 3,false), ""Low Content"") ), ""Low Content"", IFERROR(vlookup(D127, IMPORTRANGE(""1HbWeGXj0j_9fxRj0rL21m2rIJnCPQCiNttak_P61qFU"", """&amp;"policy_current_state!$A$3:$C$10000""), 3,false), ""Low Content"") )"),"Adopted hybrid work policy")</f>
        <v>Adopted hybrid work policy</v>
      </c>
      <c r="M127" s="7">
        <v>0.5</v>
      </c>
      <c r="N127" s="7">
        <f>IFERROR(__xludf.DUMMYFUNCTION("IFERROR(filter(indirect(CONCAT(LEFT(N$1, LEN(N$1)-8),""-rep-texts"")&amp;""!$A$4:$A""),indirect(CONCAT(LEFT(N$1, LEN(N$1)-8),""-rep-texts"")&amp;""!$B$4:$B"") = -1000, indirect(CONCAT(LEFT(N$1, LEN(N$1)-8),""-rep-texts"")&amp;""!$C$4:$C"") = O127), -2)"),1.0)</f>
        <v>1</v>
      </c>
      <c r="O127" s="8" t="str">
        <f>IFERROR(__xludf.DUMMYFUNCTION("IFERROR(vlookup( filter(indirect(CONCAT(LEFT(N$1, LEN(N$1)-8),""-rep-texts"")&amp;""!$B$4:$B""),indirect(CONCAT(LEFT(N$1, LEN(N$1)-8),""-rep-texts"")&amp;""!$A$4:$A"") = Q127), indirect(CONCAT(LEFT(N$1, LEN(N$1)-8),""-rep-texts"")&amp;""!$A$4:$C""), 3, false), ""Low "&amp;"Content"")"),"No impact or change")</f>
        <v>No impact or change</v>
      </c>
      <c r="P127" s="7">
        <v>0.5</v>
      </c>
      <c r="Q127" s="8">
        <f>IFERROR(__xludf.DUMMYFUNCTION("IFERROR(filter(indirect(CONCAT(LEFT(Q$1, LEN(Q$1)-8),""-rep-texts"")&amp;""!$A$4:$A""),indirect(CONCAT(LEFT(Q$1, LEN(Q$1)-8),""-rep-texts"")&amp;""!$B$4:$B"") &lt;&gt; -1000, indirect(CONCAT(LEFT(Q$1, LEN(Q$1)-8),""-rep-texts"")&amp;""!$C$4:$C"") = R127), -2)"),7.0)</f>
        <v>7</v>
      </c>
      <c r="R127" s="8" t="str">
        <f>IFERROR(__xludf.DUMMYFUNCTION("IF(ISBLANK(IFERROR(vlookup(E127, IMPORTRANGE(""1HbWeGXj0j_9fxRj0rL21m2rIJnCPQCiNttak_P61qFU"", ""impact_quality""), 3,false), ""Low Content"") ), ""Low Content"", IFERROR(vlookup(E127, IMPORTRANGE(""1HbWeGXj0j_9fxRj0rL21m2rIJnCPQCiNttak_P61qFU"", ""impact"&amp;"_quality!$A$3:$C$10000""), 3,false), ""Low Content"") )"),"No impact or change")</f>
        <v>No impact or change</v>
      </c>
      <c r="S127" s="7">
        <v>0.5</v>
      </c>
      <c r="T127" s="7">
        <f>IFERROR(__xludf.DUMMYFUNCTION("IFERROR(filter(indirect(CONCAT(LEFT(T$1, LEN(T$1)-8),""-rep-texts"")&amp;""!$A$4:$A""),indirect(CONCAT(LEFT(T$1, LEN(T$1)-8),""-rep-texts"")&amp;""!$B$4:$B"") = -1000, indirect(CONCAT(LEFT(T$1, LEN(T$1)-8),""-rep-texts"")&amp;""!$C$4:$C"") = U127), -2)"),0.0)</f>
        <v>0</v>
      </c>
      <c r="U127" s="8" t="str">
        <f>IFERROR(__xludf.DUMMYFUNCTION("IFERROR(vlookup( filter(indirect(CONCAT(LEFT(T$1, LEN(T$1)-8),""-rep-texts"")&amp;""!$B$4:$B""),indirect(CONCAT(LEFT(T$1, LEN(T$1)-8),""-rep-texts"")&amp;""!$A$4:$A"") = W127), indirect(CONCAT(LEFT(T$1, LEN(T$1)-8),""-rep-texts"")&amp;""!$A$4:$C""), 3, false), ""Low "&amp;"Content"")"),"Negative impact on team's culture and performance")</f>
        <v>Negative impact on team's culture and performance</v>
      </c>
      <c r="V127" s="7">
        <v>0.5</v>
      </c>
      <c r="W127" s="8">
        <f>IFERROR(__xludf.DUMMYFUNCTION("IFERROR(filter(indirect(CONCAT(LEFT(W$1, LEN(W$1)-8),""-rep-texts"")&amp;""!$A$4:$A""),indirect(CONCAT(LEFT(W$1, LEN(W$1)-8),""-rep-texts"")&amp;""!$B$4:$B"") &lt;&gt; -1000, indirect(CONCAT(LEFT(W$1, LEN(W$1)-8),""-rep-texts"")&amp;""!$C$4:$C"") = X127), -2)"),3.0)</f>
        <v>3</v>
      </c>
      <c r="X127" s="8" t="str">
        <f>IFERROR(__xludf.DUMMYFUNCTION("IF(ISBLANK(IFERROR(vlookup(F127, IMPORTRANGE(""1HbWeGXj0j_9fxRj0rL21m2rIJnCPQCiNttak_P61qFU"", ""impact_cul_perf""), 3,false), ""Low Content"") ), ""Low Content"", IFERROR(vlookup(F127, IMPORTRANGE(""1HbWeGXj0j_9fxRj0rL21m2rIJnCPQCiNttak_P61qFU"", ""impac"&amp;"t_cul_perf!$A$3:$C$10000""), 3,false), ""Low Content"") )"),"Lower team cohesion")</f>
        <v>Lower team cohesion</v>
      </c>
      <c r="Y127" s="7">
        <v>0.5</v>
      </c>
      <c r="Z127" s="7">
        <f>IFERROR(__xludf.DUMMYFUNCTION("IFERROR(filter(indirect(CONCAT(LEFT(Z$1, LEN(Z$1)-8),""-rep-texts"")&amp;""!$A$4:$A""),indirect(CONCAT(LEFT(Z$1, LEN(Z$1)-8),""-rep-texts"")&amp;""!$B$4:$B"") = -1000, indirect(CONCAT(LEFT(Z$1, LEN(Z$1)-8),""-rep-texts"")&amp;""!$C$4:$C"") = AA127), -2)"),3.0)</f>
        <v>3</v>
      </c>
      <c r="AA127" s="8" t="str">
        <f>IFERROR(__xludf.DUMMYFUNCTION("IFERROR(vlookup( filter(indirect(CONCAT(LEFT(Z$1, LEN(Z$1)-8),""-rep-texts"")&amp;""!$B$4:$B""),indirect(CONCAT(LEFT(Z$1, LEN(Z$1)-8),""-rep-texts"")&amp;""!$A$4:$A"") = AC127), indirect(CONCAT(LEFT(Z$1, LEN(Z$1)-8),""-rep-texts"")&amp;""!$A$4:$C""), 3, false), ""Low"&amp;" Content"")"),"Preference for hybrid model")</f>
        <v>Preference for hybrid model</v>
      </c>
      <c r="AB127" s="7">
        <v>0.5</v>
      </c>
      <c r="AC127" s="8">
        <f>IFERROR(__xludf.DUMMYFUNCTION("IFERROR(filter(indirect(CONCAT(LEFT(AC$1, LEN(AC$1)-8),""-rep-texts"")&amp;""!$A$4:$A""),indirect(CONCAT(LEFT(AC$1, LEN(AC$1)-8),""-rep-texts"")&amp;""!$B$4:$B"") &lt;&gt; -1000, indirect(CONCAT(LEFT(AC$1, LEN(AC$1)-8),""-rep-texts"")&amp;""!$C$4:$C"") = AD127), -2)"),7.0)</f>
        <v>7</v>
      </c>
      <c r="AD127" s="8" t="str">
        <f>IFERROR(__xludf.DUMMYFUNCTION("IF(ISBLANK(IFERROR(vlookup(G127, IMPORTRANGE(""1HbWeGXj0j_9fxRj0rL21m2rIJnCPQCiNttak_P61qFU"", ""policy_desired_state""), 3,false), ""Low Content"") ), ""Low Content"", IFERROR(vlookup(G127, IMPORTRANGE(""1HbWeGXj0j_9fxRj0rL21m2rIJnCPQCiNttak_P61qFU"", """&amp;"policy_desired_state!$A$3:$C$10000""), 3,false), ""Low Content"") )"),"Generalized hybrid work model")</f>
        <v>Generalized hybrid work model</v>
      </c>
      <c r="AE127" s="7">
        <v>0.5</v>
      </c>
    </row>
    <row r="128" ht="15.75" customHeight="1">
      <c r="A128" s="5" t="s">
        <v>45</v>
      </c>
      <c r="B128" s="6" t="s">
        <v>173</v>
      </c>
      <c r="C128" s="5" t="s">
        <v>47</v>
      </c>
      <c r="D128" s="5" t="s">
        <v>534</v>
      </c>
      <c r="E128" s="5" t="s">
        <v>535</v>
      </c>
      <c r="F128" s="5" t="s">
        <v>536</v>
      </c>
      <c r="G128" s="10" t="s">
        <v>537</v>
      </c>
      <c r="H128" s="7">
        <f>IFERROR(__xludf.DUMMYFUNCTION("IFERROR(filter(indirect(CONCAT(LEFT(H$1, LEN(H$1)-8),""-rep-texts"")&amp;""!$A$4:$A""),indirect(CONCAT(LEFT(H$1, LEN(H$1)-8),""-rep-texts"")&amp;""!$B$4:$B"") = -1000, indirect(CONCAT(LEFT(H$1, LEN(H$1)-8),""-rep-texts"")&amp;""!$C$4:$C"") = I128), -2)"),0.0)</f>
        <v>0</v>
      </c>
      <c r="I128" s="8" t="str">
        <f>IFERROR(__xludf.DUMMYFUNCTION("IFERROR(vlookup( filter(indirect(CONCAT(LEFT(H$1, LEN(H$1)-8),""-rep-texts"")&amp;""!$B$4:$B""),indirect(CONCAT(LEFT(H$1, LEN(H$1)-8),""-rep-texts"")&amp;""!$A$4:$A"") = K128), indirect(CONCAT(LEFT(H$1, LEN(H$1)-8),""-rep-texts"")&amp;""!$A$4:$C""), 3, false), ""Low "&amp;"Content"")"),"Adopted hybrid work policy")</f>
        <v>Adopted hybrid work policy</v>
      </c>
      <c r="J128" s="7">
        <v>0.5</v>
      </c>
      <c r="K128" s="8">
        <f>IFERROR(__xludf.DUMMYFUNCTION("IFERROR(filter(indirect(CONCAT(LEFT(K$1, LEN(K$1)-8),""-rep-texts"")&amp;""!$A$4:$A""),indirect(CONCAT(LEFT(K$1, LEN(K$1)-8),""-rep-texts"")&amp;""!$B$4:$B"") &lt;&gt; -1000, indirect(CONCAT(LEFT(K$1, LEN(K$1)-8),""-rep-texts"")&amp;""!$C$4:$C"") = L128), -2)"),4.0)</f>
        <v>4</v>
      </c>
      <c r="L128" s="8" t="str">
        <f>IFERROR(__xludf.DUMMYFUNCTION("IF(ISBLANK(IFERROR(vlookup(D128, IMPORTRANGE(""1HbWeGXj0j_9fxRj0rL21m2rIJnCPQCiNttak_P61qFU"", ""policy_current_state""), 3,false), ""Low Content"") ), ""Low Content"", IFERROR(vlookup(D128, IMPORTRANGE(""1HbWeGXj0j_9fxRj0rL21m2rIJnCPQCiNttak_P61qFU"", """&amp;"policy_current_state!$A$3:$C$10000""), 3,false), ""Low Content"") )"),"Adopted hybrid work policy")</f>
        <v>Adopted hybrid work policy</v>
      </c>
      <c r="M128" s="7">
        <v>0.5</v>
      </c>
      <c r="N128" s="7">
        <f>IFERROR(__xludf.DUMMYFUNCTION("IFERROR(filter(indirect(CONCAT(LEFT(N$1, LEN(N$1)-8),""-rep-texts"")&amp;""!$A$4:$A""),indirect(CONCAT(LEFT(N$1, LEN(N$1)-8),""-rep-texts"")&amp;""!$B$4:$B"") = -1000, indirect(CONCAT(LEFT(N$1, LEN(N$1)-8),""-rep-texts"")&amp;""!$C$4:$C"") = O128), -2)"),2.0)</f>
        <v>2</v>
      </c>
      <c r="O128" s="8" t="str">
        <f>IFERROR(__xludf.DUMMYFUNCTION("IFERROR(vlookup( filter(indirect(CONCAT(LEFT(N$1, LEN(N$1)-8),""-rep-texts"")&amp;""!$B$4:$B""),indirect(CONCAT(LEFT(N$1, LEN(N$1)-8),""-rep-texts"")&amp;""!$A$4:$A"") = Q128), indirect(CONCAT(LEFT(N$1, LEN(N$1)-8),""-rep-texts"")&amp;""!$A$4:$C""), 3, false), ""Low "&amp;"Content"")"),"Positive impact on quality of life")</f>
        <v>Positive impact on quality of life</v>
      </c>
      <c r="P128" s="7">
        <v>0.5</v>
      </c>
      <c r="Q128" s="8">
        <f>IFERROR(__xludf.DUMMYFUNCTION("IFERROR(filter(indirect(CONCAT(LEFT(Q$1, LEN(Q$1)-8),""-rep-texts"")&amp;""!$A$4:$A""),indirect(CONCAT(LEFT(Q$1, LEN(Q$1)-8),""-rep-texts"")&amp;""!$B$4:$B"") &lt;&gt; -1000, indirect(CONCAT(LEFT(Q$1, LEN(Q$1)-8),""-rep-texts"")&amp;""!$C$4:$C"") = R128), -2)"),11.0)</f>
        <v>11</v>
      </c>
      <c r="R128" s="8" t="str">
        <f>IFERROR(__xludf.DUMMYFUNCTION("IF(ISBLANK(IFERROR(vlookup(E128, IMPORTRANGE(""1HbWeGXj0j_9fxRj0rL21m2rIJnCPQCiNttak_P61qFU"", ""impact_quality""), 3,false), ""Low Content"") ), ""Low Content"", IFERROR(vlookup(E128, IMPORTRANGE(""1HbWeGXj0j_9fxRj0rL21m2rIJnCPQCiNttak_P61qFU"", ""impact"&amp;"_quality!$A$3:$C$10000""), 3,false), ""Low Content"") )"),"Positive impact on work-life balance due to hyrbrid/remote policy")</f>
        <v>Positive impact on work-life balance due to hyrbrid/remote policy</v>
      </c>
      <c r="S128" s="7">
        <v>0.5</v>
      </c>
      <c r="T128" s="7">
        <f>IFERROR(__xludf.DUMMYFUNCTION("IFERROR(filter(indirect(CONCAT(LEFT(T$1, LEN(T$1)-8),""-rep-texts"")&amp;""!$A$4:$A""),indirect(CONCAT(LEFT(T$1, LEN(T$1)-8),""-rep-texts"")&amp;""!$B$4:$B"") = -1000, indirect(CONCAT(LEFT(T$1, LEN(T$1)-8),""-rep-texts"")&amp;""!$C$4:$C"") = U128), -2)"),1.0)</f>
        <v>1</v>
      </c>
      <c r="U128" s="8" t="str">
        <f>IFERROR(__xludf.DUMMYFUNCTION("IFERROR(vlookup( filter(indirect(CONCAT(LEFT(T$1, LEN(T$1)-8),""-rep-texts"")&amp;""!$B$4:$B""),indirect(CONCAT(LEFT(T$1, LEN(T$1)-8),""-rep-texts"")&amp;""!$A$4:$A"") = W128), indirect(CONCAT(LEFT(T$1, LEN(T$1)-8),""-rep-texts"")&amp;""!$A$4:$C""), 3, false), ""Low "&amp;"Content"")"),"No impact or still unsure of impact")</f>
        <v>No impact or still unsure of impact</v>
      </c>
      <c r="V128" s="7">
        <v>0.5</v>
      </c>
      <c r="W128" s="8">
        <f>IFERROR(__xludf.DUMMYFUNCTION("IFERROR(filter(indirect(CONCAT(LEFT(W$1, LEN(W$1)-8),""-rep-texts"")&amp;""!$A$4:$A""),indirect(CONCAT(LEFT(W$1, LEN(W$1)-8),""-rep-texts"")&amp;""!$B$4:$B"") &lt;&gt; -1000, indirect(CONCAT(LEFT(W$1, LEN(W$1)-8),""-rep-texts"")&amp;""!$C$4:$C"") = X128), -2)"),5.0)</f>
        <v>5</v>
      </c>
      <c r="X128" s="8" t="str">
        <f>IFERROR(__xludf.DUMMYFUNCTION("IF(ISBLANK(IFERROR(vlookup(F128, IMPORTRANGE(""1HbWeGXj0j_9fxRj0rL21m2rIJnCPQCiNttak_P61qFU"", ""impact_cul_perf""), 3,false), ""Low Content"") ), ""Low Content"", IFERROR(vlookup(F128, IMPORTRANGE(""1HbWeGXj0j_9fxRj0rL21m2rIJnCPQCiNttak_P61qFU"", ""impac"&amp;"t_cul_perf!$A$3:$C$10000""), 3,false), ""Low Content"") )"),"No impact or still unsure of impact")</f>
        <v>No impact or still unsure of impact</v>
      </c>
      <c r="Y128" s="7">
        <v>0.5</v>
      </c>
      <c r="Z128" s="7">
        <f>IFERROR(__xludf.DUMMYFUNCTION("IFERROR(filter(indirect(CONCAT(LEFT(Z$1, LEN(Z$1)-8),""-rep-texts"")&amp;""!$A$4:$A""),indirect(CONCAT(LEFT(Z$1, LEN(Z$1)-8),""-rep-texts"")&amp;""!$B$4:$B"") = -1000, indirect(CONCAT(LEFT(Z$1, LEN(Z$1)-8),""-rep-texts"")&amp;""!$C$4:$C"") = AA128), -2)"),3.0)</f>
        <v>3</v>
      </c>
      <c r="AA128" s="8" t="str">
        <f>IFERROR(__xludf.DUMMYFUNCTION("IFERROR(vlookup( filter(indirect(CONCAT(LEFT(Z$1, LEN(Z$1)-8),""-rep-texts"")&amp;""!$B$4:$B""),indirect(CONCAT(LEFT(Z$1, LEN(Z$1)-8),""-rep-texts"")&amp;""!$A$4:$A"") = AC128), indirect(CONCAT(LEFT(Z$1, LEN(Z$1)-8),""-rep-texts"")&amp;""!$A$4:$C""), 3, false), ""Low"&amp;" Content"")"),"Preference for hybrid model")</f>
        <v>Preference for hybrid model</v>
      </c>
      <c r="AB128" s="7">
        <v>0.5</v>
      </c>
      <c r="AC128" s="8">
        <f>IFERROR(__xludf.DUMMYFUNCTION("IFERROR(filter(indirect(CONCAT(LEFT(AC$1, LEN(AC$1)-8),""-rep-texts"")&amp;""!$A$4:$A""),indirect(CONCAT(LEFT(AC$1, LEN(AC$1)-8),""-rep-texts"")&amp;""!$B$4:$B"") &lt;&gt; -1000, indirect(CONCAT(LEFT(AC$1, LEN(AC$1)-8),""-rep-texts"")&amp;""!$C$4:$C"") = AD128), -2)"),7.0)</f>
        <v>7</v>
      </c>
      <c r="AD128" s="8" t="str">
        <f>IFERROR(__xludf.DUMMYFUNCTION("IF(ISBLANK(IFERROR(vlookup(G128, IMPORTRANGE(""1HbWeGXj0j_9fxRj0rL21m2rIJnCPQCiNttak_P61qFU"", ""policy_desired_state""), 3,false), ""Low Content"") ), ""Low Content"", IFERROR(vlookup(G128, IMPORTRANGE(""1HbWeGXj0j_9fxRj0rL21m2rIJnCPQCiNttak_P61qFU"", """&amp;"policy_desired_state!$A$3:$C$10000""), 3,false), ""Low Content"") )"),"Generalized hybrid work model")</f>
        <v>Generalized hybrid work model</v>
      </c>
      <c r="AE128" s="7">
        <v>0.5</v>
      </c>
    </row>
    <row r="129" ht="15.75" customHeight="1">
      <c r="A129" s="5" t="s">
        <v>45</v>
      </c>
      <c r="B129" s="6" t="s">
        <v>80</v>
      </c>
      <c r="C129" s="5" t="s">
        <v>40</v>
      </c>
      <c r="D129" s="5" t="s">
        <v>538</v>
      </c>
      <c r="E129" s="5" t="s">
        <v>539</v>
      </c>
      <c r="F129" s="5" t="s">
        <v>540</v>
      </c>
      <c r="G129" s="5" t="s">
        <v>541</v>
      </c>
      <c r="H129" s="7">
        <f>IFERROR(__xludf.DUMMYFUNCTION("IFERROR(filter(indirect(CONCAT(LEFT(H$1, LEN(H$1)-8),""-rep-texts"")&amp;""!$A$4:$A""),indirect(CONCAT(LEFT(H$1, LEN(H$1)-8),""-rep-texts"")&amp;""!$B$4:$B"") = -1000, indirect(CONCAT(LEFT(H$1, LEN(H$1)-8),""-rep-texts"")&amp;""!$C$4:$C"") = I129), -2)"),0.0)</f>
        <v>0</v>
      </c>
      <c r="I129" s="8" t="str">
        <f>IFERROR(__xludf.DUMMYFUNCTION("IFERROR(vlookup( filter(indirect(CONCAT(LEFT(H$1, LEN(H$1)-8),""-rep-texts"")&amp;""!$B$4:$B""),indirect(CONCAT(LEFT(H$1, LEN(H$1)-8),""-rep-texts"")&amp;""!$A$4:$A"") = K129), indirect(CONCAT(LEFT(H$1, LEN(H$1)-8),""-rep-texts"")&amp;""!$A$4:$C""), 3, false), ""Low "&amp;"Content"")"),"Adopted hybrid work policy")</f>
        <v>Adopted hybrid work policy</v>
      </c>
      <c r="J129" s="7">
        <v>0.5</v>
      </c>
      <c r="K129" s="8">
        <f>IFERROR(__xludf.DUMMYFUNCTION("IFERROR(filter(indirect(CONCAT(LEFT(K$1, LEN(K$1)-8),""-rep-texts"")&amp;""!$A$4:$A""),indirect(CONCAT(LEFT(K$1, LEN(K$1)-8),""-rep-texts"")&amp;""!$B$4:$B"") &lt;&gt; -1000, indirect(CONCAT(LEFT(K$1, LEN(K$1)-8),""-rep-texts"")&amp;""!$C$4:$C"") = L129), -2)"),4.0)</f>
        <v>4</v>
      </c>
      <c r="L129" s="8" t="str">
        <f>IFERROR(__xludf.DUMMYFUNCTION("IF(ISBLANK(IFERROR(vlookup(D129, IMPORTRANGE(""1HbWeGXj0j_9fxRj0rL21m2rIJnCPQCiNttak_P61qFU"", ""policy_current_state""), 3,false), ""Low Content"") ), ""Low Content"", IFERROR(vlookup(D129, IMPORTRANGE(""1HbWeGXj0j_9fxRj0rL21m2rIJnCPQCiNttak_P61qFU"", """&amp;"policy_current_state!$A$3:$C$10000""), 3,false), ""Low Content"") )"),"Adopted hybrid work policy")</f>
        <v>Adopted hybrid work policy</v>
      </c>
      <c r="M129" s="7">
        <v>0.5</v>
      </c>
      <c r="N129" s="7">
        <f>IFERROR(__xludf.DUMMYFUNCTION("IFERROR(filter(indirect(CONCAT(LEFT(N$1, LEN(N$1)-8),""-rep-texts"")&amp;""!$A$4:$A""),indirect(CONCAT(LEFT(N$1, LEN(N$1)-8),""-rep-texts"")&amp;""!$B$4:$B"") = -1000, indirect(CONCAT(LEFT(N$1, LEN(N$1)-8),""-rep-texts"")&amp;""!$C$4:$C"") = O129), -2)"),2.0)</f>
        <v>2</v>
      </c>
      <c r="O129" s="8" t="str">
        <f>IFERROR(__xludf.DUMMYFUNCTION("IFERROR(vlookup( filter(indirect(CONCAT(LEFT(N$1, LEN(N$1)-8),""-rep-texts"")&amp;""!$B$4:$B""),indirect(CONCAT(LEFT(N$1, LEN(N$1)-8),""-rep-texts"")&amp;""!$A$4:$A"") = Q129), indirect(CONCAT(LEFT(N$1, LEN(N$1)-8),""-rep-texts"")&amp;""!$A$4:$C""), 3, false), ""Low "&amp;"Content"")"),"Positive impact on quality of life")</f>
        <v>Positive impact on quality of life</v>
      </c>
      <c r="P129" s="7">
        <v>0.5</v>
      </c>
      <c r="Q129" s="8">
        <f>IFERROR(__xludf.DUMMYFUNCTION("IFERROR(filter(indirect(CONCAT(LEFT(Q$1, LEN(Q$1)-8),""-rep-texts"")&amp;""!$A$4:$A""),indirect(CONCAT(LEFT(Q$1, LEN(Q$1)-8),""-rep-texts"")&amp;""!$B$4:$B"") &lt;&gt; -1000, indirect(CONCAT(LEFT(Q$1, LEN(Q$1)-8),""-rep-texts"")&amp;""!$C$4:$C"") = R129), -2)"),10.0)</f>
        <v>10</v>
      </c>
      <c r="R129" s="8" t="str">
        <f>IFERROR(__xludf.DUMMYFUNCTION("IF(ISBLANK(IFERROR(vlookup(E129, IMPORTRANGE(""1HbWeGXj0j_9fxRj0rL21m2rIJnCPQCiNttak_P61qFU"", ""impact_quality""), 3,false), ""Low Content"") ), ""Low Content"", IFERROR(vlookup(E129, IMPORTRANGE(""1HbWeGXj0j_9fxRj0rL21m2rIJnCPQCiNttak_P61qFU"", ""impact"&amp;"_quality!$A$3:$C$10000""), 3,false), ""Low Content"") )"),"Positive impact on physical and mental health")</f>
        <v>Positive impact on physical and mental health</v>
      </c>
      <c r="S129" s="7">
        <v>0.5</v>
      </c>
      <c r="T129" s="7">
        <f>IFERROR(__xludf.DUMMYFUNCTION("IFERROR(filter(indirect(CONCAT(LEFT(T$1, LEN(T$1)-8),""-rep-texts"")&amp;""!$A$4:$A""),indirect(CONCAT(LEFT(T$1, LEN(T$1)-8),""-rep-texts"")&amp;""!$B$4:$B"") = -1000, indirect(CONCAT(LEFT(T$1, LEN(T$1)-8),""-rep-texts"")&amp;""!$C$4:$C"") = U129), -2)"),0.0)</f>
        <v>0</v>
      </c>
      <c r="U129" s="8" t="str">
        <f>IFERROR(__xludf.DUMMYFUNCTION("IFERROR(vlookup( filter(indirect(CONCAT(LEFT(T$1, LEN(T$1)-8),""-rep-texts"")&amp;""!$B$4:$B""),indirect(CONCAT(LEFT(T$1, LEN(T$1)-8),""-rep-texts"")&amp;""!$A$4:$A"") = W129), indirect(CONCAT(LEFT(T$1, LEN(T$1)-8),""-rep-texts"")&amp;""!$A$4:$C""), 3, false), ""Low "&amp;"Content"")"),"Negative impact on team's culture and performance")</f>
        <v>Negative impact on team's culture and performance</v>
      </c>
      <c r="V129" s="7">
        <v>0.5</v>
      </c>
      <c r="W129" s="8">
        <f>IFERROR(__xludf.DUMMYFUNCTION("IFERROR(filter(indirect(CONCAT(LEFT(W$1, LEN(W$1)-8),""-rep-texts"")&amp;""!$A$4:$A""),indirect(CONCAT(LEFT(W$1, LEN(W$1)-8),""-rep-texts"")&amp;""!$B$4:$B"") &lt;&gt; -1000, indirect(CONCAT(LEFT(W$1, LEN(W$1)-8),""-rep-texts"")&amp;""!$C$4:$C"") = X129), -2)"),3.0)</f>
        <v>3</v>
      </c>
      <c r="X129" s="8" t="str">
        <f>IFERROR(__xludf.DUMMYFUNCTION("IF(ISBLANK(IFERROR(vlookup(F129, IMPORTRANGE(""1HbWeGXj0j_9fxRj0rL21m2rIJnCPQCiNttak_P61qFU"", ""impact_cul_perf""), 3,false), ""Low Content"") ), ""Low Content"", IFERROR(vlookup(F129, IMPORTRANGE(""1HbWeGXj0j_9fxRj0rL21m2rIJnCPQCiNttak_P61qFU"", ""impac"&amp;"t_cul_perf!$A$3:$C$10000""), 3,false), ""Low Content"") )"),"Lower team cohesion")</f>
        <v>Lower team cohesion</v>
      </c>
      <c r="Y129" s="7">
        <v>0.5</v>
      </c>
      <c r="Z129" s="7">
        <f>IFERROR(__xludf.DUMMYFUNCTION("IFERROR(filter(indirect(CONCAT(LEFT(Z$1, LEN(Z$1)-8),""-rep-texts"")&amp;""!$A$4:$A""),indirect(CONCAT(LEFT(Z$1, LEN(Z$1)-8),""-rep-texts"")&amp;""!$B$4:$B"") = -1000, indirect(CONCAT(LEFT(Z$1, LEN(Z$1)-8),""-rep-texts"")&amp;""!$C$4:$C"") = AA129), -2)"),3.0)</f>
        <v>3</v>
      </c>
      <c r="AA129" s="8" t="str">
        <f>IFERROR(__xludf.DUMMYFUNCTION("IFERROR(vlookup( filter(indirect(CONCAT(LEFT(Z$1, LEN(Z$1)-8),""-rep-texts"")&amp;""!$B$4:$B""),indirect(CONCAT(LEFT(Z$1, LEN(Z$1)-8),""-rep-texts"")&amp;""!$A$4:$A"") = AC129), indirect(CONCAT(LEFT(Z$1, LEN(Z$1)-8),""-rep-texts"")&amp;""!$A$4:$C""), 3, false), ""Low"&amp;" Content"")"),"Preference for hybrid model")</f>
        <v>Preference for hybrid model</v>
      </c>
      <c r="AB129" s="7">
        <v>0.5</v>
      </c>
      <c r="AC129" s="8">
        <f>IFERROR(__xludf.DUMMYFUNCTION("IFERROR(filter(indirect(CONCAT(LEFT(AC$1, LEN(AC$1)-8),""-rep-texts"")&amp;""!$A$4:$A""),indirect(CONCAT(LEFT(AC$1, LEN(AC$1)-8),""-rep-texts"")&amp;""!$B$4:$B"") &lt;&gt; -1000, indirect(CONCAT(LEFT(AC$1, LEN(AC$1)-8),""-rep-texts"")&amp;""!$C$4:$C"") = AD129), -2)"),7.0)</f>
        <v>7</v>
      </c>
      <c r="AD129" s="8" t="str">
        <f>IFERROR(__xludf.DUMMYFUNCTION("IF(ISBLANK(IFERROR(vlookup(G129, IMPORTRANGE(""1HbWeGXj0j_9fxRj0rL21m2rIJnCPQCiNttak_P61qFU"", ""policy_desired_state""), 3,false), ""Low Content"") ), ""Low Content"", IFERROR(vlookup(G129, IMPORTRANGE(""1HbWeGXj0j_9fxRj0rL21m2rIJnCPQCiNttak_P61qFU"", """&amp;"policy_desired_state!$A$3:$C$10000""), 3,false), ""Low Content"") )"),"Generalized hybrid work model")</f>
        <v>Generalized hybrid work model</v>
      </c>
      <c r="AE129" s="7">
        <v>0.5</v>
      </c>
    </row>
    <row r="130" ht="15.75" customHeight="1">
      <c r="A130" s="5" t="s">
        <v>45</v>
      </c>
      <c r="B130" s="6" t="s">
        <v>173</v>
      </c>
      <c r="C130" s="5" t="s">
        <v>47</v>
      </c>
      <c r="D130" s="5" t="s">
        <v>542</v>
      </c>
      <c r="E130" s="5" t="s">
        <v>543</v>
      </c>
      <c r="F130" s="5" t="s">
        <v>544</v>
      </c>
      <c r="G130" s="5" t="s">
        <v>545</v>
      </c>
      <c r="H130" s="7">
        <f>IFERROR(__xludf.DUMMYFUNCTION("IFERROR(filter(indirect(CONCAT(LEFT(H$1, LEN(H$1)-8),""-rep-texts"")&amp;""!$A$4:$A""),indirect(CONCAT(LEFT(H$1, LEN(H$1)-8),""-rep-texts"")&amp;""!$B$4:$B"") = -1000, indirect(CONCAT(LEFT(H$1, LEN(H$1)-8),""-rep-texts"")&amp;""!$C$4:$C"") = I130), -2)"),2.0)</f>
        <v>2</v>
      </c>
      <c r="I130" s="8" t="str">
        <f>IFERROR(__xludf.DUMMYFUNCTION("IFERROR(vlookup( filter(indirect(CONCAT(LEFT(H$1, LEN(H$1)-8),""-rep-texts"")&amp;""!$B$4:$B""),indirect(CONCAT(LEFT(H$1, LEN(H$1)-8),""-rep-texts"")&amp;""!$A$4:$A"") = K130), indirect(CONCAT(LEFT(H$1, LEN(H$1)-8),""-rep-texts"")&amp;""!$A$4:$C""), 3, false), ""Low "&amp;"Content"")"),"No change in policy")</f>
        <v>No change in policy</v>
      </c>
      <c r="J130" s="7">
        <v>0.5</v>
      </c>
      <c r="K130" s="8">
        <f>IFERROR(__xludf.DUMMYFUNCTION("IFERROR(filter(indirect(CONCAT(LEFT(K$1, LEN(K$1)-8),""-rep-texts"")&amp;""!$A$4:$A""),indirect(CONCAT(LEFT(K$1, LEN(K$1)-8),""-rep-texts"")&amp;""!$B$4:$B"") &lt;&gt; -1000, indirect(CONCAT(LEFT(K$1, LEN(K$1)-8),""-rep-texts"")&amp;""!$C$4:$C"") = L130), -2)"),6.0)</f>
        <v>6</v>
      </c>
      <c r="L130" s="8" t="str">
        <f>IFERROR(__xludf.DUMMYFUNCTION("IF(ISBLANK(IFERROR(vlookup(D130, IMPORTRANGE(""1HbWeGXj0j_9fxRj0rL21m2rIJnCPQCiNttak_P61qFU"", ""policy_current_state""), 3,false), ""Low Content"") ), ""Low Content"", IFERROR(vlookup(D130, IMPORTRANGE(""1HbWeGXj0j_9fxRj0rL21m2rIJnCPQCiNttak_P61qFU"", """&amp;"policy_current_state!$A$3:$C$10000""), 3,false), ""Low Content"") )"),"No change in policy")</f>
        <v>No change in policy</v>
      </c>
      <c r="M130" s="7">
        <v>0.5</v>
      </c>
      <c r="N130" s="7">
        <f>IFERROR(__xludf.DUMMYFUNCTION("IFERROR(filter(indirect(CONCAT(LEFT(N$1, LEN(N$1)-8),""-rep-texts"")&amp;""!$A$4:$A""),indirect(CONCAT(LEFT(N$1, LEN(N$1)-8),""-rep-texts"")&amp;""!$B$4:$B"") = -1000, indirect(CONCAT(LEFT(N$1, LEN(N$1)-8),""-rep-texts"")&amp;""!$C$4:$C"") = O130), -2)"),0.0)</f>
        <v>0</v>
      </c>
      <c r="O130" s="8" t="str">
        <f>IFERROR(__xludf.DUMMYFUNCTION("IFERROR(vlookup( filter(indirect(CONCAT(LEFT(N$1, LEN(N$1)-8),""-rep-texts"")&amp;""!$B$4:$B""),indirect(CONCAT(LEFT(N$1, LEN(N$1)-8),""-rep-texts"")&amp;""!$A$4:$A"") = Q130), indirect(CONCAT(LEFT(N$1, LEN(N$1)-8),""-rep-texts"")&amp;""!$A$4:$C""), 3, false), ""Low "&amp;"Content"")"),"Negative impact on quality of life")</f>
        <v>Negative impact on quality of life</v>
      </c>
      <c r="P130" s="7">
        <v>0.5</v>
      </c>
      <c r="Q130" s="8">
        <f>IFERROR(__xludf.DUMMYFUNCTION("IFERROR(filter(indirect(CONCAT(LEFT(Q$1, LEN(Q$1)-8),""-rep-texts"")&amp;""!$A$4:$A""),indirect(CONCAT(LEFT(Q$1, LEN(Q$1)-8),""-rep-texts"")&amp;""!$B$4:$B"") &lt;&gt; -1000, indirect(CONCAT(LEFT(Q$1, LEN(Q$1)-8),""-rep-texts"")&amp;""!$C$4:$C"") = R130), -2)"),5.0)</f>
        <v>5</v>
      </c>
      <c r="R130" s="8" t="str">
        <f>IFERROR(__xludf.DUMMYFUNCTION("IF(ISBLANK(IFERROR(vlookup(E130, IMPORTRANGE(""1HbWeGXj0j_9fxRj0rL21m2rIJnCPQCiNttak_P61qFU"", ""impact_quality""), 3,false), ""Low Content"") ), ""Low Content"", IFERROR(vlookup(E130, IMPORTRANGE(""1HbWeGXj0j_9fxRj0rL21m2rIJnCPQCiNttak_P61qFU"", ""impact"&amp;"_quality!$A$3:$C$10000""), 3,false), ""Low Content"") )"),"Negative impact on physical and mental health")</f>
        <v>Negative impact on physical and mental health</v>
      </c>
      <c r="S130" s="7">
        <v>0.5</v>
      </c>
      <c r="T130" s="7">
        <f>IFERROR(__xludf.DUMMYFUNCTION("IFERROR(filter(indirect(CONCAT(LEFT(T$1, LEN(T$1)-8),""-rep-texts"")&amp;""!$A$4:$A""),indirect(CONCAT(LEFT(T$1, LEN(T$1)-8),""-rep-texts"")&amp;""!$B$4:$B"") = -1000, indirect(CONCAT(LEFT(T$1, LEN(T$1)-8),""-rep-texts"")&amp;""!$C$4:$C"") = U130), -2)"),0.0)</f>
        <v>0</v>
      </c>
      <c r="U130" s="8" t="str">
        <f>IFERROR(__xludf.DUMMYFUNCTION("IFERROR(vlookup( filter(indirect(CONCAT(LEFT(T$1, LEN(T$1)-8),""-rep-texts"")&amp;""!$B$4:$B""),indirect(CONCAT(LEFT(T$1, LEN(T$1)-8),""-rep-texts"")&amp;""!$A$4:$A"") = W130), indirect(CONCAT(LEFT(T$1, LEN(T$1)-8),""-rep-texts"")&amp;""!$A$4:$C""), 3, false), ""Low "&amp;"Content"")"),"Negative impact on team's culture and performance")</f>
        <v>Negative impact on team's culture and performance</v>
      </c>
      <c r="V130" s="7">
        <v>0.5</v>
      </c>
      <c r="W130" s="8">
        <f>IFERROR(__xludf.DUMMYFUNCTION("IFERROR(filter(indirect(CONCAT(LEFT(W$1, LEN(W$1)-8),""-rep-texts"")&amp;""!$A$4:$A""),indirect(CONCAT(LEFT(W$1, LEN(W$1)-8),""-rep-texts"")&amp;""!$B$4:$B"") &lt;&gt; -1000, indirect(CONCAT(LEFT(W$1, LEN(W$1)-8),""-rep-texts"")&amp;""!$C$4:$C"") = X130), -2)"),3.0)</f>
        <v>3</v>
      </c>
      <c r="X130" s="8" t="str">
        <f>IFERROR(__xludf.DUMMYFUNCTION("IF(ISBLANK(IFERROR(vlookup(F130, IMPORTRANGE(""1HbWeGXj0j_9fxRj0rL21m2rIJnCPQCiNttak_P61qFU"", ""impact_cul_perf""), 3,false), ""Low Content"") ), ""Low Content"", IFERROR(vlookup(F130, IMPORTRANGE(""1HbWeGXj0j_9fxRj0rL21m2rIJnCPQCiNttak_P61qFU"", ""impac"&amp;"t_cul_perf!$A$3:$C$10000""), 3,false), ""Low Content"") )"),"Lower team cohesion")</f>
        <v>Lower team cohesion</v>
      </c>
      <c r="Y130" s="7">
        <v>0.5</v>
      </c>
      <c r="Z130" s="7">
        <f>IFERROR(__xludf.DUMMYFUNCTION("IFERROR(filter(indirect(CONCAT(LEFT(Z$1, LEN(Z$1)-8),""-rep-texts"")&amp;""!$A$4:$A""),indirect(CONCAT(LEFT(Z$1, LEN(Z$1)-8),""-rep-texts"")&amp;""!$B$4:$B"") = -1000, indirect(CONCAT(LEFT(Z$1, LEN(Z$1)-8),""-rep-texts"")&amp;""!$C$4:$C"") = AA130), -2)"),1.0)</f>
        <v>1</v>
      </c>
      <c r="AA130" s="8" t="str">
        <f>IFERROR(__xludf.DUMMYFUNCTION("IFERROR(vlookup( filter(indirect(CONCAT(LEFT(Z$1, LEN(Z$1)-8),""-rep-texts"")&amp;""!$B$4:$B""),indirect(CONCAT(LEFT(Z$1, LEN(Z$1)-8),""-rep-texts"")&amp;""!$A$4:$A"") = AC130), indirect(CONCAT(LEFT(Z$1, LEN(Z$1)-8),""-rep-texts"")&amp;""!$A$4:$C""), 3, false), ""Low"&amp;" Content"")"),"Fulltime work from office")</f>
        <v>Fulltime work from office</v>
      </c>
      <c r="AB130" s="7">
        <v>0.5</v>
      </c>
      <c r="AC130" s="8">
        <f>IFERROR(__xludf.DUMMYFUNCTION("IFERROR(filter(indirect(CONCAT(LEFT(AC$1, LEN(AC$1)-8),""-rep-texts"")&amp;""!$A$4:$A""),indirect(CONCAT(LEFT(AC$1, LEN(AC$1)-8),""-rep-texts"")&amp;""!$B$4:$B"") &lt;&gt; -1000, indirect(CONCAT(LEFT(AC$1, LEN(AC$1)-8),""-rep-texts"")&amp;""!$C$4:$C"") = AD130), -2)"),5.0)</f>
        <v>5</v>
      </c>
      <c r="AD130" s="8" t="str">
        <f>IFERROR(__xludf.DUMMYFUNCTION("IF(ISBLANK(IFERROR(vlookup(G130, IMPORTRANGE(""1HbWeGXj0j_9fxRj0rL21m2rIJnCPQCiNttak_P61qFU"", ""policy_desired_state""), 3,false), ""Low Content"") ), ""Low Content"", IFERROR(vlookup(G130, IMPORTRANGE(""1HbWeGXj0j_9fxRj0rL21m2rIJnCPQCiNttak_P61qFU"", """&amp;"policy_desired_state!$A$3:$C$10000""), 3,false), ""Low Content"") )"),"Fulltime work from office")</f>
        <v>Fulltime work from office</v>
      </c>
      <c r="AE130" s="7">
        <v>0.5</v>
      </c>
    </row>
    <row r="131" ht="15.75" customHeight="1">
      <c r="A131" s="5" t="s">
        <v>45</v>
      </c>
      <c r="B131" s="6" t="s">
        <v>52</v>
      </c>
      <c r="C131" s="5" t="s">
        <v>47</v>
      </c>
      <c r="D131" s="5" t="s">
        <v>546</v>
      </c>
      <c r="E131" s="5" t="s">
        <v>547</v>
      </c>
      <c r="F131" s="5" t="s">
        <v>548</v>
      </c>
      <c r="G131" s="5" t="s">
        <v>549</v>
      </c>
      <c r="H131" s="7">
        <f>IFERROR(__xludf.DUMMYFUNCTION("IFERROR(filter(indirect(CONCAT(LEFT(H$1, LEN(H$1)-8),""-rep-texts"")&amp;""!$A$4:$A""),indirect(CONCAT(LEFT(H$1, LEN(H$1)-8),""-rep-texts"")&amp;""!$B$4:$B"") = -1000, indirect(CONCAT(LEFT(H$1, LEN(H$1)-8),""-rep-texts"")&amp;""!$C$4:$C"") = I131), -2)"),3.0)</f>
        <v>3</v>
      </c>
      <c r="I131" s="8" t="str">
        <f>IFERROR(__xludf.DUMMYFUNCTION("IFERROR(vlookup( filter(indirect(CONCAT(LEFT(H$1, LEN(H$1)-8),""-rep-texts"")&amp;""!$B$4:$B""),indirect(CONCAT(LEFT(H$1, LEN(H$1)-8),""-rep-texts"")&amp;""!$A$4:$A"") = K131), indirect(CONCAT(LEFT(H$1, LEN(H$1)-8),""-rep-texts"")&amp;""!$A$4:$C""), 3, false), ""Low "&amp;"Content"")"),"Returned to office")</f>
        <v>Returned to office</v>
      </c>
      <c r="J131" s="7">
        <v>0.5</v>
      </c>
      <c r="K131" s="8">
        <f>IFERROR(__xludf.DUMMYFUNCTION("IFERROR(filter(indirect(CONCAT(LEFT(K$1, LEN(K$1)-8),""-rep-texts"")&amp;""!$A$4:$A""),indirect(CONCAT(LEFT(K$1, LEN(K$1)-8),""-rep-texts"")&amp;""!$B$4:$B"") &lt;&gt; -1000, indirect(CONCAT(LEFT(K$1, LEN(K$1)-8),""-rep-texts"")&amp;""!$C$4:$C"") = L131), -2)"),7.0)</f>
        <v>7</v>
      </c>
      <c r="L131" s="8" t="str">
        <f>IFERROR(__xludf.DUMMYFUNCTION("IF(ISBLANK(IFERROR(vlookup(D131, IMPORTRANGE(""1HbWeGXj0j_9fxRj0rL21m2rIJnCPQCiNttak_P61qFU"", ""policy_current_state""), 3,false), ""Low Content"") ), ""Low Content"", IFERROR(vlookup(D131, IMPORTRANGE(""1HbWeGXj0j_9fxRj0rL21m2rIJnCPQCiNttak_P61qFU"", """&amp;"policy_current_state!$A$3:$C$10000""), 3,false), ""Low Content"") )"),"Returned to office")</f>
        <v>Returned to office</v>
      </c>
      <c r="M131" s="7">
        <v>0.5</v>
      </c>
      <c r="N131" s="7">
        <f>IFERROR(__xludf.DUMMYFUNCTION("IFERROR(filter(indirect(CONCAT(LEFT(N$1, LEN(N$1)-8),""-rep-texts"")&amp;""!$A$4:$A""),indirect(CONCAT(LEFT(N$1, LEN(N$1)-8),""-rep-texts"")&amp;""!$B$4:$B"") = -1000, indirect(CONCAT(LEFT(N$1, LEN(N$1)-8),""-rep-texts"")&amp;""!$C$4:$C"") = O131), -2)"),2.0)</f>
        <v>2</v>
      </c>
      <c r="O131" s="8" t="str">
        <f>IFERROR(__xludf.DUMMYFUNCTION("IFERROR(vlookup( filter(indirect(CONCAT(LEFT(N$1, LEN(N$1)-8),""-rep-texts"")&amp;""!$B$4:$B""),indirect(CONCAT(LEFT(N$1, LEN(N$1)-8),""-rep-texts"")&amp;""!$A$4:$A"") = Q131), indirect(CONCAT(LEFT(N$1, LEN(N$1)-8),""-rep-texts"")&amp;""!$A$4:$C""), 3, false), ""Low "&amp;"Content"")"),"Positive impact on quality of life")</f>
        <v>Positive impact on quality of life</v>
      </c>
      <c r="P131" s="7">
        <v>0.5</v>
      </c>
      <c r="Q131" s="8">
        <f>IFERROR(__xludf.DUMMYFUNCTION("IFERROR(filter(indirect(CONCAT(LEFT(Q$1, LEN(Q$1)-8),""-rep-texts"")&amp;""!$A$4:$A""),indirect(CONCAT(LEFT(Q$1, LEN(Q$1)-8),""-rep-texts"")&amp;""!$B$4:$B"") &lt;&gt; -1000, indirect(CONCAT(LEFT(Q$1, LEN(Q$1)-8),""-rep-texts"")&amp;""!$C$4:$C"") = R131), -2)"),9.0)</f>
        <v>9</v>
      </c>
      <c r="R131" s="8" t="str">
        <f>IFERROR(__xludf.DUMMYFUNCTION("IF(ISBLANK(IFERROR(vlookup(E131, IMPORTRANGE(""1HbWeGXj0j_9fxRj0rL21m2rIJnCPQCiNttak_P61qFU"", ""impact_quality""), 3,false), ""Low Content"") ), ""Low Content"", IFERROR(vlookup(E131, IMPORTRANGE(""1HbWeGXj0j_9fxRj0rL21m2rIJnCPQCiNttak_P61qFU"", ""impact"&amp;"_quality!$A$3:$C$10000""), 3,false), ""Low Content"") )"),"Increased productivity/work quality due to RTO")</f>
        <v>Increased productivity/work quality due to RTO</v>
      </c>
      <c r="S131" s="7">
        <v>0.5</v>
      </c>
      <c r="T131" s="7">
        <f>IFERROR(__xludf.DUMMYFUNCTION("IFERROR(filter(indirect(CONCAT(LEFT(T$1, LEN(T$1)-8),""-rep-texts"")&amp;""!$A$4:$A""),indirect(CONCAT(LEFT(T$1, LEN(T$1)-8),""-rep-texts"")&amp;""!$B$4:$B"") = -1000, indirect(CONCAT(LEFT(T$1, LEN(T$1)-8),""-rep-texts"")&amp;""!$C$4:$C"") = U131), -2)"),2.0)</f>
        <v>2</v>
      </c>
      <c r="U131" s="8" t="str">
        <f>IFERROR(__xludf.DUMMYFUNCTION("IFERROR(vlookup( filter(indirect(CONCAT(LEFT(T$1, LEN(T$1)-8),""-rep-texts"")&amp;""!$B$4:$B""),indirect(CONCAT(LEFT(T$1, LEN(T$1)-8),""-rep-texts"")&amp;""!$A$4:$A"") = W131), indirect(CONCAT(LEFT(T$1, LEN(T$1)-8),""-rep-texts"")&amp;""!$A$4:$C""), 3, false), ""Low "&amp;"Content"")"),"Positive impact on team's culture and performance")</f>
        <v>Positive impact on team's culture and performance</v>
      </c>
      <c r="V131" s="7">
        <v>0.5</v>
      </c>
      <c r="W131" s="8">
        <f>IFERROR(__xludf.DUMMYFUNCTION("IFERROR(filter(indirect(CONCAT(LEFT(W$1, LEN(W$1)-8),""-rep-texts"")&amp;""!$A$4:$A""),indirect(CONCAT(LEFT(W$1, LEN(W$1)-8),""-rep-texts"")&amp;""!$B$4:$B"") &lt;&gt; -1000, indirect(CONCAT(LEFT(W$1, LEN(W$1)-8),""-rep-texts"")&amp;""!$C$4:$C"") = X131), -2)"),6.0)</f>
        <v>6</v>
      </c>
      <c r="X131" s="8" t="str">
        <f>IFERROR(__xludf.DUMMYFUNCTION("IF(ISBLANK(IFERROR(vlookup(F131, IMPORTRANGE(""1HbWeGXj0j_9fxRj0rL21m2rIJnCPQCiNttak_P61qFU"", ""impact_cul_perf""), 3,false), ""Low Content"") ), ""Low Content"", IFERROR(vlookup(F131, IMPORTRANGE(""1HbWeGXj0j_9fxRj0rL21m2rIJnCPQCiNttak_P61qFU"", ""impac"&amp;"t_cul_perf!$A$3:$C$10000""), 3,false), ""Low Content"") )"),"Maintained or enhanced team culture and performance ")</f>
        <v>Maintained or enhanced team culture and performance </v>
      </c>
      <c r="Y131" s="7">
        <v>0.5</v>
      </c>
      <c r="Z131" s="7">
        <f>IFERROR(__xludf.DUMMYFUNCTION("IFERROR(filter(indirect(CONCAT(LEFT(Z$1, LEN(Z$1)-8),""-rep-texts"")&amp;""!$A$4:$A""),indirect(CONCAT(LEFT(Z$1, LEN(Z$1)-8),""-rep-texts"")&amp;""!$B$4:$B"") = -1000, indirect(CONCAT(LEFT(Z$1, LEN(Z$1)-8),""-rep-texts"")&amp;""!$C$4:$C"") = AA131), -2)"),3.0)</f>
        <v>3</v>
      </c>
      <c r="AA131" s="8" t="str">
        <f>IFERROR(__xludf.DUMMYFUNCTION("IFERROR(vlookup( filter(indirect(CONCAT(LEFT(Z$1, LEN(Z$1)-8),""-rep-texts"")&amp;""!$B$4:$B""),indirect(CONCAT(LEFT(Z$1, LEN(Z$1)-8),""-rep-texts"")&amp;""!$A$4:$A"") = AC131), indirect(CONCAT(LEFT(Z$1, LEN(Z$1)-8),""-rep-texts"")&amp;""!$A$4:$C""), 3, false), ""Low"&amp;" Content"")"),"Preference for hybrid model")</f>
        <v>Preference for hybrid model</v>
      </c>
      <c r="AB131" s="7">
        <v>0.5</v>
      </c>
      <c r="AC131" s="8">
        <f>IFERROR(__xludf.DUMMYFUNCTION("IFERROR(filter(indirect(CONCAT(LEFT(AC$1, LEN(AC$1)-8),""-rep-texts"")&amp;""!$A$4:$A""),indirect(CONCAT(LEFT(AC$1, LEN(AC$1)-8),""-rep-texts"")&amp;""!$B$4:$B"") &lt;&gt; -1000, indirect(CONCAT(LEFT(AC$1, LEN(AC$1)-8),""-rep-texts"")&amp;""!$C$4:$C"") = AD131), -2)"),8.0)</f>
        <v>8</v>
      </c>
      <c r="AD131" s="8" t="str">
        <f>IFERROR(__xludf.DUMMYFUNCTION("IF(ISBLANK(IFERROR(vlookup(G131, IMPORTRANGE(""1HbWeGXj0j_9fxRj0rL21m2rIJnCPQCiNttak_P61qFU"", ""policy_desired_state""), 3,false), ""Low Content"") ), ""Low Content"", IFERROR(vlookup(G131, IMPORTRANGE(""1HbWeGXj0j_9fxRj0rL21m2rIJnCPQCiNttak_P61qFU"", """&amp;"policy_desired_state!$A$3:$C$10000""), 3,false), ""Low Content"") )"),"Role-specific remote policies")</f>
        <v>Role-specific remote policies</v>
      </c>
      <c r="AE131" s="7">
        <v>0.5</v>
      </c>
    </row>
    <row r="132" ht="15.75" customHeight="1">
      <c r="A132" s="5" t="s">
        <v>38</v>
      </c>
      <c r="B132" s="6" t="s">
        <v>39</v>
      </c>
      <c r="C132" s="5" t="s">
        <v>47</v>
      </c>
      <c r="D132" s="5" t="s">
        <v>550</v>
      </c>
      <c r="E132" s="5" t="s">
        <v>551</v>
      </c>
      <c r="F132" s="5" t="s">
        <v>552</v>
      </c>
      <c r="G132" s="5" t="s">
        <v>553</v>
      </c>
      <c r="H132" s="7">
        <f>IFERROR(__xludf.DUMMYFUNCTION("IFERROR(filter(indirect(CONCAT(LEFT(H$1, LEN(H$1)-8),""-rep-texts"")&amp;""!$A$4:$A""),indirect(CONCAT(LEFT(H$1, LEN(H$1)-8),""-rep-texts"")&amp;""!$B$4:$B"") = -1000, indirect(CONCAT(LEFT(H$1, LEN(H$1)-8),""-rep-texts"")&amp;""!$C$4:$C"") = I132), -2)"),1.0)</f>
        <v>1</v>
      </c>
      <c r="I132" s="8" t="str">
        <f>IFERROR(__xludf.DUMMYFUNCTION("IFERROR(vlookup( filter(indirect(CONCAT(LEFT(H$1, LEN(H$1)-8),""-rep-texts"")&amp;""!$B$4:$B""),indirect(CONCAT(LEFT(H$1, LEN(H$1)-8),""-rep-texts"")&amp;""!$A$4:$A"") = K132), indirect(CONCAT(LEFT(H$1, LEN(H$1)-8),""-rep-texts"")&amp;""!$A$4:$C""), 3, false), ""Low "&amp;"Content"")"),"Shifted to full remote work")</f>
        <v>Shifted to full remote work</v>
      </c>
      <c r="J132" s="7">
        <v>0.5</v>
      </c>
      <c r="K132" s="8">
        <f>IFERROR(__xludf.DUMMYFUNCTION("IFERROR(filter(indirect(CONCAT(LEFT(K$1, LEN(K$1)-8),""-rep-texts"")&amp;""!$A$4:$A""),indirect(CONCAT(LEFT(K$1, LEN(K$1)-8),""-rep-texts"")&amp;""!$B$4:$B"") &lt;&gt; -1000, indirect(CONCAT(LEFT(K$1, LEN(K$1)-8),""-rep-texts"")&amp;""!$C$4:$C"") = L132), -2)"),5.0)</f>
        <v>5</v>
      </c>
      <c r="L132" s="8" t="str">
        <f>IFERROR(__xludf.DUMMYFUNCTION("IF(ISBLANK(IFERROR(vlookup(D132, IMPORTRANGE(""1HbWeGXj0j_9fxRj0rL21m2rIJnCPQCiNttak_P61qFU"", ""policy_current_state""), 3,false), ""Low Content"") ), ""Low Content"", IFERROR(vlookup(D132, IMPORTRANGE(""1HbWeGXj0j_9fxRj0rL21m2rIJnCPQCiNttak_P61qFU"", """&amp;"policy_current_state!$A$3:$C$10000""), 3,false), ""Low Content"") )"),"Shifted to full remote work")</f>
        <v>Shifted to full remote work</v>
      </c>
      <c r="M132" s="7">
        <v>0.5</v>
      </c>
      <c r="N132" s="7">
        <f>IFERROR(__xludf.DUMMYFUNCTION("IFERROR(filter(indirect(CONCAT(LEFT(N$1, LEN(N$1)-8),""-rep-texts"")&amp;""!$A$4:$A""),indirect(CONCAT(LEFT(N$1, LEN(N$1)-8),""-rep-texts"")&amp;""!$B$4:$B"") = -1000, indirect(CONCAT(LEFT(N$1, LEN(N$1)-8),""-rep-texts"")&amp;""!$C$4:$C"") = O132), -2)"),2.0)</f>
        <v>2</v>
      </c>
      <c r="O132" s="8" t="str">
        <f>IFERROR(__xludf.DUMMYFUNCTION("IFERROR(vlookup( filter(indirect(CONCAT(LEFT(N$1, LEN(N$1)-8),""-rep-texts"")&amp;""!$B$4:$B""),indirect(CONCAT(LEFT(N$1, LEN(N$1)-8),""-rep-texts"")&amp;""!$A$4:$A"") = Q132), indirect(CONCAT(LEFT(N$1, LEN(N$1)-8),""-rep-texts"")&amp;""!$A$4:$C""), 3, false), ""Low "&amp;"Content"")"),"Positive impact on quality of life")</f>
        <v>Positive impact on quality of life</v>
      </c>
      <c r="P132" s="7">
        <v>0.5</v>
      </c>
      <c r="Q132" s="8">
        <f>IFERROR(__xludf.DUMMYFUNCTION("IFERROR(filter(indirect(CONCAT(LEFT(Q$1, LEN(Q$1)-8),""-rep-texts"")&amp;""!$A$4:$A""),indirect(CONCAT(LEFT(Q$1, LEN(Q$1)-8),""-rep-texts"")&amp;""!$B$4:$B"") &lt;&gt; -1000, indirect(CONCAT(LEFT(Q$1, LEN(Q$1)-8),""-rep-texts"")&amp;""!$C$4:$C"") = R132), -2)"),10.0)</f>
        <v>10</v>
      </c>
      <c r="R132" s="8" t="str">
        <f>IFERROR(__xludf.DUMMYFUNCTION("IF(ISBLANK(IFERROR(vlookup(E132, IMPORTRANGE(""1HbWeGXj0j_9fxRj0rL21m2rIJnCPQCiNttak_P61qFU"", ""impact_quality""), 3,false), ""Low Content"") ), ""Low Content"", IFERROR(vlookup(E132, IMPORTRANGE(""1HbWeGXj0j_9fxRj0rL21m2rIJnCPQCiNttak_P61qFU"", ""impact"&amp;"_quality!$A$3:$C$10000""), 3,false), ""Low Content"") )"),"Positive impact on physical and mental health")</f>
        <v>Positive impact on physical and mental health</v>
      </c>
      <c r="S132" s="7">
        <v>0.5</v>
      </c>
      <c r="T132" s="7">
        <f>IFERROR(__xludf.DUMMYFUNCTION("IFERROR(filter(indirect(CONCAT(LEFT(T$1, LEN(T$1)-8),""-rep-texts"")&amp;""!$A$4:$A""),indirect(CONCAT(LEFT(T$1, LEN(T$1)-8),""-rep-texts"")&amp;""!$B$4:$B"") = -1000, indirect(CONCAT(LEFT(T$1, LEN(T$1)-8),""-rep-texts"")&amp;""!$C$4:$C"") = U132), -2)"),2.0)</f>
        <v>2</v>
      </c>
      <c r="U132" s="8" t="str">
        <f>IFERROR(__xludf.DUMMYFUNCTION("IFERROR(vlookup( filter(indirect(CONCAT(LEFT(T$1, LEN(T$1)-8),""-rep-texts"")&amp;""!$B$4:$B""),indirect(CONCAT(LEFT(T$1, LEN(T$1)-8),""-rep-texts"")&amp;""!$A$4:$A"") = W132), indirect(CONCAT(LEFT(T$1, LEN(T$1)-8),""-rep-texts"")&amp;""!$A$4:$C""), 3, false), ""Low "&amp;"Content"")"),"Positive impact on team's culture and performance")</f>
        <v>Positive impact on team's culture and performance</v>
      </c>
      <c r="V132" s="7">
        <v>0.5</v>
      </c>
      <c r="W132" s="8">
        <f>IFERROR(__xludf.DUMMYFUNCTION("IFERROR(filter(indirect(CONCAT(LEFT(W$1, LEN(W$1)-8),""-rep-texts"")&amp;""!$A$4:$A""),indirect(CONCAT(LEFT(W$1, LEN(W$1)-8),""-rep-texts"")&amp;""!$B$4:$B"") &lt;&gt; -1000, indirect(CONCAT(LEFT(W$1, LEN(W$1)-8),""-rep-texts"")&amp;""!$C$4:$C"") = X132), -2)"),6.0)</f>
        <v>6</v>
      </c>
      <c r="X132" s="8" t="str">
        <f>IFERROR(__xludf.DUMMYFUNCTION("IF(ISBLANK(IFERROR(vlookup(F132, IMPORTRANGE(""1HbWeGXj0j_9fxRj0rL21m2rIJnCPQCiNttak_P61qFU"", ""impact_cul_perf""), 3,false), ""Low Content"") ), ""Low Content"", IFERROR(vlookup(F132, IMPORTRANGE(""1HbWeGXj0j_9fxRj0rL21m2rIJnCPQCiNttak_P61qFU"", ""impac"&amp;"t_cul_perf!$A$3:$C$10000""), 3,false), ""Low Content"") )"),"Maintained or enhanced team culture and performance ")</f>
        <v>Maintained or enhanced team culture and performance </v>
      </c>
      <c r="Y132" s="7">
        <v>0.5</v>
      </c>
      <c r="Z132" s="7">
        <f>IFERROR(__xludf.DUMMYFUNCTION("IFERROR(filter(indirect(CONCAT(LEFT(Z$1, LEN(Z$1)-8),""-rep-texts"")&amp;""!$A$4:$A""),indirect(CONCAT(LEFT(Z$1, LEN(Z$1)-8),""-rep-texts"")&amp;""!$B$4:$B"") = -1000, indirect(CONCAT(LEFT(Z$1, LEN(Z$1)-8),""-rep-texts"")&amp;""!$C$4:$C"") = AA132), -2)"),0.0)</f>
        <v>0</v>
      </c>
      <c r="AA132" s="8" t="str">
        <f>IFERROR(__xludf.DUMMYFUNCTION("IFERROR(vlookup( filter(indirect(CONCAT(LEFT(Z$1, LEN(Z$1)-8),""-rep-texts"")&amp;""!$B$4:$B""),indirect(CONCAT(LEFT(Z$1, LEN(Z$1)-8),""-rep-texts"")&amp;""!$A$4:$A"") = AC132), indirect(CONCAT(LEFT(Z$1, LEN(Z$1)-8),""-rep-texts"")&amp;""!$A$4:$C""), 3, false), ""Low"&amp;" Content"")"),"Fulltime work from home")</f>
        <v>Fulltime work from home</v>
      </c>
      <c r="AB132" s="7">
        <v>0.5</v>
      </c>
      <c r="AC132" s="8">
        <f>IFERROR(__xludf.DUMMYFUNCTION("IFERROR(filter(indirect(CONCAT(LEFT(AC$1, LEN(AC$1)-8),""-rep-texts"")&amp;""!$A$4:$A""),indirect(CONCAT(LEFT(AC$1, LEN(AC$1)-8),""-rep-texts"")&amp;""!$B$4:$B"") &lt;&gt; -1000, indirect(CONCAT(LEFT(AC$1, LEN(AC$1)-8),""-rep-texts"")&amp;""!$C$4:$C"") = AD132), -2)"),4.0)</f>
        <v>4</v>
      </c>
      <c r="AD132" s="8" t="str">
        <f>IFERROR(__xludf.DUMMYFUNCTION("IF(ISBLANK(IFERROR(vlookup(G132, IMPORTRANGE(""1HbWeGXj0j_9fxRj0rL21m2rIJnCPQCiNttak_P61qFU"", ""policy_desired_state""), 3,false), ""Low Content"") ), ""Low Content"", IFERROR(vlookup(G132, IMPORTRANGE(""1HbWeGXj0j_9fxRj0rL21m2rIJnCPQCiNttak_P61qFU"", """&amp;"policy_desired_state!$A$3:$C$10000""), 3,false), ""Low Content"") )"),"Fulltime work from home")</f>
        <v>Fulltime work from home</v>
      </c>
      <c r="AE132" s="7">
        <v>0.5</v>
      </c>
    </row>
    <row r="133" ht="15.75" customHeight="1">
      <c r="A133" s="5" t="s">
        <v>45</v>
      </c>
      <c r="B133" s="6" t="s">
        <v>145</v>
      </c>
      <c r="C133" s="5" t="s">
        <v>40</v>
      </c>
      <c r="D133" s="5" t="s">
        <v>554</v>
      </c>
      <c r="E133" s="5" t="s">
        <v>555</v>
      </c>
      <c r="F133" s="5" t="s">
        <v>556</v>
      </c>
      <c r="G133" s="5" t="s">
        <v>557</v>
      </c>
      <c r="H133" s="7">
        <f>IFERROR(__xludf.DUMMYFUNCTION("IFERROR(filter(indirect(CONCAT(LEFT(H$1, LEN(H$1)-8),""-rep-texts"")&amp;""!$A$4:$A""),indirect(CONCAT(LEFT(H$1, LEN(H$1)-8),""-rep-texts"")&amp;""!$B$4:$B"") = -1000, indirect(CONCAT(LEFT(H$1, LEN(H$1)-8),""-rep-texts"")&amp;""!$C$4:$C"") = I133), -2)"),1.0)</f>
        <v>1</v>
      </c>
      <c r="I133" s="8" t="str">
        <f>IFERROR(__xludf.DUMMYFUNCTION("IFERROR(vlookup( filter(indirect(CONCAT(LEFT(H$1, LEN(H$1)-8),""-rep-texts"")&amp;""!$B$4:$B""),indirect(CONCAT(LEFT(H$1, LEN(H$1)-8),""-rep-texts"")&amp;""!$A$4:$A"") = K133), indirect(CONCAT(LEFT(H$1, LEN(H$1)-8),""-rep-texts"")&amp;""!$A$4:$C""), 3, false), ""Low "&amp;"Content"")"),"Shifted to full remote work")</f>
        <v>Shifted to full remote work</v>
      </c>
      <c r="J133" s="7">
        <v>0.5</v>
      </c>
      <c r="K133" s="8">
        <f>IFERROR(__xludf.DUMMYFUNCTION("IFERROR(filter(indirect(CONCAT(LEFT(K$1, LEN(K$1)-8),""-rep-texts"")&amp;""!$A$4:$A""),indirect(CONCAT(LEFT(K$1, LEN(K$1)-8),""-rep-texts"")&amp;""!$B$4:$B"") &lt;&gt; -1000, indirect(CONCAT(LEFT(K$1, LEN(K$1)-8),""-rep-texts"")&amp;""!$C$4:$C"") = L133), -2)"),5.0)</f>
        <v>5</v>
      </c>
      <c r="L133" s="8" t="str">
        <f>IFERROR(__xludf.DUMMYFUNCTION("IF(ISBLANK(IFERROR(vlookup(D133, IMPORTRANGE(""1HbWeGXj0j_9fxRj0rL21m2rIJnCPQCiNttak_P61qFU"", ""policy_current_state""), 3,false), ""Low Content"") ), ""Low Content"", IFERROR(vlookup(D133, IMPORTRANGE(""1HbWeGXj0j_9fxRj0rL21m2rIJnCPQCiNttak_P61qFU"", """&amp;"policy_current_state!$A$3:$C$10000""), 3,false), ""Low Content"") )"),"Shifted to full remote work")</f>
        <v>Shifted to full remote work</v>
      </c>
      <c r="M133" s="7">
        <v>0.5</v>
      </c>
      <c r="N133" s="7">
        <f>IFERROR(__xludf.DUMMYFUNCTION("IFERROR(filter(indirect(CONCAT(LEFT(N$1, LEN(N$1)-8),""-rep-texts"")&amp;""!$A$4:$A""),indirect(CONCAT(LEFT(N$1, LEN(N$1)-8),""-rep-texts"")&amp;""!$B$4:$B"") = -1000, indirect(CONCAT(LEFT(N$1, LEN(N$1)-8),""-rep-texts"")&amp;""!$C$4:$C"") = O133), -2)"),1.0)</f>
        <v>1</v>
      </c>
      <c r="O133" s="8" t="str">
        <f>IFERROR(__xludf.DUMMYFUNCTION("IFERROR(vlookup( filter(indirect(CONCAT(LEFT(N$1, LEN(N$1)-8),""-rep-texts"")&amp;""!$B$4:$B""),indirect(CONCAT(LEFT(N$1, LEN(N$1)-8),""-rep-texts"")&amp;""!$A$4:$A"") = Q133), indirect(CONCAT(LEFT(N$1, LEN(N$1)-8),""-rep-texts"")&amp;""!$A$4:$C""), 3, false), ""Low "&amp;"Content"")"),"No impact or change")</f>
        <v>No impact or change</v>
      </c>
      <c r="P133" s="7">
        <v>0.5</v>
      </c>
      <c r="Q133" s="8">
        <f>IFERROR(__xludf.DUMMYFUNCTION("IFERROR(filter(indirect(CONCAT(LEFT(Q$1, LEN(Q$1)-8),""-rep-texts"")&amp;""!$A$4:$A""),indirect(CONCAT(LEFT(Q$1, LEN(Q$1)-8),""-rep-texts"")&amp;""!$B$4:$B"") &lt;&gt; -1000, indirect(CONCAT(LEFT(Q$1, LEN(Q$1)-8),""-rep-texts"")&amp;""!$C$4:$C"") = R133), -2)"),7.0)</f>
        <v>7</v>
      </c>
      <c r="R133" s="8" t="str">
        <f>IFERROR(__xludf.DUMMYFUNCTION("IF(ISBLANK(IFERROR(vlookup(E133, IMPORTRANGE(""1HbWeGXj0j_9fxRj0rL21m2rIJnCPQCiNttak_P61qFU"", ""impact_quality""), 3,false), ""Low Content"") ), ""Low Content"", IFERROR(vlookup(E133, IMPORTRANGE(""1HbWeGXj0j_9fxRj0rL21m2rIJnCPQCiNttak_P61qFU"", ""impact"&amp;"_quality!$A$3:$C$10000""), 3,false), ""Low Content"") )"),"No impact or change")</f>
        <v>No impact or change</v>
      </c>
      <c r="S133" s="7">
        <v>0.5</v>
      </c>
      <c r="T133" s="7">
        <f>IFERROR(__xludf.DUMMYFUNCTION("IFERROR(filter(indirect(CONCAT(LEFT(T$1, LEN(T$1)-8),""-rep-texts"")&amp;""!$A$4:$A""),indirect(CONCAT(LEFT(T$1, LEN(T$1)-8),""-rep-texts"")&amp;""!$B$4:$B"") = -1000, indirect(CONCAT(LEFT(T$1, LEN(T$1)-8),""-rep-texts"")&amp;""!$C$4:$C"") = U133), -2)"),2.0)</f>
        <v>2</v>
      </c>
      <c r="U133" s="8" t="str">
        <f>IFERROR(__xludf.DUMMYFUNCTION("IFERROR(vlookup( filter(indirect(CONCAT(LEFT(T$1, LEN(T$1)-8),""-rep-texts"")&amp;""!$B$4:$B""),indirect(CONCAT(LEFT(T$1, LEN(T$1)-8),""-rep-texts"")&amp;""!$A$4:$A"") = W133), indirect(CONCAT(LEFT(T$1, LEN(T$1)-8),""-rep-texts"")&amp;""!$A$4:$C""), 3, false), ""Low "&amp;"Content"")"),"Positive impact on team's culture and performance")</f>
        <v>Positive impact on team's culture and performance</v>
      </c>
      <c r="V133" s="7">
        <v>0.5</v>
      </c>
      <c r="W133" s="8">
        <f>IFERROR(__xludf.DUMMYFUNCTION("IFERROR(filter(indirect(CONCAT(LEFT(W$1, LEN(W$1)-8),""-rep-texts"")&amp;""!$A$4:$A""),indirect(CONCAT(LEFT(W$1, LEN(W$1)-8),""-rep-texts"")&amp;""!$B$4:$B"") &lt;&gt; -1000, indirect(CONCAT(LEFT(W$1, LEN(W$1)-8),""-rep-texts"")&amp;""!$C$4:$C"") = X133), -2)"),7.0)</f>
        <v>7</v>
      </c>
      <c r="X133" s="8" t="str">
        <f>IFERROR(__xludf.DUMMYFUNCTION("IF(ISBLANK(IFERROR(vlookup(F133, IMPORTRANGE(""1HbWeGXj0j_9fxRj0rL21m2rIJnCPQCiNttak_P61qFU"", ""impact_cul_perf""), 3,false), ""Low Content"") ), ""Low Content"", IFERROR(vlookup(F133, IMPORTRANGE(""1HbWeGXj0j_9fxRj0rL21m2rIJnCPQCiNttak_P61qFU"", ""impac"&amp;"t_cul_perf!$A$3:$C$10000""), 3,false), ""Low Content"") )"),"Positive impact on work-life balance")</f>
        <v>Positive impact on work-life balance</v>
      </c>
      <c r="Y133" s="7">
        <v>0.5</v>
      </c>
      <c r="Z133" s="7">
        <f>IFERROR(__xludf.DUMMYFUNCTION("IFERROR(filter(indirect(CONCAT(LEFT(Z$1, LEN(Z$1)-8),""-rep-texts"")&amp;""!$A$4:$A""),indirect(CONCAT(LEFT(Z$1, LEN(Z$1)-8),""-rep-texts"")&amp;""!$B$4:$B"") = -1000, indirect(CONCAT(LEFT(Z$1, LEN(Z$1)-8),""-rep-texts"")&amp;""!$C$4:$C"") = AA133), -2)"),0.0)</f>
        <v>0</v>
      </c>
      <c r="AA133" s="8" t="str">
        <f>IFERROR(__xludf.DUMMYFUNCTION("IFERROR(vlookup( filter(indirect(CONCAT(LEFT(Z$1, LEN(Z$1)-8),""-rep-texts"")&amp;""!$B$4:$B""),indirect(CONCAT(LEFT(Z$1, LEN(Z$1)-8),""-rep-texts"")&amp;""!$A$4:$A"") = AC133), indirect(CONCAT(LEFT(Z$1, LEN(Z$1)-8),""-rep-texts"")&amp;""!$A$4:$C""), 3, false), ""Low"&amp;" Content"")"),"Fulltime work from home")</f>
        <v>Fulltime work from home</v>
      </c>
      <c r="AB133" s="7">
        <v>0.5</v>
      </c>
      <c r="AC133" s="8">
        <f>IFERROR(__xludf.DUMMYFUNCTION("IFERROR(filter(indirect(CONCAT(LEFT(AC$1, LEN(AC$1)-8),""-rep-texts"")&amp;""!$A$4:$A""),indirect(CONCAT(LEFT(AC$1, LEN(AC$1)-8),""-rep-texts"")&amp;""!$B$4:$B"") &lt;&gt; -1000, indirect(CONCAT(LEFT(AC$1, LEN(AC$1)-8),""-rep-texts"")&amp;""!$C$4:$C"") = AD133), -2)"),4.0)</f>
        <v>4</v>
      </c>
      <c r="AD133" s="8" t="str">
        <f>IFERROR(__xludf.DUMMYFUNCTION("IF(ISBLANK(IFERROR(vlookup(G133, IMPORTRANGE(""1HbWeGXj0j_9fxRj0rL21m2rIJnCPQCiNttak_P61qFU"", ""policy_desired_state""), 3,false), ""Low Content"") ), ""Low Content"", IFERROR(vlookup(G133, IMPORTRANGE(""1HbWeGXj0j_9fxRj0rL21m2rIJnCPQCiNttak_P61qFU"", """&amp;"policy_desired_state!$A$3:$C$10000""), 3,false), ""Low Content"") )"),"Fulltime work from home")</f>
        <v>Fulltime work from home</v>
      </c>
      <c r="AE133" s="7">
        <v>0.5</v>
      </c>
    </row>
    <row r="134" ht="15.75" customHeight="1">
      <c r="A134" s="5" t="s">
        <v>45</v>
      </c>
      <c r="B134" s="6" t="s">
        <v>80</v>
      </c>
      <c r="C134" s="5" t="s">
        <v>47</v>
      </c>
      <c r="D134" s="5" t="s">
        <v>558</v>
      </c>
      <c r="E134" s="5" t="s">
        <v>559</v>
      </c>
      <c r="F134" s="5" t="s">
        <v>560</v>
      </c>
      <c r="G134" s="10" t="s">
        <v>561</v>
      </c>
      <c r="H134" s="7">
        <f>IFERROR(__xludf.DUMMYFUNCTION("IFERROR(filter(indirect(CONCAT(LEFT(H$1, LEN(H$1)-8),""-rep-texts"")&amp;""!$A$4:$A""),indirect(CONCAT(LEFT(H$1, LEN(H$1)-8),""-rep-texts"")&amp;""!$B$4:$B"") = -1000, indirect(CONCAT(LEFT(H$1, LEN(H$1)-8),""-rep-texts"")&amp;""!$C$4:$C"") = I134), -2)"),0.0)</f>
        <v>0</v>
      </c>
      <c r="I134" s="8" t="str">
        <f>IFERROR(__xludf.DUMMYFUNCTION("IFERROR(vlookup( filter(indirect(CONCAT(LEFT(H$1, LEN(H$1)-8),""-rep-texts"")&amp;""!$B$4:$B""),indirect(CONCAT(LEFT(H$1, LEN(H$1)-8),""-rep-texts"")&amp;""!$A$4:$A"") = K134), indirect(CONCAT(LEFT(H$1, LEN(H$1)-8),""-rep-texts"")&amp;""!$A$4:$C""), 3, false), ""Low "&amp;"Content"")"),"Adopted hybrid work policy")</f>
        <v>Adopted hybrid work policy</v>
      </c>
      <c r="J134" s="7">
        <v>0.5</v>
      </c>
      <c r="K134" s="8">
        <f>IFERROR(__xludf.DUMMYFUNCTION("IFERROR(filter(indirect(CONCAT(LEFT(K$1, LEN(K$1)-8),""-rep-texts"")&amp;""!$A$4:$A""),indirect(CONCAT(LEFT(K$1, LEN(K$1)-8),""-rep-texts"")&amp;""!$B$4:$B"") &lt;&gt; -1000, indirect(CONCAT(LEFT(K$1, LEN(K$1)-8),""-rep-texts"")&amp;""!$C$4:$C"") = L134), -2)"),4.0)</f>
        <v>4</v>
      </c>
      <c r="L134" s="8" t="str">
        <f>IFERROR(__xludf.DUMMYFUNCTION("IF(ISBLANK(IFERROR(vlookup(D134, IMPORTRANGE(""1HbWeGXj0j_9fxRj0rL21m2rIJnCPQCiNttak_P61qFU"", ""policy_current_state""), 3,false), ""Low Content"") ), ""Low Content"", IFERROR(vlookup(D134, IMPORTRANGE(""1HbWeGXj0j_9fxRj0rL21m2rIJnCPQCiNttak_P61qFU"", """&amp;"policy_current_state!$A$3:$C$10000""), 3,false), ""Low Content"") )"),"Adopted hybrid work policy")</f>
        <v>Adopted hybrid work policy</v>
      </c>
      <c r="M134" s="7">
        <v>0.5</v>
      </c>
      <c r="N134" s="7">
        <f>IFERROR(__xludf.DUMMYFUNCTION("IFERROR(filter(indirect(CONCAT(LEFT(N$1, LEN(N$1)-8),""-rep-texts"")&amp;""!$A$4:$A""),indirect(CONCAT(LEFT(N$1, LEN(N$1)-8),""-rep-texts"")&amp;""!$B$4:$B"") = -1000, indirect(CONCAT(LEFT(N$1, LEN(N$1)-8),""-rep-texts"")&amp;""!$C$4:$C"") = O134), -2)"),2.0)</f>
        <v>2</v>
      </c>
      <c r="O134" s="8" t="str">
        <f>IFERROR(__xludf.DUMMYFUNCTION("IFERROR(vlookup( filter(indirect(CONCAT(LEFT(N$1, LEN(N$1)-8),""-rep-texts"")&amp;""!$B$4:$B""),indirect(CONCAT(LEFT(N$1, LEN(N$1)-8),""-rep-texts"")&amp;""!$A$4:$A"") = Q134), indirect(CONCAT(LEFT(N$1, LEN(N$1)-8),""-rep-texts"")&amp;""!$A$4:$C""), 3, false), ""Low "&amp;"Content"")"),"Positive impact on quality of life")</f>
        <v>Positive impact on quality of life</v>
      </c>
      <c r="P134" s="7">
        <v>0.5</v>
      </c>
      <c r="Q134" s="8">
        <f>IFERROR(__xludf.DUMMYFUNCTION("IFERROR(filter(indirect(CONCAT(LEFT(Q$1, LEN(Q$1)-8),""-rep-texts"")&amp;""!$A$4:$A""),indirect(CONCAT(LEFT(Q$1, LEN(Q$1)-8),""-rep-texts"")&amp;""!$B$4:$B"") &lt;&gt; -1000, indirect(CONCAT(LEFT(Q$1, LEN(Q$1)-8),""-rep-texts"")&amp;""!$C$4:$C"") = R134), -2)"),11.0)</f>
        <v>11</v>
      </c>
      <c r="R134" s="8" t="str">
        <f>IFERROR(__xludf.DUMMYFUNCTION("IF(ISBLANK(IFERROR(vlookup(E134, IMPORTRANGE(""1HbWeGXj0j_9fxRj0rL21m2rIJnCPQCiNttak_P61qFU"", ""impact_quality""), 3,false), ""Low Content"") ), ""Low Content"", IFERROR(vlookup(E134, IMPORTRANGE(""1HbWeGXj0j_9fxRj0rL21m2rIJnCPQCiNttak_P61qFU"", ""impact"&amp;"_quality!$A$3:$C$10000""), 3,false), ""Low Content"") )"),"Positive impact on work-life balance due to hyrbrid/remote policy")</f>
        <v>Positive impact on work-life balance due to hyrbrid/remote policy</v>
      </c>
      <c r="S134" s="7">
        <v>0.5</v>
      </c>
      <c r="T134" s="7">
        <f>IFERROR(__xludf.DUMMYFUNCTION("IFERROR(filter(indirect(CONCAT(LEFT(T$1, LEN(T$1)-8),""-rep-texts"")&amp;""!$A$4:$A""),indirect(CONCAT(LEFT(T$1, LEN(T$1)-8),""-rep-texts"")&amp;""!$B$4:$B"") = -1000, indirect(CONCAT(LEFT(T$1, LEN(T$1)-8),""-rep-texts"")&amp;""!$C$4:$C"") = U134), -2)"),2.0)</f>
        <v>2</v>
      </c>
      <c r="U134" s="8" t="str">
        <f>IFERROR(__xludf.DUMMYFUNCTION("IFERROR(vlookup( filter(indirect(CONCAT(LEFT(T$1, LEN(T$1)-8),""-rep-texts"")&amp;""!$B$4:$B""),indirect(CONCAT(LEFT(T$1, LEN(T$1)-8),""-rep-texts"")&amp;""!$A$4:$A"") = W134), indirect(CONCAT(LEFT(T$1, LEN(T$1)-8),""-rep-texts"")&amp;""!$A$4:$C""), 3, false), ""Low "&amp;"Content"")"),"Positive impact on team's culture and performance")</f>
        <v>Positive impact on team's culture and performance</v>
      </c>
      <c r="V134" s="7">
        <v>0.5</v>
      </c>
      <c r="W134" s="8">
        <f>IFERROR(__xludf.DUMMYFUNCTION("IFERROR(filter(indirect(CONCAT(LEFT(W$1, LEN(W$1)-8),""-rep-texts"")&amp;""!$A$4:$A""),indirect(CONCAT(LEFT(W$1, LEN(W$1)-8),""-rep-texts"")&amp;""!$B$4:$B"") &lt;&gt; -1000, indirect(CONCAT(LEFT(W$1, LEN(W$1)-8),""-rep-texts"")&amp;""!$C$4:$C"") = X134), -2)"),6.0)</f>
        <v>6</v>
      </c>
      <c r="X134" s="8" t="str">
        <f>IFERROR(__xludf.DUMMYFUNCTION("IF(ISBLANK(IFERROR(vlookup(F134, IMPORTRANGE(""1HbWeGXj0j_9fxRj0rL21m2rIJnCPQCiNttak_P61qFU"", ""impact_cul_perf""), 3,false), ""Low Content"") ), ""Low Content"", IFERROR(vlookup(F134, IMPORTRANGE(""1HbWeGXj0j_9fxRj0rL21m2rIJnCPQCiNttak_P61qFU"", ""impac"&amp;"t_cul_perf!$A$3:$C$10000""), 3,false), ""Low Content"") )"),"Maintained or enhanced team culture and performance ")</f>
        <v>Maintained or enhanced team culture and performance </v>
      </c>
      <c r="Y134" s="7">
        <v>0.5</v>
      </c>
      <c r="Z134" s="7">
        <f>IFERROR(__xludf.DUMMYFUNCTION("IFERROR(filter(indirect(CONCAT(LEFT(Z$1, LEN(Z$1)-8),""-rep-texts"")&amp;""!$A$4:$A""),indirect(CONCAT(LEFT(Z$1, LEN(Z$1)-8),""-rep-texts"")&amp;""!$B$4:$B"") = -1000, indirect(CONCAT(LEFT(Z$1, LEN(Z$1)-8),""-rep-texts"")&amp;""!$C$4:$C"") = AA134), -2)"),3.0)</f>
        <v>3</v>
      </c>
      <c r="AA134" s="8" t="str">
        <f>IFERROR(__xludf.DUMMYFUNCTION("IFERROR(vlookup( filter(indirect(CONCAT(LEFT(Z$1, LEN(Z$1)-8),""-rep-texts"")&amp;""!$B$4:$B""),indirect(CONCAT(LEFT(Z$1, LEN(Z$1)-8),""-rep-texts"")&amp;""!$A$4:$A"") = AC134), indirect(CONCAT(LEFT(Z$1, LEN(Z$1)-8),""-rep-texts"")&amp;""!$A$4:$C""), 3, false), ""Low"&amp;" Content"")"),"Preference for hybrid model")</f>
        <v>Preference for hybrid model</v>
      </c>
      <c r="AB134" s="7">
        <v>0.5</v>
      </c>
      <c r="AC134" s="8">
        <f>IFERROR(__xludf.DUMMYFUNCTION("IFERROR(filter(indirect(CONCAT(LEFT(AC$1, LEN(AC$1)-8),""-rep-texts"")&amp;""!$A$4:$A""),indirect(CONCAT(LEFT(AC$1, LEN(AC$1)-8),""-rep-texts"")&amp;""!$B$4:$B"") &lt;&gt; -1000, indirect(CONCAT(LEFT(AC$1, LEN(AC$1)-8),""-rep-texts"")&amp;""!$C$4:$C"") = AD134), -2)"),8.0)</f>
        <v>8</v>
      </c>
      <c r="AD134" s="8" t="str">
        <f>IFERROR(__xludf.DUMMYFUNCTION("IF(ISBLANK(IFERROR(vlookup(G134, IMPORTRANGE(""1HbWeGXj0j_9fxRj0rL21m2rIJnCPQCiNttak_P61qFU"", ""policy_desired_state""), 3,false), ""Low Content"") ), ""Low Content"", IFERROR(vlookup(G134, IMPORTRANGE(""1HbWeGXj0j_9fxRj0rL21m2rIJnCPQCiNttak_P61qFU"", """&amp;"policy_desired_state!$A$3:$C$10000""), 3,false), ""Low Content"") )"),"Role-specific remote policies")</f>
        <v>Role-specific remote policies</v>
      </c>
      <c r="AE134" s="7">
        <v>0.5</v>
      </c>
    </row>
    <row r="135" ht="15.75" customHeight="1">
      <c r="A135" s="5" t="s">
        <v>38</v>
      </c>
      <c r="B135" s="6" t="s">
        <v>85</v>
      </c>
      <c r="C135" s="5" t="s">
        <v>71</v>
      </c>
      <c r="D135" s="5" t="s">
        <v>562</v>
      </c>
      <c r="E135" s="5" t="s">
        <v>563</v>
      </c>
      <c r="F135" s="5" t="s">
        <v>564</v>
      </c>
      <c r="G135" s="5" t="s">
        <v>565</v>
      </c>
      <c r="H135" s="7">
        <f>IFERROR(__xludf.DUMMYFUNCTION("IFERROR(filter(indirect(CONCAT(LEFT(H$1, LEN(H$1)-8),""-rep-texts"")&amp;""!$A$4:$A""),indirect(CONCAT(LEFT(H$1, LEN(H$1)-8),""-rep-texts"")&amp;""!$B$4:$B"") = -1000, indirect(CONCAT(LEFT(H$1, LEN(H$1)-8),""-rep-texts"")&amp;""!$C$4:$C"") = I135), -2)"),2.0)</f>
        <v>2</v>
      </c>
      <c r="I135" s="8" t="str">
        <f>IFERROR(__xludf.DUMMYFUNCTION("IFERROR(vlookup( filter(indirect(CONCAT(LEFT(H$1, LEN(H$1)-8),""-rep-texts"")&amp;""!$B$4:$B""),indirect(CONCAT(LEFT(H$1, LEN(H$1)-8),""-rep-texts"")&amp;""!$A$4:$A"") = K135), indirect(CONCAT(LEFT(H$1, LEN(H$1)-8),""-rep-texts"")&amp;""!$A$4:$C""), 3, false), ""Low "&amp;"Content"")"),"No change in policy")</f>
        <v>No change in policy</v>
      </c>
      <c r="J135" s="7">
        <v>0.5</v>
      </c>
      <c r="K135" s="8">
        <f>IFERROR(__xludf.DUMMYFUNCTION("IFERROR(filter(indirect(CONCAT(LEFT(K$1, LEN(K$1)-8),""-rep-texts"")&amp;""!$A$4:$A""),indirect(CONCAT(LEFT(K$1, LEN(K$1)-8),""-rep-texts"")&amp;""!$B$4:$B"") &lt;&gt; -1000, indirect(CONCAT(LEFT(K$1, LEN(K$1)-8),""-rep-texts"")&amp;""!$C$4:$C"") = L135), -2)"),6.0)</f>
        <v>6</v>
      </c>
      <c r="L135" s="8" t="str">
        <f>IFERROR(__xludf.DUMMYFUNCTION("IF(ISBLANK(IFERROR(vlookup(D135, IMPORTRANGE(""1HbWeGXj0j_9fxRj0rL21m2rIJnCPQCiNttak_P61qFU"", ""policy_current_state""), 3,false), ""Low Content"") ), ""Low Content"", IFERROR(vlookup(D135, IMPORTRANGE(""1HbWeGXj0j_9fxRj0rL21m2rIJnCPQCiNttak_P61qFU"", """&amp;"policy_current_state!$A$3:$C$10000""), 3,false), ""Low Content"") )"),"No change in policy")</f>
        <v>No change in policy</v>
      </c>
      <c r="M135" s="7">
        <v>0.5</v>
      </c>
      <c r="N135" s="7">
        <f>IFERROR(__xludf.DUMMYFUNCTION("IFERROR(filter(indirect(CONCAT(LEFT(N$1, LEN(N$1)-8),""-rep-texts"")&amp;""!$A$4:$A""),indirect(CONCAT(LEFT(N$1, LEN(N$1)-8),""-rep-texts"")&amp;""!$B$4:$B"") = -1000, indirect(CONCAT(LEFT(N$1, LEN(N$1)-8),""-rep-texts"")&amp;""!$C$4:$C"") = O135), -2)"),2.0)</f>
        <v>2</v>
      </c>
      <c r="O135" s="8" t="str">
        <f>IFERROR(__xludf.DUMMYFUNCTION("IFERROR(vlookup( filter(indirect(CONCAT(LEFT(N$1, LEN(N$1)-8),""-rep-texts"")&amp;""!$B$4:$B""),indirect(CONCAT(LEFT(N$1, LEN(N$1)-8),""-rep-texts"")&amp;""!$A$4:$A"") = Q135), indirect(CONCAT(LEFT(N$1, LEN(N$1)-8),""-rep-texts"")&amp;""!$A$4:$C""), 3, false), ""Low "&amp;"Content"")"),"Positive impact on quality of life")</f>
        <v>Positive impact on quality of life</v>
      </c>
      <c r="P135" s="7">
        <v>0.5</v>
      </c>
      <c r="Q135" s="8">
        <f>IFERROR(__xludf.DUMMYFUNCTION("IFERROR(filter(indirect(CONCAT(LEFT(Q$1, LEN(Q$1)-8),""-rep-texts"")&amp;""!$A$4:$A""),indirect(CONCAT(LEFT(Q$1, LEN(Q$1)-8),""-rep-texts"")&amp;""!$B$4:$B"") &lt;&gt; -1000, indirect(CONCAT(LEFT(Q$1, LEN(Q$1)-8),""-rep-texts"")&amp;""!$C$4:$C"") = R135), -2)"),11.0)</f>
        <v>11</v>
      </c>
      <c r="R135" s="8" t="str">
        <f>IFERROR(__xludf.DUMMYFUNCTION("IF(ISBLANK(IFERROR(vlookup(E135, IMPORTRANGE(""1HbWeGXj0j_9fxRj0rL21m2rIJnCPQCiNttak_P61qFU"", ""impact_quality""), 3,false), ""Low Content"") ), ""Low Content"", IFERROR(vlookup(E135, IMPORTRANGE(""1HbWeGXj0j_9fxRj0rL21m2rIJnCPQCiNttak_P61qFU"", ""impact"&amp;"_quality!$A$3:$C$10000""), 3,false), ""Low Content"") )"),"Positive impact on work-life balance due to hyrbrid/remote policy")</f>
        <v>Positive impact on work-life balance due to hyrbrid/remote policy</v>
      </c>
      <c r="S135" s="7">
        <v>0.5</v>
      </c>
      <c r="T135" s="7">
        <f>IFERROR(__xludf.DUMMYFUNCTION("IFERROR(filter(indirect(CONCAT(LEFT(T$1, LEN(T$1)-8),""-rep-texts"")&amp;""!$A$4:$A""),indirect(CONCAT(LEFT(T$1, LEN(T$1)-8),""-rep-texts"")&amp;""!$B$4:$B"") = -1000, indirect(CONCAT(LEFT(T$1, LEN(T$1)-8),""-rep-texts"")&amp;""!$C$4:$C"") = U135), -2)"),2.0)</f>
        <v>2</v>
      </c>
      <c r="U135" s="8" t="str">
        <f>IFERROR(__xludf.DUMMYFUNCTION("IFERROR(vlookup( filter(indirect(CONCAT(LEFT(T$1, LEN(T$1)-8),""-rep-texts"")&amp;""!$B$4:$B""),indirect(CONCAT(LEFT(T$1, LEN(T$1)-8),""-rep-texts"")&amp;""!$A$4:$A"") = W135), indirect(CONCAT(LEFT(T$1, LEN(T$1)-8),""-rep-texts"")&amp;""!$A$4:$C""), 3, false), ""Low "&amp;"Content"")"),"Positive impact on team's culture and performance")</f>
        <v>Positive impact on team's culture and performance</v>
      </c>
      <c r="V135" s="7">
        <v>0.5</v>
      </c>
      <c r="W135" s="8">
        <f>IFERROR(__xludf.DUMMYFUNCTION("IFERROR(filter(indirect(CONCAT(LEFT(W$1, LEN(W$1)-8),""-rep-texts"")&amp;""!$A$4:$A""),indirect(CONCAT(LEFT(W$1, LEN(W$1)-8),""-rep-texts"")&amp;""!$B$4:$B"") &lt;&gt; -1000, indirect(CONCAT(LEFT(W$1, LEN(W$1)-8),""-rep-texts"")&amp;""!$C$4:$C"") = X135), -2)"),6.0)</f>
        <v>6</v>
      </c>
      <c r="X135" s="8" t="str">
        <f>IFERROR(__xludf.DUMMYFUNCTION("IF(ISBLANK(IFERROR(vlookup(F135, IMPORTRANGE(""1HbWeGXj0j_9fxRj0rL21m2rIJnCPQCiNttak_P61qFU"", ""impact_cul_perf""), 3,false), ""Low Content"") ), ""Low Content"", IFERROR(vlookup(F135, IMPORTRANGE(""1HbWeGXj0j_9fxRj0rL21m2rIJnCPQCiNttak_P61qFU"", ""impac"&amp;"t_cul_perf!$A$3:$C$10000""), 3,false), ""Low Content"") )"),"Maintained or enhanced team culture and performance ")</f>
        <v>Maintained or enhanced team culture and performance </v>
      </c>
      <c r="Y135" s="7">
        <v>0.5</v>
      </c>
      <c r="Z135" s="7">
        <f>IFERROR(__xludf.DUMMYFUNCTION("IFERROR(filter(indirect(CONCAT(LEFT(Z$1, LEN(Z$1)-8),""-rep-texts"")&amp;""!$A$4:$A""),indirect(CONCAT(LEFT(Z$1, LEN(Z$1)-8),""-rep-texts"")&amp;""!$B$4:$B"") = -1000, indirect(CONCAT(LEFT(Z$1, LEN(Z$1)-8),""-rep-texts"")&amp;""!$C$4:$C"") = AA135), -2)"),3.0)</f>
        <v>3</v>
      </c>
      <c r="AA135" s="8" t="str">
        <f>IFERROR(__xludf.DUMMYFUNCTION("IFERROR(vlookup( filter(indirect(CONCAT(LEFT(Z$1, LEN(Z$1)-8),""-rep-texts"")&amp;""!$B$4:$B""),indirect(CONCAT(LEFT(Z$1, LEN(Z$1)-8),""-rep-texts"")&amp;""!$A$4:$A"") = AC135), indirect(CONCAT(LEFT(Z$1, LEN(Z$1)-8),""-rep-texts"")&amp;""!$A$4:$C""), 3, false), ""Low"&amp;" Content"")"),"Preference for hybrid model")</f>
        <v>Preference for hybrid model</v>
      </c>
      <c r="AB135" s="7">
        <v>0.5</v>
      </c>
      <c r="AC135" s="8">
        <f>IFERROR(__xludf.DUMMYFUNCTION("IFERROR(filter(indirect(CONCAT(LEFT(AC$1, LEN(AC$1)-8),""-rep-texts"")&amp;""!$A$4:$A""),indirect(CONCAT(LEFT(AC$1, LEN(AC$1)-8),""-rep-texts"")&amp;""!$B$4:$B"") &lt;&gt; -1000, indirect(CONCAT(LEFT(AC$1, LEN(AC$1)-8),""-rep-texts"")&amp;""!$C$4:$C"") = AD135), -2)"),7.0)</f>
        <v>7</v>
      </c>
      <c r="AD135" s="8" t="str">
        <f>IFERROR(__xludf.DUMMYFUNCTION("IF(ISBLANK(IFERROR(vlookup(G135, IMPORTRANGE(""1HbWeGXj0j_9fxRj0rL21m2rIJnCPQCiNttak_P61qFU"", ""policy_desired_state""), 3,false), ""Low Content"") ), ""Low Content"", IFERROR(vlookup(G135, IMPORTRANGE(""1HbWeGXj0j_9fxRj0rL21m2rIJnCPQCiNttak_P61qFU"", """&amp;"policy_desired_state!$A$3:$C$10000""), 3,false), ""Low Content"") )"),"Generalized hybrid work model")</f>
        <v>Generalized hybrid work model</v>
      </c>
      <c r="AE135" s="7">
        <v>0.5</v>
      </c>
    </row>
    <row r="136" ht="15.75" customHeight="1">
      <c r="A136" s="5" t="s">
        <v>45</v>
      </c>
      <c r="B136" s="6" t="s">
        <v>52</v>
      </c>
      <c r="C136" s="5" t="s">
        <v>53</v>
      </c>
      <c r="D136" s="5" t="s">
        <v>566</v>
      </c>
      <c r="E136" s="5" t="s">
        <v>567</v>
      </c>
      <c r="F136" s="5" t="s">
        <v>568</v>
      </c>
      <c r="G136" s="5" t="s">
        <v>569</v>
      </c>
      <c r="H136" s="7">
        <f>IFERROR(__xludf.DUMMYFUNCTION("IFERROR(filter(indirect(CONCAT(LEFT(H$1, LEN(H$1)-8),""-rep-texts"")&amp;""!$A$4:$A""),indirect(CONCAT(LEFT(H$1, LEN(H$1)-8),""-rep-texts"")&amp;""!$B$4:$B"") = -1000, indirect(CONCAT(LEFT(H$1, LEN(H$1)-8),""-rep-texts"")&amp;""!$C$4:$C"") = I136), -2)"),0.0)</f>
        <v>0</v>
      </c>
      <c r="I136" s="8" t="str">
        <f>IFERROR(__xludf.DUMMYFUNCTION("IFERROR(vlookup( filter(indirect(CONCAT(LEFT(H$1, LEN(H$1)-8),""-rep-texts"")&amp;""!$B$4:$B""),indirect(CONCAT(LEFT(H$1, LEN(H$1)-8),""-rep-texts"")&amp;""!$A$4:$A"") = K136), indirect(CONCAT(LEFT(H$1, LEN(H$1)-8),""-rep-texts"")&amp;""!$A$4:$C""), 3, false), ""Low "&amp;"Content"")"),"Adopted hybrid work policy")</f>
        <v>Adopted hybrid work policy</v>
      </c>
      <c r="J136" s="7">
        <v>0.5</v>
      </c>
      <c r="K136" s="8">
        <f>IFERROR(__xludf.DUMMYFUNCTION("IFERROR(filter(indirect(CONCAT(LEFT(K$1, LEN(K$1)-8),""-rep-texts"")&amp;""!$A$4:$A""),indirect(CONCAT(LEFT(K$1, LEN(K$1)-8),""-rep-texts"")&amp;""!$B$4:$B"") &lt;&gt; -1000, indirect(CONCAT(LEFT(K$1, LEN(K$1)-8),""-rep-texts"")&amp;""!$C$4:$C"") = L136), -2)"),4.0)</f>
        <v>4</v>
      </c>
      <c r="L136" s="8" t="str">
        <f>IFERROR(__xludf.DUMMYFUNCTION("IF(ISBLANK(IFERROR(vlookup(D136, IMPORTRANGE(""1HbWeGXj0j_9fxRj0rL21m2rIJnCPQCiNttak_P61qFU"", ""policy_current_state""), 3,false), ""Low Content"") ), ""Low Content"", IFERROR(vlookup(D136, IMPORTRANGE(""1HbWeGXj0j_9fxRj0rL21m2rIJnCPQCiNttak_P61qFU"", """&amp;"policy_current_state!$A$3:$C$10000""), 3,false), ""Low Content"") )"),"Adopted hybrid work policy")</f>
        <v>Adopted hybrid work policy</v>
      </c>
      <c r="M136" s="7">
        <v>0.5</v>
      </c>
      <c r="N136" s="7">
        <f>IFERROR(__xludf.DUMMYFUNCTION("IFERROR(filter(indirect(CONCAT(LEFT(N$1, LEN(N$1)-8),""-rep-texts"")&amp;""!$A$4:$A""),indirect(CONCAT(LEFT(N$1, LEN(N$1)-8),""-rep-texts"")&amp;""!$B$4:$B"") = -1000, indirect(CONCAT(LEFT(N$1, LEN(N$1)-8),""-rep-texts"")&amp;""!$C$4:$C"") = O136), -2)"),2.0)</f>
        <v>2</v>
      </c>
      <c r="O136" s="8" t="str">
        <f>IFERROR(__xludf.DUMMYFUNCTION("IFERROR(vlookup( filter(indirect(CONCAT(LEFT(N$1, LEN(N$1)-8),""-rep-texts"")&amp;""!$B$4:$B""),indirect(CONCAT(LEFT(N$1, LEN(N$1)-8),""-rep-texts"")&amp;""!$A$4:$A"") = Q136), indirect(CONCAT(LEFT(N$1, LEN(N$1)-8),""-rep-texts"")&amp;""!$A$4:$C""), 3, false), ""Low "&amp;"Content"")"),"Positive impact on quality of life")</f>
        <v>Positive impact on quality of life</v>
      </c>
      <c r="P136" s="7">
        <v>0.5</v>
      </c>
      <c r="Q136" s="8">
        <f>IFERROR(__xludf.DUMMYFUNCTION("IFERROR(filter(indirect(CONCAT(LEFT(Q$1, LEN(Q$1)-8),""-rep-texts"")&amp;""!$A$4:$A""),indirect(CONCAT(LEFT(Q$1, LEN(Q$1)-8),""-rep-texts"")&amp;""!$B$4:$B"") &lt;&gt; -1000, indirect(CONCAT(LEFT(Q$1, LEN(Q$1)-8),""-rep-texts"")&amp;""!$C$4:$C"") = R136), -2)"),11.0)</f>
        <v>11</v>
      </c>
      <c r="R136" s="8" t="str">
        <f>IFERROR(__xludf.DUMMYFUNCTION("IF(ISBLANK(IFERROR(vlookup(E136, IMPORTRANGE(""1HbWeGXj0j_9fxRj0rL21m2rIJnCPQCiNttak_P61qFU"", ""impact_quality""), 3,false), ""Low Content"") ), ""Low Content"", IFERROR(vlookup(E136, IMPORTRANGE(""1HbWeGXj0j_9fxRj0rL21m2rIJnCPQCiNttak_P61qFU"", ""impact"&amp;"_quality!$A$3:$C$10000""), 3,false), ""Low Content"") )"),"Positive impact on work-life balance due to hyrbrid/remote policy")</f>
        <v>Positive impact on work-life balance due to hyrbrid/remote policy</v>
      </c>
      <c r="S136" s="7">
        <v>0.5</v>
      </c>
      <c r="T136" s="7">
        <f>IFERROR(__xludf.DUMMYFUNCTION("IFERROR(filter(indirect(CONCAT(LEFT(T$1, LEN(T$1)-8),""-rep-texts"")&amp;""!$A$4:$A""),indirect(CONCAT(LEFT(T$1, LEN(T$1)-8),""-rep-texts"")&amp;""!$B$4:$B"") = -1000, indirect(CONCAT(LEFT(T$1, LEN(T$1)-8),""-rep-texts"")&amp;""!$C$4:$C"") = U136), -2)"),0.0)</f>
        <v>0</v>
      </c>
      <c r="U136" s="8" t="str">
        <f>IFERROR(__xludf.DUMMYFUNCTION("IFERROR(vlookup( filter(indirect(CONCAT(LEFT(T$1, LEN(T$1)-8),""-rep-texts"")&amp;""!$B$4:$B""),indirect(CONCAT(LEFT(T$1, LEN(T$1)-8),""-rep-texts"")&amp;""!$A$4:$A"") = W136), indirect(CONCAT(LEFT(T$1, LEN(T$1)-8),""-rep-texts"")&amp;""!$A$4:$C""), 3, false), ""Low "&amp;"Content"")"),"Negative impact on team's culture and performance")</f>
        <v>Negative impact on team's culture and performance</v>
      </c>
      <c r="V136" s="7">
        <v>0.5</v>
      </c>
      <c r="W136" s="8">
        <f>IFERROR(__xludf.DUMMYFUNCTION("IFERROR(filter(indirect(CONCAT(LEFT(W$1, LEN(W$1)-8),""-rep-texts"")&amp;""!$A$4:$A""),indirect(CONCAT(LEFT(W$1, LEN(W$1)-8),""-rep-texts"")&amp;""!$B$4:$B"") &lt;&gt; -1000, indirect(CONCAT(LEFT(W$1, LEN(W$1)-8),""-rep-texts"")&amp;""!$C$4:$C"") = X136), -2)"),3.0)</f>
        <v>3</v>
      </c>
      <c r="X136" s="8" t="str">
        <f>IFERROR(__xludf.DUMMYFUNCTION("IF(ISBLANK(IFERROR(vlookup(F136, IMPORTRANGE(""1HbWeGXj0j_9fxRj0rL21m2rIJnCPQCiNttak_P61qFU"", ""impact_cul_perf""), 3,false), ""Low Content"") ), ""Low Content"", IFERROR(vlookup(F136, IMPORTRANGE(""1HbWeGXj0j_9fxRj0rL21m2rIJnCPQCiNttak_P61qFU"", ""impac"&amp;"t_cul_perf!$A$3:$C$10000""), 3,false), ""Low Content"") )"),"Lower team cohesion")</f>
        <v>Lower team cohesion</v>
      </c>
      <c r="Y136" s="7">
        <v>0.5</v>
      </c>
      <c r="Z136" s="7">
        <f>IFERROR(__xludf.DUMMYFUNCTION("IFERROR(filter(indirect(CONCAT(LEFT(Z$1, LEN(Z$1)-8),""-rep-texts"")&amp;""!$A$4:$A""),indirect(CONCAT(LEFT(Z$1, LEN(Z$1)-8),""-rep-texts"")&amp;""!$B$4:$B"") = -1000, indirect(CONCAT(LEFT(Z$1, LEN(Z$1)-8),""-rep-texts"")&amp;""!$C$4:$C"") = AA136), -2)"),0.0)</f>
        <v>0</v>
      </c>
      <c r="AA136" s="8" t="str">
        <f>IFERROR(__xludf.DUMMYFUNCTION("IFERROR(vlookup( filter(indirect(CONCAT(LEFT(Z$1, LEN(Z$1)-8),""-rep-texts"")&amp;""!$B$4:$B""),indirect(CONCAT(LEFT(Z$1, LEN(Z$1)-8),""-rep-texts"")&amp;""!$A$4:$A"") = AC136), indirect(CONCAT(LEFT(Z$1, LEN(Z$1)-8),""-rep-texts"")&amp;""!$A$4:$C""), 3, false), ""Low"&amp;" Content"")"),"Fulltime work from home")</f>
        <v>Fulltime work from home</v>
      </c>
      <c r="AB136" s="7">
        <v>0.5</v>
      </c>
      <c r="AC136" s="8">
        <f>IFERROR(__xludf.DUMMYFUNCTION("IFERROR(filter(indirect(CONCAT(LEFT(AC$1, LEN(AC$1)-8),""-rep-texts"")&amp;""!$A$4:$A""),indirect(CONCAT(LEFT(AC$1, LEN(AC$1)-8),""-rep-texts"")&amp;""!$B$4:$B"") &lt;&gt; -1000, indirect(CONCAT(LEFT(AC$1, LEN(AC$1)-8),""-rep-texts"")&amp;""!$C$4:$C"") = AD136), -2)"),4.0)</f>
        <v>4</v>
      </c>
      <c r="AD136" s="8" t="str">
        <f>IFERROR(__xludf.DUMMYFUNCTION("IF(ISBLANK(IFERROR(vlookup(G136, IMPORTRANGE(""1HbWeGXj0j_9fxRj0rL21m2rIJnCPQCiNttak_P61qFU"", ""policy_desired_state""), 3,false), ""Low Content"") ), ""Low Content"", IFERROR(vlookup(G136, IMPORTRANGE(""1HbWeGXj0j_9fxRj0rL21m2rIJnCPQCiNttak_P61qFU"", """&amp;"policy_desired_state!$A$3:$C$10000""), 3,false), ""Low Content"") )"),"Fulltime work from home")</f>
        <v>Fulltime work from home</v>
      </c>
      <c r="AE136" s="7">
        <v>0.5</v>
      </c>
    </row>
    <row r="137" ht="15.75" customHeight="1">
      <c r="A137" s="5" t="s">
        <v>45</v>
      </c>
      <c r="B137" s="9" t="s">
        <v>39</v>
      </c>
      <c r="C137" s="5" t="s">
        <v>47</v>
      </c>
      <c r="D137" s="5" t="s">
        <v>570</v>
      </c>
      <c r="E137" s="5" t="s">
        <v>571</v>
      </c>
      <c r="F137" s="5" t="s">
        <v>572</v>
      </c>
      <c r="G137" s="5" t="s">
        <v>573</v>
      </c>
      <c r="H137" s="7">
        <f>IFERROR(__xludf.DUMMYFUNCTION("IFERROR(filter(indirect(CONCAT(LEFT(H$1, LEN(H$1)-8),""-rep-texts"")&amp;""!$A$4:$A""),indirect(CONCAT(LEFT(H$1, LEN(H$1)-8),""-rep-texts"")&amp;""!$B$4:$B"") = -1000, indirect(CONCAT(LEFT(H$1, LEN(H$1)-8),""-rep-texts"")&amp;""!$C$4:$C"") = I137), -2)"),1.0)</f>
        <v>1</v>
      </c>
      <c r="I137" s="8" t="str">
        <f>IFERROR(__xludf.DUMMYFUNCTION("IFERROR(vlookup( filter(indirect(CONCAT(LEFT(H$1, LEN(H$1)-8),""-rep-texts"")&amp;""!$B$4:$B""),indirect(CONCAT(LEFT(H$1, LEN(H$1)-8),""-rep-texts"")&amp;""!$A$4:$A"") = K137), indirect(CONCAT(LEFT(H$1, LEN(H$1)-8),""-rep-texts"")&amp;""!$A$4:$C""), 3, false), ""Low "&amp;"Content"")"),"Shifted to full remote work")</f>
        <v>Shifted to full remote work</v>
      </c>
      <c r="J137" s="7">
        <v>0.5</v>
      </c>
      <c r="K137" s="8">
        <f>IFERROR(__xludf.DUMMYFUNCTION("IFERROR(filter(indirect(CONCAT(LEFT(K$1, LEN(K$1)-8),""-rep-texts"")&amp;""!$A$4:$A""),indirect(CONCAT(LEFT(K$1, LEN(K$1)-8),""-rep-texts"")&amp;""!$B$4:$B"") &lt;&gt; -1000, indirect(CONCAT(LEFT(K$1, LEN(K$1)-8),""-rep-texts"")&amp;""!$C$4:$C"") = L137), -2)"),5.0)</f>
        <v>5</v>
      </c>
      <c r="L137" s="8" t="str">
        <f>IFERROR(__xludf.DUMMYFUNCTION("IF(ISBLANK(IFERROR(vlookup(D137, IMPORTRANGE(""1HbWeGXj0j_9fxRj0rL21m2rIJnCPQCiNttak_P61qFU"", ""policy_current_state""), 3,false), ""Low Content"") ), ""Low Content"", IFERROR(vlookup(D137, IMPORTRANGE(""1HbWeGXj0j_9fxRj0rL21m2rIJnCPQCiNttak_P61qFU"", """&amp;"policy_current_state!$A$3:$C$10000""), 3,false), ""Low Content"") )"),"Shifted to full remote work")</f>
        <v>Shifted to full remote work</v>
      </c>
      <c r="M137" s="7">
        <v>0.5</v>
      </c>
      <c r="N137" s="7">
        <f>IFERROR(__xludf.DUMMYFUNCTION("IFERROR(filter(indirect(CONCAT(LEFT(N$1, LEN(N$1)-8),""-rep-texts"")&amp;""!$A$4:$A""),indirect(CONCAT(LEFT(N$1, LEN(N$1)-8),""-rep-texts"")&amp;""!$B$4:$B"") = -1000, indirect(CONCAT(LEFT(N$1, LEN(N$1)-8),""-rep-texts"")&amp;""!$C$4:$C"") = O137), -2)"),2.0)</f>
        <v>2</v>
      </c>
      <c r="O137" s="8" t="str">
        <f>IFERROR(__xludf.DUMMYFUNCTION("IFERROR(vlookup( filter(indirect(CONCAT(LEFT(N$1, LEN(N$1)-8),""-rep-texts"")&amp;""!$B$4:$B""),indirect(CONCAT(LEFT(N$1, LEN(N$1)-8),""-rep-texts"")&amp;""!$A$4:$A"") = Q137), indirect(CONCAT(LEFT(N$1, LEN(N$1)-8),""-rep-texts"")&amp;""!$A$4:$C""), 3, false), ""Low "&amp;"Content"")"),"Positive impact on quality of life")</f>
        <v>Positive impact on quality of life</v>
      </c>
      <c r="P137" s="7">
        <v>0.5</v>
      </c>
      <c r="Q137" s="8">
        <f>IFERROR(__xludf.DUMMYFUNCTION("IFERROR(filter(indirect(CONCAT(LEFT(Q$1, LEN(Q$1)-8),""-rep-texts"")&amp;""!$A$4:$A""),indirect(CONCAT(LEFT(Q$1, LEN(Q$1)-8),""-rep-texts"")&amp;""!$B$4:$B"") &lt;&gt; -1000, indirect(CONCAT(LEFT(Q$1, LEN(Q$1)-8),""-rep-texts"")&amp;""!$C$4:$C"") = R137), -2)"),11.0)</f>
        <v>11</v>
      </c>
      <c r="R137" s="8" t="str">
        <f>IFERROR(__xludf.DUMMYFUNCTION("IF(ISBLANK(IFERROR(vlookup(E137, IMPORTRANGE(""1HbWeGXj0j_9fxRj0rL21m2rIJnCPQCiNttak_P61qFU"", ""impact_quality""), 3,false), ""Low Content"") ), ""Low Content"", IFERROR(vlookup(E137, IMPORTRANGE(""1HbWeGXj0j_9fxRj0rL21m2rIJnCPQCiNttak_P61qFU"", ""impact"&amp;"_quality!$A$3:$C$10000""), 3,false), ""Low Content"") )"),"Positive impact on work-life balance due to hyrbrid/remote policy")</f>
        <v>Positive impact on work-life balance due to hyrbrid/remote policy</v>
      </c>
      <c r="S137" s="7">
        <v>0.5</v>
      </c>
      <c r="T137" s="7">
        <f>IFERROR(__xludf.DUMMYFUNCTION("IFERROR(filter(indirect(CONCAT(LEFT(T$1, LEN(T$1)-8),""-rep-texts"")&amp;""!$A$4:$A""),indirect(CONCAT(LEFT(T$1, LEN(T$1)-8),""-rep-texts"")&amp;""!$B$4:$B"") = -1000, indirect(CONCAT(LEFT(T$1, LEN(T$1)-8),""-rep-texts"")&amp;""!$C$4:$C"") = U137), -2)"),2.0)</f>
        <v>2</v>
      </c>
      <c r="U137" s="8" t="str">
        <f>IFERROR(__xludf.DUMMYFUNCTION("IFERROR(vlookup( filter(indirect(CONCAT(LEFT(T$1, LEN(T$1)-8),""-rep-texts"")&amp;""!$B$4:$B""),indirect(CONCAT(LEFT(T$1, LEN(T$1)-8),""-rep-texts"")&amp;""!$A$4:$A"") = W137), indirect(CONCAT(LEFT(T$1, LEN(T$1)-8),""-rep-texts"")&amp;""!$A$4:$C""), 3, false), ""Low "&amp;"Content"")"),"Positive impact on team's culture and performance")</f>
        <v>Positive impact on team's culture and performance</v>
      </c>
      <c r="V137" s="7">
        <v>0.5</v>
      </c>
      <c r="W137" s="8">
        <f>IFERROR(__xludf.DUMMYFUNCTION("IFERROR(filter(indirect(CONCAT(LEFT(W$1, LEN(W$1)-8),""-rep-texts"")&amp;""!$A$4:$A""),indirect(CONCAT(LEFT(W$1, LEN(W$1)-8),""-rep-texts"")&amp;""!$B$4:$B"") &lt;&gt; -1000, indirect(CONCAT(LEFT(W$1, LEN(W$1)-8),""-rep-texts"")&amp;""!$C$4:$C"") = X137), -2)"),7.0)</f>
        <v>7</v>
      </c>
      <c r="X137" s="8" t="str">
        <f>IFERROR(__xludf.DUMMYFUNCTION("IF(ISBLANK(IFERROR(vlookup(F137, IMPORTRANGE(""1HbWeGXj0j_9fxRj0rL21m2rIJnCPQCiNttak_P61qFU"", ""impact_cul_perf""), 3,false), ""Low Content"") ), ""Low Content"", IFERROR(vlookup(F137, IMPORTRANGE(""1HbWeGXj0j_9fxRj0rL21m2rIJnCPQCiNttak_P61qFU"", ""impac"&amp;"t_cul_perf!$A$3:$C$10000""), 3,false), ""Low Content"") )"),"Positive impact on work-life balance")</f>
        <v>Positive impact on work-life balance</v>
      </c>
      <c r="Y137" s="7">
        <v>0.5</v>
      </c>
      <c r="Z137" s="7">
        <f>IFERROR(__xludf.DUMMYFUNCTION("IFERROR(filter(indirect(CONCAT(LEFT(Z$1, LEN(Z$1)-8),""-rep-texts"")&amp;""!$A$4:$A""),indirect(CONCAT(LEFT(Z$1, LEN(Z$1)-8),""-rep-texts"")&amp;""!$B$4:$B"") = -1000, indirect(CONCAT(LEFT(Z$1, LEN(Z$1)-8),""-rep-texts"")&amp;""!$C$4:$C"") = AA137), -2)"),0.0)</f>
        <v>0</v>
      </c>
      <c r="AA137" s="8" t="str">
        <f>IFERROR(__xludf.DUMMYFUNCTION("IFERROR(vlookup( filter(indirect(CONCAT(LEFT(Z$1, LEN(Z$1)-8),""-rep-texts"")&amp;""!$B$4:$B""),indirect(CONCAT(LEFT(Z$1, LEN(Z$1)-8),""-rep-texts"")&amp;""!$A$4:$A"") = AC137), indirect(CONCAT(LEFT(Z$1, LEN(Z$1)-8),""-rep-texts"")&amp;""!$A$4:$C""), 3, false), ""Low"&amp;" Content"")"),"Fulltime work from home")</f>
        <v>Fulltime work from home</v>
      </c>
      <c r="AB137" s="7">
        <v>0.5</v>
      </c>
      <c r="AC137" s="8">
        <f>IFERROR(__xludf.DUMMYFUNCTION("IFERROR(filter(indirect(CONCAT(LEFT(AC$1, LEN(AC$1)-8),""-rep-texts"")&amp;""!$A$4:$A""),indirect(CONCAT(LEFT(AC$1, LEN(AC$1)-8),""-rep-texts"")&amp;""!$B$4:$B"") &lt;&gt; -1000, indirect(CONCAT(LEFT(AC$1, LEN(AC$1)-8),""-rep-texts"")&amp;""!$C$4:$C"") = AD137), -2)"),4.0)</f>
        <v>4</v>
      </c>
      <c r="AD137" s="8" t="str">
        <f>IFERROR(__xludf.DUMMYFUNCTION("IF(ISBLANK(IFERROR(vlookup(G137, IMPORTRANGE(""1HbWeGXj0j_9fxRj0rL21m2rIJnCPQCiNttak_P61qFU"", ""policy_desired_state""), 3,false), ""Low Content"") ), ""Low Content"", IFERROR(vlookup(G137, IMPORTRANGE(""1HbWeGXj0j_9fxRj0rL21m2rIJnCPQCiNttak_P61qFU"", """&amp;"policy_desired_state!$A$3:$C$10000""), 3,false), ""Low Content"") )"),"Fulltime work from home")</f>
        <v>Fulltime work from home</v>
      </c>
      <c r="AE137" s="7">
        <v>0.5</v>
      </c>
    </row>
    <row r="138" ht="15.75" customHeight="1">
      <c r="A138" s="5" t="s">
        <v>38</v>
      </c>
      <c r="B138" s="6" t="s">
        <v>52</v>
      </c>
      <c r="C138" s="5" t="s">
        <v>40</v>
      </c>
      <c r="D138" s="5" t="s">
        <v>574</v>
      </c>
      <c r="E138" s="5" t="s">
        <v>575</v>
      </c>
      <c r="F138" s="5" t="s">
        <v>576</v>
      </c>
      <c r="G138" s="5" t="s">
        <v>577</v>
      </c>
      <c r="H138" s="7">
        <f>IFERROR(__xludf.DUMMYFUNCTION("IFERROR(filter(indirect(CONCAT(LEFT(H$1, LEN(H$1)-8),""-rep-texts"")&amp;""!$A$4:$A""),indirect(CONCAT(LEFT(H$1, LEN(H$1)-8),""-rep-texts"")&amp;""!$B$4:$B"") = -1000, indirect(CONCAT(LEFT(H$1, LEN(H$1)-8),""-rep-texts"")&amp;""!$C$4:$C"") = I138), -2)"),0.0)</f>
        <v>0</v>
      </c>
      <c r="I138" s="8" t="str">
        <f>IFERROR(__xludf.DUMMYFUNCTION("IFERROR(vlookup( filter(indirect(CONCAT(LEFT(H$1, LEN(H$1)-8),""-rep-texts"")&amp;""!$B$4:$B""),indirect(CONCAT(LEFT(H$1, LEN(H$1)-8),""-rep-texts"")&amp;""!$A$4:$A"") = K138), indirect(CONCAT(LEFT(H$1, LEN(H$1)-8),""-rep-texts"")&amp;""!$A$4:$C""), 3, false), ""Low "&amp;"Content"")"),"Adopted hybrid work policy")</f>
        <v>Adopted hybrid work policy</v>
      </c>
      <c r="J138" s="7">
        <v>0.5</v>
      </c>
      <c r="K138" s="8">
        <f>IFERROR(__xludf.DUMMYFUNCTION("IFERROR(filter(indirect(CONCAT(LEFT(K$1, LEN(K$1)-8),""-rep-texts"")&amp;""!$A$4:$A""),indirect(CONCAT(LEFT(K$1, LEN(K$1)-8),""-rep-texts"")&amp;""!$B$4:$B"") &lt;&gt; -1000, indirect(CONCAT(LEFT(K$1, LEN(K$1)-8),""-rep-texts"")&amp;""!$C$4:$C"") = L138), -2)"),4.0)</f>
        <v>4</v>
      </c>
      <c r="L138" s="8" t="str">
        <f>IFERROR(__xludf.DUMMYFUNCTION("IF(ISBLANK(IFERROR(vlookup(D138, IMPORTRANGE(""1HbWeGXj0j_9fxRj0rL21m2rIJnCPQCiNttak_P61qFU"", ""policy_current_state""), 3,false), ""Low Content"") ), ""Low Content"", IFERROR(vlookup(D138, IMPORTRANGE(""1HbWeGXj0j_9fxRj0rL21m2rIJnCPQCiNttak_P61qFU"", """&amp;"policy_current_state!$A$3:$C$10000""), 3,false), ""Low Content"") )"),"Adopted hybrid work policy")</f>
        <v>Adopted hybrid work policy</v>
      </c>
      <c r="M138" s="7">
        <v>0.5</v>
      </c>
      <c r="N138" s="7">
        <f>IFERROR(__xludf.DUMMYFUNCTION("IFERROR(filter(indirect(CONCAT(LEFT(N$1, LEN(N$1)-8),""-rep-texts"")&amp;""!$A$4:$A""),indirect(CONCAT(LEFT(N$1, LEN(N$1)-8),""-rep-texts"")&amp;""!$B$4:$B"") = -1000, indirect(CONCAT(LEFT(N$1, LEN(N$1)-8),""-rep-texts"")&amp;""!$C$4:$C"") = O138), -2)"),2.0)</f>
        <v>2</v>
      </c>
      <c r="O138" s="8" t="str">
        <f>IFERROR(__xludf.DUMMYFUNCTION("IFERROR(vlookup( filter(indirect(CONCAT(LEFT(N$1, LEN(N$1)-8),""-rep-texts"")&amp;""!$B$4:$B""),indirect(CONCAT(LEFT(N$1, LEN(N$1)-8),""-rep-texts"")&amp;""!$A$4:$A"") = Q138), indirect(CONCAT(LEFT(N$1, LEN(N$1)-8),""-rep-texts"")&amp;""!$A$4:$C""), 3, false), ""Low "&amp;"Content"")"),"Positive impact on quality of life")</f>
        <v>Positive impact on quality of life</v>
      </c>
      <c r="P138" s="7">
        <v>0.5</v>
      </c>
      <c r="Q138" s="8">
        <f>IFERROR(__xludf.DUMMYFUNCTION("IFERROR(filter(indirect(CONCAT(LEFT(Q$1, LEN(Q$1)-8),""-rep-texts"")&amp;""!$A$4:$A""),indirect(CONCAT(LEFT(Q$1, LEN(Q$1)-8),""-rep-texts"")&amp;""!$B$4:$B"") &lt;&gt; -1000, indirect(CONCAT(LEFT(Q$1, LEN(Q$1)-8),""-rep-texts"")&amp;""!$C$4:$C"") = R138), -2)"),12.0)</f>
        <v>12</v>
      </c>
      <c r="R138" s="8" t="str">
        <f>IFERROR(__xludf.DUMMYFUNCTION("IF(ISBLANK(IFERROR(vlookup(E138, IMPORTRANGE(""1HbWeGXj0j_9fxRj0rL21m2rIJnCPQCiNttak_P61qFU"", ""impact_quality""), 3,false), ""Low Content"") ), ""Low Content"", IFERROR(vlookup(E138, IMPORTRANGE(""1HbWeGXj0j_9fxRj0rL21m2rIJnCPQCiNttak_P61qFU"", ""impact"&amp;"_quality!$A$3:$C$10000""), 3,false), ""Low Content"") )"),"Reduced commute time due to hybrid/remote schedule")</f>
        <v>Reduced commute time due to hybrid/remote schedule</v>
      </c>
      <c r="S138" s="7">
        <v>0.5</v>
      </c>
      <c r="T138" s="7">
        <f>IFERROR(__xludf.DUMMYFUNCTION("IFERROR(filter(indirect(CONCAT(LEFT(T$1, LEN(T$1)-8),""-rep-texts"")&amp;""!$A$4:$A""),indirect(CONCAT(LEFT(T$1, LEN(T$1)-8),""-rep-texts"")&amp;""!$B$4:$B"") = -1000, indirect(CONCAT(LEFT(T$1, LEN(T$1)-8),""-rep-texts"")&amp;""!$C$4:$C"") = U138), -2)"),0.0)</f>
        <v>0</v>
      </c>
      <c r="U138" s="8" t="str">
        <f>IFERROR(__xludf.DUMMYFUNCTION("IFERROR(vlookup( filter(indirect(CONCAT(LEFT(T$1, LEN(T$1)-8),""-rep-texts"")&amp;""!$B$4:$B""),indirect(CONCAT(LEFT(T$1, LEN(T$1)-8),""-rep-texts"")&amp;""!$A$4:$A"") = W138), indirect(CONCAT(LEFT(T$1, LEN(T$1)-8),""-rep-texts"")&amp;""!$A$4:$C""), 3, false), ""Low "&amp;"Content"")"),"Negative impact on team's culture and performance")</f>
        <v>Negative impact on team's culture and performance</v>
      </c>
      <c r="V138" s="7">
        <v>0.5</v>
      </c>
      <c r="W138" s="8">
        <f>IFERROR(__xludf.DUMMYFUNCTION("IFERROR(filter(indirect(CONCAT(LEFT(W$1, LEN(W$1)-8),""-rep-texts"")&amp;""!$A$4:$A""),indirect(CONCAT(LEFT(W$1, LEN(W$1)-8),""-rep-texts"")&amp;""!$B$4:$B"") &lt;&gt; -1000, indirect(CONCAT(LEFT(W$1, LEN(W$1)-8),""-rep-texts"")&amp;""!$C$4:$C"") = X138), -2)"),3.0)</f>
        <v>3</v>
      </c>
      <c r="X138" s="8" t="str">
        <f>IFERROR(__xludf.DUMMYFUNCTION("IF(ISBLANK(IFERROR(vlookup(F138, IMPORTRANGE(""1HbWeGXj0j_9fxRj0rL21m2rIJnCPQCiNttak_P61qFU"", ""impact_cul_perf""), 3,false), ""Low Content"") ), ""Low Content"", IFERROR(vlookup(F138, IMPORTRANGE(""1HbWeGXj0j_9fxRj0rL21m2rIJnCPQCiNttak_P61qFU"", ""impac"&amp;"t_cul_perf!$A$3:$C$10000""), 3,false), ""Low Content"") )"),"Lower team cohesion")</f>
        <v>Lower team cohesion</v>
      </c>
      <c r="Y138" s="7">
        <v>0.5</v>
      </c>
      <c r="Z138" s="7">
        <f>IFERROR(__xludf.DUMMYFUNCTION("IFERROR(filter(indirect(CONCAT(LEFT(Z$1, LEN(Z$1)-8),""-rep-texts"")&amp;""!$A$4:$A""),indirect(CONCAT(LEFT(Z$1, LEN(Z$1)-8),""-rep-texts"")&amp;""!$B$4:$B"") = -1000, indirect(CONCAT(LEFT(Z$1, LEN(Z$1)-8),""-rep-texts"")&amp;""!$C$4:$C"") = AA138), -2)"),0.0)</f>
        <v>0</v>
      </c>
      <c r="AA138" s="8" t="str">
        <f>IFERROR(__xludf.DUMMYFUNCTION("IFERROR(vlookup( filter(indirect(CONCAT(LEFT(Z$1, LEN(Z$1)-8),""-rep-texts"")&amp;""!$B$4:$B""),indirect(CONCAT(LEFT(Z$1, LEN(Z$1)-8),""-rep-texts"")&amp;""!$A$4:$A"") = AC138), indirect(CONCAT(LEFT(Z$1, LEN(Z$1)-8),""-rep-texts"")&amp;""!$A$4:$C""), 3, false), ""Low"&amp;" Content"")"),"Fulltime work from home")</f>
        <v>Fulltime work from home</v>
      </c>
      <c r="AB138" s="7">
        <v>0.5</v>
      </c>
      <c r="AC138" s="8">
        <f>IFERROR(__xludf.DUMMYFUNCTION("IFERROR(filter(indirect(CONCAT(LEFT(AC$1, LEN(AC$1)-8),""-rep-texts"")&amp;""!$A$4:$A""),indirect(CONCAT(LEFT(AC$1, LEN(AC$1)-8),""-rep-texts"")&amp;""!$B$4:$B"") &lt;&gt; -1000, indirect(CONCAT(LEFT(AC$1, LEN(AC$1)-8),""-rep-texts"")&amp;""!$C$4:$C"") = AD138), -2)"),4.0)</f>
        <v>4</v>
      </c>
      <c r="AD138" s="8" t="str">
        <f>IFERROR(__xludf.DUMMYFUNCTION("IF(ISBLANK(IFERROR(vlookup(G138, IMPORTRANGE(""1HbWeGXj0j_9fxRj0rL21m2rIJnCPQCiNttak_P61qFU"", ""policy_desired_state""), 3,false), ""Low Content"") ), ""Low Content"", IFERROR(vlookup(G138, IMPORTRANGE(""1HbWeGXj0j_9fxRj0rL21m2rIJnCPQCiNttak_P61qFU"", """&amp;"policy_desired_state!$A$3:$C$10000""), 3,false), ""Low Content"") )"),"Fulltime work from home")</f>
        <v>Fulltime work from home</v>
      </c>
      <c r="AE138" s="7">
        <v>0.5</v>
      </c>
    </row>
    <row r="139" ht="15.75" customHeight="1">
      <c r="A139" s="5" t="s">
        <v>45</v>
      </c>
      <c r="B139" s="6" t="s">
        <v>52</v>
      </c>
      <c r="C139" s="5" t="s">
        <v>71</v>
      </c>
      <c r="D139" s="5" t="s">
        <v>578</v>
      </c>
      <c r="E139" s="5" t="s">
        <v>579</v>
      </c>
      <c r="F139" s="5" t="s">
        <v>580</v>
      </c>
      <c r="G139" s="5" t="s">
        <v>581</v>
      </c>
      <c r="H139" s="7">
        <f>IFERROR(__xludf.DUMMYFUNCTION("IFERROR(filter(indirect(CONCAT(LEFT(H$1, LEN(H$1)-8),""-rep-texts"")&amp;""!$A$4:$A""),indirect(CONCAT(LEFT(H$1, LEN(H$1)-8),""-rep-texts"")&amp;""!$B$4:$B"") = -1000, indirect(CONCAT(LEFT(H$1, LEN(H$1)-8),""-rep-texts"")&amp;""!$C$4:$C"") = I139), -2)"),1.0)</f>
        <v>1</v>
      </c>
      <c r="I139" s="8" t="str">
        <f>IFERROR(__xludf.DUMMYFUNCTION("IFERROR(vlookup( filter(indirect(CONCAT(LEFT(H$1, LEN(H$1)-8),""-rep-texts"")&amp;""!$B$4:$B""),indirect(CONCAT(LEFT(H$1, LEN(H$1)-8),""-rep-texts"")&amp;""!$A$4:$A"") = K139), indirect(CONCAT(LEFT(H$1, LEN(H$1)-8),""-rep-texts"")&amp;""!$A$4:$C""), 3, false), ""Low "&amp;"Content"")"),"Shifted to full remote work")</f>
        <v>Shifted to full remote work</v>
      </c>
      <c r="J139" s="7">
        <v>0.5</v>
      </c>
      <c r="K139" s="8">
        <f>IFERROR(__xludf.DUMMYFUNCTION("IFERROR(filter(indirect(CONCAT(LEFT(K$1, LEN(K$1)-8),""-rep-texts"")&amp;""!$A$4:$A""),indirect(CONCAT(LEFT(K$1, LEN(K$1)-8),""-rep-texts"")&amp;""!$B$4:$B"") &lt;&gt; -1000, indirect(CONCAT(LEFT(K$1, LEN(K$1)-8),""-rep-texts"")&amp;""!$C$4:$C"") = L139), -2)"),5.0)</f>
        <v>5</v>
      </c>
      <c r="L139" s="8" t="str">
        <f>IFERROR(__xludf.DUMMYFUNCTION("IF(ISBLANK(IFERROR(vlookup(D139, IMPORTRANGE(""1HbWeGXj0j_9fxRj0rL21m2rIJnCPQCiNttak_P61qFU"", ""policy_current_state""), 3,false), ""Low Content"") ), ""Low Content"", IFERROR(vlookup(D139, IMPORTRANGE(""1HbWeGXj0j_9fxRj0rL21m2rIJnCPQCiNttak_P61qFU"", """&amp;"policy_current_state!$A$3:$C$10000""), 3,false), ""Low Content"") )"),"Shifted to full remote work")</f>
        <v>Shifted to full remote work</v>
      </c>
      <c r="M139" s="7">
        <v>0.5</v>
      </c>
      <c r="N139" s="7">
        <f>IFERROR(__xludf.DUMMYFUNCTION("IFERROR(filter(indirect(CONCAT(LEFT(N$1, LEN(N$1)-8),""-rep-texts"")&amp;""!$A$4:$A""),indirect(CONCAT(LEFT(N$1, LEN(N$1)-8),""-rep-texts"")&amp;""!$B$4:$B"") = -1000, indirect(CONCAT(LEFT(N$1, LEN(N$1)-8),""-rep-texts"")&amp;""!$C$4:$C"") = O139), -2)"),2.0)</f>
        <v>2</v>
      </c>
      <c r="O139" s="8" t="str">
        <f>IFERROR(__xludf.DUMMYFUNCTION("IFERROR(vlookup( filter(indirect(CONCAT(LEFT(N$1, LEN(N$1)-8),""-rep-texts"")&amp;""!$B$4:$B""),indirect(CONCAT(LEFT(N$1, LEN(N$1)-8),""-rep-texts"")&amp;""!$A$4:$A"") = Q139), indirect(CONCAT(LEFT(N$1, LEN(N$1)-8),""-rep-texts"")&amp;""!$A$4:$C""), 3, false), ""Low "&amp;"Content"")"),"Positive impact on quality of life")</f>
        <v>Positive impact on quality of life</v>
      </c>
      <c r="P139" s="7">
        <v>0.5</v>
      </c>
      <c r="Q139" s="8">
        <f>IFERROR(__xludf.DUMMYFUNCTION("IFERROR(filter(indirect(CONCAT(LEFT(Q$1, LEN(Q$1)-8),""-rep-texts"")&amp;""!$A$4:$A""),indirect(CONCAT(LEFT(Q$1, LEN(Q$1)-8),""-rep-texts"")&amp;""!$B$4:$B"") &lt;&gt; -1000, indirect(CONCAT(LEFT(Q$1, LEN(Q$1)-8),""-rep-texts"")&amp;""!$C$4:$C"") = R139), -2)"),11.0)</f>
        <v>11</v>
      </c>
      <c r="R139" s="8" t="str">
        <f>IFERROR(__xludf.DUMMYFUNCTION("IF(ISBLANK(IFERROR(vlookup(E139, IMPORTRANGE(""1HbWeGXj0j_9fxRj0rL21m2rIJnCPQCiNttak_P61qFU"", ""impact_quality""), 3,false), ""Low Content"") ), ""Low Content"", IFERROR(vlookup(E139, IMPORTRANGE(""1HbWeGXj0j_9fxRj0rL21m2rIJnCPQCiNttak_P61qFU"", ""impact"&amp;"_quality!$A$3:$C$10000""), 3,false), ""Low Content"") )"),"Positive impact on work-life balance due to hyrbrid/remote policy")</f>
        <v>Positive impact on work-life balance due to hyrbrid/remote policy</v>
      </c>
      <c r="S139" s="7">
        <v>0.5</v>
      </c>
      <c r="T139" s="7">
        <f>IFERROR(__xludf.DUMMYFUNCTION("IFERROR(filter(indirect(CONCAT(LEFT(T$1, LEN(T$1)-8),""-rep-texts"")&amp;""!$A$4:$A""),indirect(CONCAT(LEFT(T$1, LEN(T$1)-8),""-rep-texts"")&amp;""!$B$4:$B"") = -1000, indirect(CONCAT(LEFT(T$1, LEN(T$1)-8),""-rep-texts"")&amp;""!$C$4:$C"") = U139), -2)"),2.0)</f>
        <v>2</v>
      </c>
      <c r="U139" s="8" t="str">
        <f>IFERROR(__xludf.DUMMYFUNCTION("IFERROR(vlookup( filter(indirect(CONCAT(LEFT(T$1, LEN(T$1)-8),""-rep-texts"")&amp;""!$B$4:$B""),indirect(CONCAT(LEFT(T$1, LEN(T$1)-8),""-rep-texts"")&amp;""!$A$4:$A"") = W139), indirect(CONCAT(LEFT(T$1, LEN(T$1)-8),""-rep-texts"")&amp;""!$A$4:$C""), 3, false), ""Low "&amp;"Content"")"),"Positive impact on team's culture and performance")</f>
        <v>Positive impact on team's culture and performance</v>
      </c>
      <c r="V139" s="7">
        <v>0.5</v>
      </c>
      <c r="W139" s="8">
        <f>IFERROR(__xludf.DUMMYFUNCTION("IFERROR(filter(indirect(CONCAT(LEFT(W$1, LEN(W$1)-8),""-rep-texts"")&amp;""!$A$4:$A""),indirect(CONCAT(LEFT(W$1, LEN(W$1)-8),""-rep-texts"")&amp;""!$B$4:$B"") &lt;&gt; -1000, indirect(CONCAT(LEFT(W$1, LEN(W$1)-8),""-rep-texts"")&amp;""!$C$4:$C"") = X139), -2)"),6.0)</f>
        <v>6</v>
      </c>
      <c r="X139" s="8" t="str">
        <f>IFERROR(__xludf.DUMMYFUNCTION("IF(ISBLANK(IFERROR(vlookup(F139, IMPORTRANGE(""1HbWeGXj0j_9fxRj0rL21m2rIJnCPQCiNttak_P61qFU"", ""impact_cul_perf""), 3,false), ""Low Content"") ), ""Low Content"", IFERROR(vlookup(F139, IMPORTRANGE(""1HbWeGXj0j_9fxRj0rL21m2rIJnCPQCiNttak_P61qFU"", ""impac"&amp;"t_cul_perf!$A$3:$C$10000""), 3,false), ""Low Content"") )"),"Maintained or enhanced team culture and performance ")</f>
        <v>Maintained or enhanced team culture and performance </v>
      </c>
      <c r="Y139" s="7">
        <v>0.5</v>
      </c>
      <c r="Z139" s="7">
        <f>IFERROR(__xludf.DUMMYFUNCTION("IFERROR(filter(indirect(CONCAT(LEFT(Z$1, LEN(Z$1)-8),""-rep-texts"")&amp;""!$A$4:$A""),indirect(CONCAT(LEFT(Z$1, LEN(Z$1)-8),""-rep-texts"")&amp;""!$B$4:$B"") = -1000, indirect(CONCAT(LEFT(Z$1, LEN(Z$1)-8),""-rep-texts"")&amp;""!$C$4:$C"") = AA139), -2)"),0.0)</f>
        <v>0</v>
      </c>
      <c r="AA139" s="8" t="str">
        <f>IFERROR(__xludf.DUMMYFUNCTION("IFERROR(vlookup( filter(indirect(CONCAT(LEFT(Z$1, LEN(Z$1)-8),""-rep-texts"")&amp;""!$B$4:$B""),indirect(CONCAT(LEFT(Z$1, LEN(Z$1)-8),""-rep-texts"")&amp;""!$A$4:$A"") = AC139), indirect(CONCAT(LEFT(Z$1, LEN(Z$1)-8),""-rep-texts"")&amp;""!$A$4:$C""), 3, false), ""Low"&amp;" Content"")"),"Fulltime work from home")</f>
        <v>Fulltime work from home</v>
      </c>
      <c r="AB139" s="7">
        <v>0.5</v>
      </c>
      <c r="AC139" s="8">
        <f>IFERROR(__xludf.DUMMYFUNCTION("IFERROR(filter(indirect(CONCAT(LEFT(AC$1, LEN(AC$1)-8),""-rep-texts"")&amp;""!$A$4:$A""),indirect(CONCAT(LEFT(AC$1, LEN(AC$1)-8),""-rep-texts"")&amp;""!$B$4:$B"") &lt;&gt; -1000, indirect(CONCAT(LEFT(AC$1, LEN(AC$1)-8),""-rep-texts"")&amp;""!$C$4:$C"") = AD139), -2)"),4.0)</f>
        <v>4</v>
      </c>
      <c r="AD139" s="8" t="str">
        <f>IFERROR(__xludf.DUMMYFUNCTION("IF(ISBLANK(IFERROR(vlookup(G139, IMPORTRANGE(""1HbWeGXj0j_9fxRj0rL21m2rIJnCPQCiNttak_P61qFU"", ""policy_desired_state""), 3,false), ""Low Content"") ), ""Low Content"", IFERROR(vlookup(G139, IMPORTRANGE(""1HbWeGXj0j_9fxRj0rL21m2rIJnCPQCiNttak_P61qFU"", """&amp;"policy_desired_state!$A$3:$C$10000""), 3,false), ""Low Content"") )"),"Fulltime work from home")</f>
        <v>Fulltime work from home</v>
      </c>
      <c r="AE139" s="7">
        <v>0.5</v>
      </c>
    </row>
    <row r="140" ht="15.75" customHeight="1">
      <c r="A140" s="5" t="s">
        <v>45</v>
      </c>
      <c r="B140" s="6" t="s">
        <v>39</v>
      </c>
      <c r="C140" s="5" t="s">
        <v>47</v>
      </c>
      <c r="D140" s="5" t="s">
        <v>582</v>
      </c>
      <c r="E140" s="5" t="s">
        <v>583</v>
      </c>
      <c r="F140" s="5" t="s">
        <v>584</v>
      </c>
      <c r="G140" s="5" t="s">
        <v>585</v>
      </c>
      <c r="H140" s="7">
        <f>IFERROR(__xludf.DUMMYFUNCTION("IFERROR(filter(indirect(CONCAT(LEFT(H$1, LEN(H$1)-8),""-rep-texts"")&amp;""!$A$4:$A""),indirect(CONCAT(LEFT(H$1, LEN(H$1)-8),""-rep-texts"")&amp;""!$B$4:$B"") = -1000, indirect(CONCAT(LEFT(H$1, LEN(H$1)-8),""-rep-texts"")&amp;""!$C$4:$C"") = I140), -2)"),0.0)</f>
        <v>0</v>
      </c>
      <c r="I140" s="8" t="str">
        <f>IFERROR(__xludf.DUMMYFUNCTION("IFERROR(vlookup( filter(indirect(CONCAT(LEFT(H$1, LEN(H$1)-8),""-rep-texts"")&amp;""!$B$4:$B""),indirect(CONCAT(LEFT(H$1, LEN(H$1)-8),""-rep-texts"")&amp;""!$A$4:$A"") = K140), indirect(CONCAT(LEFT(H$1, LEN(H$1)-8),""-rep-texts"")&amp;""!$A$4:$C""), 3, false), ""Low "&amp;"Content"")"),"Adopted hybrid work policy")</f>
        <v>Adopted hybrid work policy</v>
      </c>
      <c r="J140" s="7">
        <v>0.5</v>
      </c>
      <c r="K140" s="8">
        <f>IFERROR(__xludf.DUMMYFUNCTION("IFERROR(filter(indirect(CONCAT(LEFT(K$1, LEN(K$1)-8),""-rep-texts"")&amp;""!$A$4:$A""),indirect(CONCAT(LEFT(K$1, LEN(K$1)-8),""-rep-texts"")&amp;""!$B$4:$B"") &lt;&gt; -1000, indirect(CONCAT(LEFT(K$1, LEN(K$1)-8),""-rep-texts"")&amp;""!$C$4:$C"") = L140), -2)"),4.0)</f>
        <v>4</v>
      </c>
      <c r="L140" s="8" t="str">
        <f>IFERROR(__xludf.DUMMYFUNCTION("IF(ISBLANK(IFERROR(vlookup(D140, IMPORTRANGE(""1HbWeGXj0j_9fxRj0rL21m2rIJnCPQCiNttak_P61qFU"", ""policy_current_state""), 3,false), ""Low Content"") ), ""Low Content"", IFERROR(vlookup(D140, IMPORTRANGE(""1HbWeGXj0j_9fxRj0rL21m2rIJnCPQCiNttak_P61qFU"", """&amp;"policy_current_state!$A$3:$C$10000""), 3,false), ""Low Content"") )"),"Adopted hybrid work policy")</f>
        <v>Adopted hybrid work policy</v>
      </c>
      <c r="M140" s="7">
        <v>0.5</v>
      </c>
      <c r="N140" s="7">
        <f>IFERROR(__xludf.DUMMYFUNCTION("IFERROR(filter(indirect(CONCAT(LEFT(N$1, LEN(N$1)-8),""-rep-texts"")&amp;""!$A$4:$A""),indirect(CONCAT(LEFT(N$1, LEN(N$1)-8),""-rep-texts"")&amp;""!$B$4:$B"") = -1000, indirect(CONCAT(LEFT(N$1, LEN(N$1)-8),""-rep-texts"")&amp;""!$C$4:$C"") = O140), -2)"),2.0)</f>
        <v>2</v>
      </c>
      <c r="O140" s="8" t="str">
        <f>IFERROR(__xludf.DUMMYFUNCTION("IFERROR(vlookup( filter(indirect(CONCAT(LEFT(N$1, LEN(N$1)-8),""-rep-texts"")&amp;""!$B$4:$B""),indirect(CONCAT(LEFT(N$1, LEN(N$1)-8),""-rep-texts"")&amp;""!$A$4:$A"") = Q140), indirect(CONCAT(LEFT(N$1, LEN(N$1)-8),""-rep-texts"")&amp;""!$A$4:$C""), 3, false), ""Low "&amp;"Content"")"),"Positive impact on quality of life")</f>
        <v>Positive impact on quality of life</v>
      </c>
      <c r="P140" s="7">
        <v>0.5</v>
      </c>
      <c r="Q140" s="8">
        <f>IFERROR(__xludf.DUMMYFUNCTION("IFERROR(filter(indirect(CONCAT(LEFT(Q$1, LEN(Q$1)-8),""-rep-texts"")&amp;""!$A$4:$A""),indirect(CONCAT(LEFT(Q$1, LEN(Q$1)-8),""-rep-texts"")&amp;""!$B$4:$B"") &lt;&gt; -1000, indirect(CONCAT(LEFT(Q$1, LEN(Q$1)-8),""-rep-texts"")&amp;""!$C$4:$C"") = R140), -2)"),11.0)</f>
        <v>11</v>
      </c>
      <c r="R140" s="8" t="str">
        <f>IFERROR(__xludf.DUMMYFUNCTION("IF(ISBLANK(IFERROR(vlookup(E140, IMPORTRANGE(""1HbWeGXj0j_9fxRj0rL21m2rIJnCPQCiNttak_P61qFU"", ""impact_quality""), 3,false), ""Low Content"") ), ""Low Content"", IFERROR(vlookup(E140, IMPORTRANGE(""1HbWeGXj0j_9fxRj0rL21m2rIJnCPQCiNttak_P61qFU"", ""impact"&amp;"_quality!$A$3:$C$10000""), 3,false), ""Low Content"") )"),"Positive impact on work-life balance due to hyrbrid/remote policy")</f>
        <v>Positive impact on work-life balance due to hyrbrid/remote policy</v>
      </c>
      <c r="S140" s="7">
        <v>0.5</v>
      </c>
      <c r="T140" s="7">
        <f>IFERROR(__xludf.DUMMYFUNCTION("IFERROR(filter(indirect(CONCAT(LEFT(T$1, LEN(T$1)-8),""-rep-texts"")&amp;""!$A$4:$A""),indirect(CONCAT(LEFT(T$1, LEN(T$1)-8),""-rep-texts"")&amp;""!$B$4:$B"") = -1000, indirect(CONCAT(LEFT(T$1, LEN(T$1)-8),""-rep-texts"")&amp;""!$C$4:$C"") = U140), -2)"),2.0)</f>
        <v>2</v>
      </c>
      <c r="U140" s="8" t="str">
        <f>IFERROR(__xludf.DUMMYFUNCTION("IFERROR(vlookup( filter(indirect(CONCAT(LEFT(T$1, LEN(T$1)-8),""-rep-texts"")&amp;""!$B$4:$B""),indirect(CONCAT(LEFT(T$1, LEN(T$1)-8),""-rep-texts"")&amp;""!$A$4:$A"") = W140), indirect(CONCAT(LEFT(T$1, LEN(T$1)-8),""-rep-texts"")&amp;""!$A$4:$C""), 3, false), ""Low "&amp;"Content"")"),"Positive impact on team's culture and performance")</f>
        <v>Positive impact on team's culture and performance</v>
      </c>
      <c r="V140" s="7">
        <v>0.5</v>
      </c>
      <c r="W140" s="8">
        <f>IFERROR(__xludf.DUMMYFUNCTION("IFERROR(filter(indirect(CONCAT(LEFT(W$1, LEN(W$1)-8),""-rep-texts"")&amp;""!$A$4:$A""),indirect(CONCAT(LEFT(W$1, LEN(W$1)-8),""-rep-texts"")&amp;""!$B$4:$B"") &lt;&gt; -1000, indirect(CONCAT(LEFT(W$1, LEN(W$1)-8),""-rep-texts"")&amp;""!$C$4:$C"") = X140), -2)"),6.0)</f>
        <v>6</v>
      </c>
      <c r="X140" s="8" t="str">
        <f>IFERROR(__xludf.DUMMYFUNCTION("IF(ISBLANK(IFERROR(vlookup(F140, IMPORTRANGE(""1HbWeGXj0j_9fxRj0rL21m2rIJnCPQCiNttak_P61qFU"", ""impact_cul_perf""), 3,false), ""Low Content"") ), ""Low Content"", IFERROR(vlookup(F140, IMPORTRANGE(""1HbWeGXj0j_9fxRj0rL21m2rIJnCPQCiNttak_P61qFU"", ""impac"&amp;"t_cul_perf!$A$3:$C$10000""), 3,false), ""Low Content"") )"),"Maintained or enhanced team culture and performance ")</f>
        <v>Maintained or enhanced team culture and performance </v>
      </c>
      <c r="Y140" s="7">
        <v>0.5</v>
      </c>
      <c r="Z140" s="7">
        <f>IFERROR(__xludf.DUMMYFUNCTION("IFERROR(filter(indirect(CONCAT(LEFT(Z$1, LEN(Z$1)-8),""-rep-texts"")&amp;""!$A$4:$A""),indirect(CONCAT(LEFT(Z$1, LEN(Z$1)-8),""-rep-texts"")&amp;""!$B$4:$B"") = -1000, indirect(CONCAT(LEFT(Z$1, LEN(Z$1)-8),""-rep-texts"")&amp;""!$C$4:$C"") = AA140), -2)"),0.0)</f>
        <v>0</v>
      </c>
      <c r="AA140" s="8" t="str">
        <f>IFERROR(__xludf.DUMMYFUNCTION("IFERROR(vlookup( filter(indirect(CONCAT(LEFT(Z$1, LEN(Z$1)-8),""-rep-texts"")&amp;""!$B$4:$B""),indirect(CONCAT(LEFT(Z$1, LEN(Z$1)-8),""-rep-texts"")&amp;""!$A$4:$A"") = AC140), indirect(CONCAT(LEFT(Z$1, LEN(Z$1)-8),""-rep-texts"")&amp;""!$A$4:$C""), 3, false), ""Low"&amp;" Content"")"),"Fulltime work from home")</f>
        <v>Fulltime work from home</v>
      </c>
      <c r="AB140" s="7">
        <v>0.5</v>
      </c>
      <c r="AC140" s="8">
        <f>IFERROR(__xludf.DUMMYFUNCTION("IFERROR(filter(indirect(CONCAT(LEFT(AC$1, LEN(AC$1)-8),""-rep-texts"")&amp;""!$A$4:$A""),indirect(CONCAT(LEFT(AC$1, LEN(AC$1)-8),""-rep-texts"")&amp;""!$B$4:$B"") &lt;&gt; -1000, indirect(CONCAT(LEFT(AC$1, LEN(AC$1)-8),""-rep-texts"")&amp;""!$C$4:$C"") = AD140), -2)"),4.0)</f>
        <v>4</v>
      </c>
      <c r="AD140" s="8" t="str">
        <f>IFERROR(__xludf.DUMMYFUNCTION("IF(ISBLANK(IFERROR(vlookup(G140, IMPORTRANGE(""1HbWeGXj0j_9fxRj0rL21m2rIJnCPQCiNttak_P61qFU"", ""policy_desired_state""), 3,false), ""Low Content"") ), ""Low Content"", IFERROR(vlookup(G140, IMPORTRANGE(""1HbWeGXj0j_9fxRj0rL21m2rIJnCPQCiNttak_P61qFU"", """&amp;"policy_desired_state!$A$3:$C$10000""), 3,false), ""Low Content"") )"),"Fulltime work from home")</f>
        <v>Fulltime work from home</v>
      </c>
      <c r="AE140" s="7">
        <v>0.5</v>
      </c>
    </row>
    <row r="141" ht="15.75" customHeight="1">
      <c r="A141" s="5" t="s">
        <v>45</v>
      </c>
      <c r="B141" s="6" t="s">
        <v>39</v>
      </c>
      <c r="C141" s="5" t="s">
        <v>47</v>
      </c>
      <c r="D141" s="5" t="s">
        <v>586</v>
      </c>
      <c r="E141" s="5" t="s">
        <v>587</v>
      </c>
      <c r="F141" s="5" t="s">
        <v>588</v>
      </c>
      <c r="G141" s="5" t="s">
        <v>589</v>
      </c>
      <c r="H141" s="7">
        <f>IFERROR(__xludf.DUMMYFUNCTION("IFERROR(filter(indirect(CONCAT(LEFT(H$1, LEN(H$1)-8),""-rep-texts"")&amp;""!$A$4:$A""),indirect(CONCAT(LEFT(H$1, LEN(H$1)-8),""-rep-texts"")&amp;""!$B$4:$B"") = -1000, indirect(CONCAT(LEFT(H$1, LEN(H$1)-8),""-rep-texts"")&amp;""!$C$4:$C"") = I141), -2)"),1.0)</f>
        <v>1</v>
      </c>
      <c r="I141" s="8" t="str">
        <f>IFERROR(__xludf.DUMMYFUNCTION("IFERROR(vlookup( filter(indirect(CONCAT(LEFT(H$1, LEN(H$1)-8),""-rep-texts"")&amp;""!$B$4:$B""),indirect(CONCAT(LEFT(H$1, LEN(H$1)-8),""-rep-texts"")&amp;""!$A$4:$A"") = K141), indirect(CONCAT(LEFT(H$1, LEN(H$1)-8),""-rep-texts"")&amp;""!$A$4:$C""), 3, false), ""Low "&amp;"Content"")"),"Shifted to full remote work")</f>
        <v>Shifted to full remote work</v>
      </c>
      <c r="J141" s="7">
        <v>0.5</v>
      </c>
      <c r="K141" s="8">
        <f>IFERROR(__xludf.DUMMYFUNCTION("IFERROR(filter(indirect(CONCAT(LEFT(K$1, LEN(K$1)-8),""-rep-texts"")&amp;""!$A$4:$A""),indirect(CONCAT(LEFT(K$1, LEN(K$1)-8),""-rep-texts"")&amp;""!$B$4:$B"") &lt;&gt; -1000, indirect(CONCAT(LEFT(K$1, LEN(K$1)-8),""-rep-texts"")&amp;""!$C$4:$C"") = L141), -2)"),5.0)</f>
        <v>5</v>
      </c>
      <c r="L141" s="8" t="str">
        <f>IFERROR(__xludf.DUMMYFUNCTION("IF(ISBLANK(IFERROR(vlookup(D141, IMPORTRANGE(""1HbWeGXj0j_9fxRj0rL21m2rIJnCPQCiNttak_P61qFU"", ""policy_current_state""), 3,false), ""Low Content"") ), ""Low Content"", IFERROR(vlookup(D141, IMPORTRANGE(""1HbWeGXj0j_9fxRj0rL21m2rIJnCPQCiNttak_P61qFU"", """&amp;"policy_current_state!$A$3:$C$10000""), 3,false), ""Low Content"") )"),"Shifted to full remote work")</f>
        <v>Shifted to full remote work</v>
      </c>
      <c r="M141" s="7">
        <v>0.5</v>
      </c>
      <c r="N141" s="7">
        <f>IFERROR(__xludf.DUMMYFUNCTION("IFERROR(filter(indirect(CONCAT(LEFT(N$1, LEN(N$1)-8),""-rep-texts"")&amp;""!$A$4:$A""),indirect(CONCAT(LEFT(N$1, LEN(N$1)-8),""-rep-texts"")&amp;""!$B$4:$B"") = -1000, indirect(CONCAT(LEFT(N$1, LEN(N$1)-8),""-rep-texts"")&amp;""!$C$4:$C"") = O141), -2)"),2.0)</f>
        <v>2</v>
      </c>
      <c r="O141" s="8" t="str">
        <f>IFERROR(__xludf.DUMMYFUNCTION("IFERROR(vlookup( filter(indirect(CONCAT(LEFT(N$1, LEN(N$1)-8),""-rep-texts"")&amp;""!$B$4:$B""),indirect(CONCAT(LEFT(N$1, LEN(N$1)-8),""-rep-texts"")&amp;""!$A$4:$A"") = Q141), indirect(CONCAT(LEFT(N$1, LEN(N$1)-8),""-rep-texts"")&amp;""!$A$4:$C""), 3, false), ""Low "&amp;"Content"")"),"Positive impact on quality of life")</f>
        <v>Positive impact on quality of life</v>
      </c>
      <c r="P141" s="7">
        <v>0.5</v>
      </c>
      <c r="Q141" s="8">
        <f>IFERROR(__xludf.DUMMYFUNCTION("IFERROR(filter(indirect(CONCAT(LEFT(Q$1, LEN(Q$1)-8),""-rep-texts"")&amp;""!$A$4:$A""),indirect(CONCAT(LEFT(Q$1, LEN(Q$1)-8),""-rep-texts"")&amp;""!$B$4:$B"") &lt;&gt; -1000, indirect(CONCAT(LEFT(Q$1, LEN(Q$1)-8),""-rep-texts"")&amp;""!$C$4:$C"") = R141), -2)"),8.0)</f>
        <v>8</v>
      </c>
      <c r="R141" s="8" t="str">
        <f>IFERROR(__xludf.DUMMYFUNCTION("IF(ISBLANK(IFERROR(vlookup(E141, IMPORTRANGE(""1HbWeGXj0j_9fxRj0rL21m2rIJnCPQCiNttak_P61qFU"", ""impact_quality""), 3,false), ""Low Content"") ), ""Low Content"", IFERROR(vlookup(E141, IMPORTRANGE(""1HbWeGXj0j_9fxRj0rL21m2rIJnCPQCiNttak_P61qFU"", ""impact"&amp;"_quality!$A$3:$C$10000""), 3,false), ""Low Content"") )"),"Increased productivity levels due to hybrid/remote policy")</f>
        <v>Increased productivity levels due to hybrid/remote policy</v>
      </c>
      <c r="S141" s="7">
        <v>0.5</v>
      </c>
      <c r="T141" s="7">
        <f>IFERROR(__xludf.DUMMYFUNCTION("IFERROR(filter(indirect(CONCAT(LEFT(T$1, LEN(T$1)-8),""-rep-texts"")&amp;""!$A$4:$A""),indirect(CONCAT(LEFT(T$1, LEN(T$1)-8),""-rep-texts"")&amp;""!$B$4:$B"") = -1000, indirect(CONCAT(LEFT(T$1, LEN(T$1)-8),""-rep-texts"")&amp;""!$C$4:$C"") = U141), -2)"),2.0)</f>
        <v>2</v>
      </c>
      <c r="U141" s="8" t="str">
        <f>IFERROR(__xludf.DUMMYFUNCTION("IFERROR(vlookup( filter(indirect(CONCAT(LEFT(T$1, LEN(T$1)-8),""-rep-texts"")&amp;""!$B$4:$B""),indirect(CONCAT(LEFT(T$1, LEN(T$1)-8),""-rep-texts"")&amp;""!$A$4:$A"") = W141), indirect(CONCAT(LEFT(T$1, LEN(T$1)-8),""-rep-texts"")&amp;""!$A$4:$C""), 3, false), ""Low "&amp;"Content"")"),"Positive impact on team's culture and performance")</f>
        <v>Positive impact on team's culture and performance</v>
      </c>
      <c r="V141" s="7">
        <v>0.5</v>
      </c>
      <c r="W141" s="8">
        <f>IFERROR(__xludf.DUMMYFUNCTION("IFERROR(filter(indirect(CONCAT(LEFT(W$1, LEN(W$1)-8),""-rep-texts"")&amp;""!$A$4:$A""),indirect(CONCAT(LEFT(W$1, LEN(W$1)-8),""-rep-texts"")&amp;""!$B$4:$B"") &lt;&gt; -1000, indirect(CONCAT(LEFT(W$1, LEN(W$1)-8),""-rep-texts"")&amp;""!$C$4:$C"") = X141), -2)"),6.0)</f>
        <v>6</v>
      </c>
      <c r="X141" s="8" t="str">
        <f>IFERROR(__xludf.DUMMYFUNCTION("IF(ISBLANK(IFERROR(vlookup(F141, IMPORTRANGE(""1HbWeGXj0j_9fxRj0rL21m2rIJnCPQCiNttak_P61qFU"", ""impact_cul_perf""), 3,false), ""Low Content"") ), ""Low Content"", IFERROR(vlookup(F141, IMPORTRANGE(""1HbWeGXj0j_9fxRj0rL21m2rIJnCPQCiNttak_P61qFU"", ""impac"&amp;"t_cul_perf!$A$3:$C$10000""), 3,false), ""Low Content"") )"),"Maintained or enhanced team culture and performance ")</f>
        <v>Maintained or enhanced team culture and performance </v>
      </c>
      <c r="Y141" s="7">
        <v>0.5</v>
      </c>
      <c r="Z141" s="7">
        <f>IFERROR(__xludf.DUMMYFUNCTION("IFERROR(filter(indirect(CONCAT(LEFT(Z$1, LEN(Z$1)-8),""-rep-texts"")&amp;""!$A$4:$A""),indirect(CONCAT(LEFT(Z$1, LEN(Z$1)-8),""-rep-texts"")&amp;""!$B$4:$B"") = -1000, indirect(CONCAT(LEFT(Z$1, LEN(Z$1)-8),""-rep-texts"")&amp;""!$C$4:$C"") = AA141), -2)"),3.0)</f>
        <v>3</v>
      </c>
      <c r="AA141" s="8" t="str">
        <f>IFERROR(__xludf.DUMMYFUNCTION("IFERROR(vlookup( filter(indirect(CONCAT(LEFT(Z$1, LEN(Z$1)-8),""-rep-texts"")&amp;""!$B$4:$B""),indirect(CONCAT(LEFT(Z$1, LEN(Z$1)-8),""-rep-texts"")&amp;""!$A$4:$A"") = AC141), indirect(CONCAT(LEFT(Z$1, LEN(Z$1)-8),""-rep-texts"")&amp;""!$A$4:$C""), 3, false), ""Low"&amp;" Content"")"),"Preference for hybrid model")</f>
        <v>Preference for hybrid model</v>
      </c>
      <c r="AB141" s="7">
        <v>0.5</v>
      </c>
      <c r="AC141" s="8">
        <f>IFERROR(__xludf.DUMMYFUNCTION("IFERROR(filter(indirect(CONCAT(LEFT(AC$1, LEN(AC$1)-8),""-rep-texts"")&amp;""!$A$4:$A""),indirect(CONCAT(LEFT(AC$1, LEN(AC$1)-8),""-rep-texts"")&amp;""!$B$4:$B"") &lt;&gt; -1000, indirect(CONCAT(LEFT(AC$1, LEN(AC$1)-8),""-rep-texts"")&amp;""!$C$4:$C"") = AD141), -2)"),8.0)</f>
        <v>8</v>
      </c>
      <c r="AD141" s="8" t="str">
        <f>IFERROR(__xludf.DUMMYFUNCTION("IF(ISBLANK(IFERROR(vlookup(G141, IMPORTRANGE(""1HbWeGXj0j_9fxRj0rL21m2rIJnCPQCiNttak_P61qFU"", ""policy_desired_state""), 3,false), ""Low Content"") ), ""Low Content"", IFERROR(vlookup(G141, IMPORTRANGE(""1HbWeGXj0j_9fxRj0rL21m2rIJnCPQCiNttak_P61qFU"", """&amp;"policy_desired_state!$A$3:$C$10000""), 3,false), ""Low Content"") )"),"Role-specific remote policies")</f>
        <v>Role-specific remote policies</v>
      </c>
      <c r="AE141" s="7">
        <v>0.5</v>
      </c>
    </row>
    <row r="142" ht="15.75" customHeight="1">
      <c r="A142" s="5" t="s">
        <v>38</v>
      </c>
      <c r="B142" s="6" t="s">
        <v>58</v>
      </c>
      <c r="C142" s="5" t="s">
        <v>47</v>
      </c>
      <c r="D142" s="5" t="s">
        <v>590</v>
      </c>
      <c r="E142" s="5" t="s">
        <v>591</v>
      </c>
      <c r="F142" s="5" t="s">
        <v>592</v>
      </c>
      <c r="G142" s="5" t="s">
        <v>593</v>
      </c>
      <c r="H142" s="7">
        <f>IFERROR(__xludf.DUMMYFUNCTION("IFERROR(filter(indirect(CONCAT(LEFT(H$1, LEN(H$1)-8),""-rep-texts"")&amp;""!$A$4:$A""),indirect(CONCAT(LEFT(H$1, LEN(H$1)-8),""-rep-texts"")&amp;""!$B$4:$B"") = -1000, indirect(CONCAT(LEFT(H$1, LEN(H$1)-8),""-rep-texts"")&amp;""!$C$4:$C"") = I142), -2)"),1.0)</f>
        <v>1</v>
      </c>
      <c r="I142" s="8" t="str">
        <f>IFERROR(__xludf.DUMMYFUNCTION("IFERROR(vlookup( filter(indirect(CONCAT(LEFT(H$1, LEN(H$1)-8),""-rep-texts"")&amp;""!$B$4:$B""),indirect(CONCAT(LEFT(H$1, LEN(H$1)-8),""-rep-texts"")&amp;""!$A$4:$A"") = K142), indirect(CONCAT(LEFT(H$1, LEN(H$1)-8),""-rep-texts"")&amp;""!$A$4:$C""), 3, false), ""Low "&amp;"Content"")"),"Shifted to full remote work")</f>
        <v>Shifted to full remote work</v>
      </c>
      <c r="J142" s="7">
        <v>0.5</v>
      </c>
      <c r="K142" s="8">
        <f>IFERROR(__xludf.DUMMYFUNCTION("IFERROR(filter(indirect(CONCAT(LEFT(K$1, LEN(K$1)-8),""-rep-texts"")&amp;""!$A$4:$A""),indirect(CONCAT(LEFT(K$1, LEN(K$1)-8),""-rep-texts"")&amp;""!$B$4:$B"") &lt;&gt; -1000, indirect(CONCAT(LEFT(K$1, LEN(K$1)-8),""-rep-texts"")&amp;""!$C$4:$C"") = L142), -2)"),5.0)</f>
        <v>5</v>
      </c>
      <c r="L142" s="8" t="str">
        <f>IFERROR(__xludf.DUMMYFUNCTION("IF(ISBLANK(IFERROR(vlookup(D142, IMPORTRANGE(""1HbWeGXj0j_9fxRj0rL21m2rIJnCPQCiNttak_P61qFU"", ""policy_current_state""), 3,false), ""Low Content"") ), ""Low Content"", IFERROR(vlookup(D142, IMPORTRANGE(""1HbWeGXj0j_9fxRj0rL21m2rIJnCPQCiNttak_P61qFU"", """&amp;"policy_current_state!$A$3:$C$10000""), 3,false), ""Low Content"") )"),"Shifted to full remote work")</f>
        <v>Shifted to full remote work</v>
      </c>
      <c r="M142" s="7">
        <v>0.5</v>
      </c>
      <c r="N142" s="7">
        <f>IFERROR(__xludf.DUMMYFUNCTION("IFERROR(filter(indirect(CONCAT(LEFT(N$1, LEN(N$1)-8),""-rep-texts"")&amp;""!$A$4:$A""),indirect(CONCAT(LEFT(N$1, LEN(N$1)-8),""-rep-texts"")&amp;""!$B$4:$B"") = -1000, indirect(CONCAT(LEFT(N$1, LEN(N$1)-8),""-rep-texts"")&amp;""!$C$4:$C"") = O142), -2)"),2.0)</f>
        <v>2</v>
      </c>
      <c r="O142" s="8" t="str">
        <f>IFERROR(__xludf.DUMMYFUNCTION("IFERROR(vlookup( filter(indirect(CONCAT(LEFT(N$1, LEN(N$1)-8),""-rep-texts"")&amp;""!$B$4:$B""),indirect(CONCAT(LEFT(N$1, LEN(N$1)-8),""-rep-texts"")&amp;""!$A$4:$A"") = Q142), indirect(CONCAT(LEFT(N$1, LEN(N$1)-8),""-rep-texts"")&amp;""!$A$4:$C""), 3, false), ""Low "&amp;"Content"")"),"Positive impact on quality of life")</f>
        <v>Positive impact on quality of life</v>
      </c>
      <c r="P142" s="7">
        <v>0.5</v>
      </c>
      <c r="Q142" s="8">
        <f>IFERROR(__xludf.DUMMYFUNCTION("IFERROR(filter(indirect(CONCAT(LEFT(Q$1, LEN(Q$1)-8),""-rep-texts"")&amp;""!$A$4:$A""),indirect(CONCAT(LEFT(Q$1, LEN(Q$1)-8),""-rep-texts"")&amp;""!$B$4:$B"") &lt;&gt; -1000, indirect(CONCAT(LEFT(Q$1, LEN(Q$1)-8),""-rep-texts"")&amp;""!$C$4:$C"") = R142), -2)"),8.0)</f>
        <v>8</v>
      </c>
      <c r="R142" s="8" t="str">
        <f>IFERROR(__xludf.DUMMYFUNCTION("IF(ISBLANK(IFERROR(vlookup(E142, IMPORTRANGE(""1HbWeGXj0j_9fxRj0rL21m2rIJnCPQCiNttak_P61qFU"", ""impact_quality""), 3,false), ""Low Content"") ), ""Low Content"", IFERROR(vlookup(E142, IMPORTRANGE(""1HbWeGXj0j_9fxRj0rL21m2rIJnCPQCiNttak_P61qFU"", ""impact"&amp;"_quality!$A$3:$C$10000""), 3,false), ""Low Content"") )"),"Increased productivity levels due to hybrid/remote policy")</f>
        <v>Increased productivity levels due to hybrid/remote policy</v>
      </c>
      <c r="S142" s="7">
        <v>0.5</v>
      </c>
      <c r="T142" s="7">
        <f>IFERROR(__xludf.DUMMYFUNCTION("IFERROR(filter(indirect(CONCAT(LEFT(T$1, LEN(T$1)-8),""-rep-texts"")&amp;""!$A$4:$A""),indirect(CONCAT(LEFT(T$1, LEN(T$1)-8),""-rep-texts"")&amp;""!$B$4:$B"") = -1000, indirect(CONCAT(LEFT(T$1, LEN(T$1)-8),""-rep-texts"")&amp;""!$C$4:$C"") = U142), -2)"),2.0)</f>
        <v>2</v>
      </c>
      <c r="U142" s="8" t="str">
        <f>IFERROR(__xludf.DUMMYFUNCTION("IFERROR(vlookup( filter(indirect(CONCAT(LEFT(T$1, LEN(T$1)-8),""-rep-texts"")&amp;""!$B$4:$B""),indirect(CONCAT(LEFT(T$1, LEN(T$1)-8),""-rep-texts"")&amp;""!$A$4:$A"") = W142), indirect(CONCAT(LEFT(T$1, LEN(T$1)-8),""-rep-texts"")&amp;""!$A$4:$C""), 3, false), ""Low "&amp;"Content"")"),"Positive impact on team's culture and performance")</f>
        <v>Positive impact on team's culture and performance</v>
      </c>
      <c r="V142" s="7">
        <v>0.5</v>
      </c>
      <c r="W142" s="8">
        <f>IFERROR(__xludf.DUMMYFUNCTION("IFERROR(filter(indirect(CONCAT(LEFT(W$1, LEN(W$1)-8),""-rep-texts"")&amp;""!$A$4:$A""),indirect(CONCAT(LEFT(W$1, LEN(W$1)-8),""-rep-texts"")&amp;""!$B$4:$B"") &lt;&gt; -1000, indirect(CONCAT(LEFT(W$1, LEN(W$1)-8),""-rep-texts"")&amp;""!$C$4:$C"") = X142), -2)"),6.0)</f>
        <v>6</v>
      </c>
      <c r="X142" s="8" t="str">
        <f>IFERROR(__xludf.DUMMYFUNCTION("IF(ISBLANK(IFERROR(vlookup(F142, IMPORTRANGE(""1HbWeGXj0j_9fxRj0rL21m2rIJnCPQCiNttak_P61qFU"", ""impact_cul_perf""), 3,false), ""Low Content"") ), ""Low Content"", IFERROR(vlookup(F142, IMPORTRANGE(""1HbWeGXj0j_9fxRj0rL21m2rIJnCPQCiNttak_P61qFU"", ""impac"&amp;"t_cul_perf!$A$3:$C$10000""), 3,false), ""Low Content"") )"),"Maintained or enhanced team culture and performance ")</f>
        <v>Maintained or enhanced team culture and performance </v>
      </c>
      <c r="Y142" s="7">
        <v>0.5</v>
      </c>
      <c r="Z142" s="7">
        <f>IFERROR(__xludf.DUMMYFUNCTION("IFERROR(filter(indirect(CONCAT(LEFT(Z$1, LEN(Z$1)-8),""-rep-texts"")&amp;""!$A$4:$A""),indirect(CONCAT(LEFT(Z$1, LEN(Z$1)-8),""-rep-texts"")&amp;""!$B$4:$B"") = -1000, indirect(CONCAT(LEFT(Z$1, LEN(Z$1)-8),""-rep-texts"")&amp;""!$C$4:$C"") = AA142), -2)"),0.0)</f>
        <v>0</v>
      </c>
      <c r="AA142" s="8" t="str">
        <f>IFERROR(__xludf.DUMMYFUNCTION("IFERROR(vlookup( filter(indirect(CONCAT(LEFT(Z$1, LEN(Z$1)-8),""-rep-texts"")&amp;""!$B$4:$B""),indirect(CONCAT(LEFT(Z$1, LEN(Z$1)-8),""-rep-texts"")&amp;""!$A$4:$A"") = AC142), indirect(CONCAT(LEFT(Z$1, LEN(Z$1)-8),""-rep-texts"")&amp;""!$A$4:$C""), 3, false), ""Low"&amp;" Content"")"),"Fulltime work from home")</f>
        <v>Fulltime work from home</v>
      </c>
      <c r="AB142" s="7">
        <v>0.5</v>
      </c>
      <c r="AC142" s="8">
        <f>IFERROR(__xludf.DUMMYFUNCTION("IFERROR(filter(indirect(CONCAT(LEFT(AC$1, LEN(AC$1)-8),""-rep-texts"")&amp;""!$A$4:$A""),indirect(CONCAT(LEFT(AC$1, LEN(AC$1)-8),""-rep-texts"")&amp;""!$B$4:$B"") &lt;&gt; -1000, indirect(CONCAT(LEFT(AC$1, LEN(AC$1)-8),""-rep-texts"")&amp;""!$C$4:$C"") = AD142), -2)"),4.0)</f>
        <v>4</v>
      </c>
      <c r="AD142" s="8" t="str">
        <f>IFERROR(__xludf.DUMMYFUNCTION("IF(ISBLANK(IFERROR(vlookup(G142, IMPORTRANGE(""1HbWeGXj0j_9fxRj0rL21m2rIJnCPQCiNttak_P61qFU"", ""policy_desired_state""), 3,false), ""Low Content"") ), ""Low Content"", IFERROR(vlookup(G142, IMPORTRANGE(""1HbWeGXj0j_9fxRj0rL21m2rIJnCPQCiNttak_P61qFU"", """&amp;"policy_desired_state!$A$3:$C$10000""), 3,false), ""Low Content"") )"),"Fulltime work from home")</f>
        <v>Fulltime work from home</v>
      </c>
      <c r="AE142" s="7">
        <v>0.5</v>
      </c>
    </row>
    <row r="143" ht="15.75" customHeight="1">
      <c r="A143" s="5" t="s">
        <v>38</v>
      </c>
      <c r="B143" s="6" t="s">
        <v>85</v>
      </c>
      <c r="C143" s="5" t="s">
        <v>71</v>
      </c>
      <c r="D143" s="5" t="s">
        <v>594</v>
      </c>
      <c r="E143" s="5" t="s">
        <v>595</v>
      </c>
      <c r="F143" s="5" t="s">
        <v>596</v>
      </c>
      <c r="G143" s="5" t="s">
        <v>597</v>
      </c>
      <c r="H143" s="7">
        <f>IFERROR(__xludf.DUMMYFUNCTION("IFERROR(filter(indirect(CONCAT(LEFT(H$1, LEN(H$1)-8),""-rep-texts"")&amp;""!$A$4:$A""),indirect(CONCAT(LEFT(H$1, LEN(H$1)-8),""-rep-texts"")&amp;""!$B$4:$B"") = -1000, indirect(CONCAT(LEFT(H$1, LEN(H$1)-8),""-rep-texts"")&amp;""!$C$4:$C"") = I143), -2)"),0.0)</f>
        <v>0</v>
      </c>
      <c r="I143" s="8" t="str">
        <f>IFERROR(__xludf.DUMMYFUNCTION("IFERROR(vlookup( filter(indirect(CONCAT(LEFT(H$1, LEN(H$1)-8),""-rep-texts"")&amp;""!$B$4:$B""),indirect(CONCAT(LEFT(H$1, LEN(H$1)-8),""-rep-texts"")&amp;""!$A$4:$A"") = K143), indirect(CONCAT(LEFT(H$1, LEN(H$1)-8),""-rep-texts"")&amp;""!$A$4:$C""), 3, false), ""Low "&amp;"Content"")"),"Adopted hybrid work policy")</f>
        <v>Adopted hybrid work policy</v>
      </c>
      <c r="J143" s="7">
        <v>0.5</v>
      </c>
      <c r="K143" s="8">
        <f>IFERROR(__xludf.DUMMYFUNCTION("IFERROR(filter(indirect(CONCAT(LEFT(K$1, LEN(K$1)-8),""-rep-texts"")&amp;""!$A$4:$A""),indirect(CONCAT(LEFT(K$1, LEN(K$1)-8),""-rep-texts"")&amp;""!$B$4:$B"") &lt;&gt; -1000, indirect(CONCAT(LEFT(K$1, LEN(K$1)-8),""-rep-texts"")&amp;""!$C$4:$C"") = L143), -2)"),4.0)</f>
        <v>4</v>
      </c>
      <c r="L143" s="8" t="str">
        <f>IFERROR(__xludf.DUMMYFUNCTION("IF(ISBLANK(IFERROR(vlookup(D143, IMPORTRANGE(""1HbWeGXj0j_9fxRj0rL21m2rIJnCPQCiNttak_P61qFU"", ""policy_current_state""), 3,false), ""Low Content"") ), ""Low Content"", IFERROR(vlookup(D143, IMPORTRANGE(""1HbWeGXj0j_9fxRj0rL21m2rIJnCPQCiNttak_P61qFU"", """&amp;"policy_current_state!$A$3:$C$10000""), 3,false), ""Low Content"") )"),"Adopted hybrid work policy")</f>
        <v>Adopted hybrid work policy</v>
      </c>
      <c r="M143" s="7">
        <v>0.5</v>
      </c>
      <c r="N143" s="7">
        <f>IFERROR(__xludf.DUMMYFUNCTION("IFERROR(filter(indirect(CONCAT(LEFT(N$1, LEN(N$1)-8),""-rep-texts"")&amp;""!$A$4:$A""),indirect(CONCAT(LEFT(N$1, LEN(N$1)-8),""-rep-texts"")&amp;""!$B$4:$B"") = -1000, indirect(CONCAT(LEFT(N$1, LEN(N$1)-8),""-rep-texts"")&amp;""!$C$4:$C"") = O143), -2)"),2.0)</f>
        <v>2</v>
      </c>
      <c r="O143" s="8" t="str">
        <f>IFERROR(__xludf.DUMMYFUNCTION("IFERROR(vlookup( filter(indirect(CONCAT(LEFT(N$1, LEN(N$1)-8),""-rep-texts"")&amp;""!$B$4:$B""),indirect(CONCAT(LEFT(N$1, LEN(N$1)-8),""-rep-texts"")&amp;""!$A$4:$A"") = Q143), indirect(CONCAT(LEFT(N$1, LEN(N$1)-8),""-rep-texts"")&amp;""!$A$4:$C""), 3, false), ""Low "&amp;"Content"")"),"Positive impact on quality of life")</f>
        <v>Positive impact on quality of life</v>
      </c>
      <c r="P143" s="7">
        <v>0.5</v>
      </c>
      <c r="Q143" s="8">
        <f>IFERROR(__xludf.DUMMYFUNCTION("IFERROR(filter(indirect(CONCAT(LEFT(Q$1, LEN(Q$1)-8),""-rep-texts"")&amp;""!$A$4:$A""),indirect(CONCAT(LEFT(Q$1, LEN(Q$1)-8),""-rep-texts"")&amp;""!$B$4:$B"") &lt;&gt; -1000, indirect(CONCAT(LEFT(Q$1, LEN(Q$1)-8),""-rep-texts"")&amp;""!$C$4:$C"") = R143), -2)"),12.0)</f>
        <v>12</v>
      </c>
      <c r="R143" s="8" t="str">
        <f>IFERROR(__xludf.DUMMYFUNCTION("IF(ISBLANK(IFERROR(vlookup(E143, IMPORTRANGE(""1HbWeGXj0j_9fxRj0rL21m2rIJnCPQCiNttak_P61qFU"", ""impact_quality""), 3,false), ""Low Content"") ), ""Low Content"", IFERROR(vlookup(E143, IMPORTRANGE(""1HbWeGXj0j_9fxRj0rL21m2rIJnCPQCiNttak_P61qFU"", ""impact"&amp;"_quality!$A$3:$C$10000""), 3,false), ""Low Content"") )"),"Reduced commute time due to hybrid/remote schedule")</f>
        <v>Reduced commute time due to hybrid/remote schedule</v>
      </c>
      <c r="S143" s="7">
        <v>0.5</v>
      </c>
      <c r="T143" s="7">
        <f>IFERROR(__xludf.DUMMYFUNCTION("IFERROR(filter(indirect(CONCAT(LEFT(T$1, LEN(T$1)-8),""-rep-texts"")&amp;""!$A$4:$A""),indirect(CONCAT(LEFT(T$1, LEN(T$1)-8),""-rep-texts"")&amp;""!$B$4:$B"") = -1000, indirect(CONCAT(LEFT(T$1, LEN(T$1)-8),""-rep-texts"")&amp;""!$C$4:$C"") = U143), -2)"),0.0)</f>
        <v>0</v>
      </c>
      <c r="U143" s="8" t="str">
        <f>IFERROR(__xludf.DUMMYFUNCTION("IFERROR(vlookup( filter(indirect(CONCAT(LEFT(T$1, LEN(T$1)-8),""-rep-texts"")&amp;""!$B$4:$B""),indirect(CONCAT(LEFT(T$1, LEN(T$1)-8),""-rep-texts"")&amp;""!$A$4:$A"") = W143), indirect(CONCAT(LEFT(T$1, LEN(T$1)-8),""-rep-texts"")&amp;""!$A$4:$C""), 3, false), ""Low "&amp;"Content"")"),"Negative impact on team's culture and performance")</f>
        <v>Negative impact on team's culture and performance</v>
      </c>
      <c r="V143" s="7">
        <v>0.5</v>
      </c>
      <c r="W143" s="8">
        <f>IFERROR(__xludf.DUMMYFUNCTION("IFERROR(filter(indirect(CONCAT(LEFT(W$1, LEN(W$1)-8),""-rep-texts"")&amp;""!$A$4:$A""),indirect(CONCAT(LEFT(W$1, LEN(W$1)-8),""-rep-texts"")&amp;""!$B$4:$B"") &lt;&gt; -1000, indirect(CONCAT(LEFT(W$1, LEN(W$1)-8),""-rep-texts"")&amp;""!$C$4:$C"") = X143), -2)"),3.0)</f>
        <v>3</v>
      </c>
      <c r="X143" s="8" t="str">
        <f>IFERROR(__xludf.DUMMYFUNCTION("IF(ISBLANK(IFERROR(vlookup(F143, IMPORTRANGE(""1HbWeGXj0j_9fxRj0rL21m2rIJnCPQCiNttak_P61qFU"", ""impact_cul_perf""), 3,false), ""Low Content"") ), ""Low Content"", IFERROR(vlookup(F143, IMPORTRANGE(""1HbWeGXj0j_9fxRj0rL21m2rIJnCPQCiNttak_P61qFU"", ""impac"&amp;"t_cul_perf!$A$3:$C$10000""), 3,false), ""Low Content"") )"),"Lower team cohesion")</f>
        <v>Lower team cohesion</v>
      </c>
      <c r="Y143" s="7">
        <v>0.5</v>
      </c>
      <c r="Z143" s="7">
        <f>IFERROR(__xludf.DUMMYFUNCTION("IFERROR(filter(indirect(CONCAT(LEFT(Z$1, LEN(Z$1)-8),""-rep-texts"")&amp;""!$A$4:$A""),indirect(CONCAT(LEFT(Z$1, LEN(Z$1)-8),""-rep-texts"")&amp;""!$B$4:$B"") = -1000, indirect(CONCAT(LEFT(Z$1, LEN(Z$1)-8),""-rep-texts"")&amp;""!$C$4:$C"") = AA143), -2)"),0.0)</f>
        <v>0</v>
      </c>
      <c r="AA143" s="8" t="str">
        <f>IFERROR(__xludf.DUMMYFUNCTION("IFERROR(vlookup( filter(indirect(CONCAT(LEFT(Z$1, LEN(Z$1)-8),""-rep-texts"")&amp;""!$B$4:$B""),indirect(CONCAT(LEFT(Z$1, LEN(Z$1)-8),""-rep-texts"")&amp;""!$A$4:$A"") = AC143), indirect(CONCAT(LEFT(Z$1, LEN(Z$1)-8),""-rep-texts"")&amp;""!$A$4:$C""), 3, false), ""Low"&amp;" Content"")"),"Fulltime work from home")</f>
        <v>Fulltime work from home</v>
      </c>
      <c r="AB143" s="7">
        <v>0.5</v>
      </c>
      <c r="AC143" s="8">
        <f>IFERROR(__xludf.DUMMYFUNCTION("IFERROR(filter(indirect(CONCAT(LEFT(AC$1, LEN(AC$1)-8),""-rep-texts"")&amp;""!$A$4:$A""),indirect(CONCAT(LEFT(AC$1, LEN(AC$1)-8),""-rep-texts"")&amp;""!$B$4:$B"") &lt;&gt; -1000, indirect(CONCAT(LEFT(AC$1, LEN(AC$1)-8),""-rep-texts"")&amp;""!$C$4:$C"") = AD143), -2)"),4.0)</f>
        <v>4</v>
      </c>
      <c r="AD143" s="8" t="str">
        <f>IFERROR(__xludf.DUMMYFUNCTION("IF(ISBLANK(IFERROR(vlookup(G143, IMPORTRANGE(""1HbWeGXj0j_9fxRj0rL21m2rIJnCPQCiNttak_P61qFU"", ""policy_desired_state""), 3,false), ""Low Content"") ), ""Low Content"", IFERROR(vlookup(G143, IMPORTRANGE(""1HbWeGXj0j_9fxRj0rL21m2rIJnCPQCiNttak_P61qFU"", """&amp;"policy_desired_state!$A$3:$C$10000""), 3,false), ""Low Content"") )"),"Fulltime work from home")</f>
        <v>Fulltime work from home</v>
      </c>
      <c r="AE143" s="7">
        <v>0.5</v>
      </c>
    </row>
    <row r="144" ht="15.75" customHeight="1">
      <c r="A144" s="5" t="s">
        <v>45</v>
      </c>
      <c r="B144" s="6" t="s">
        <v>52</v>
      </c>
      <c r="C144" s="5" t="s">
        <v>47</v>
      </c>
      <c r="D144" s="5" t="s">
        <v>598</v>
      </c>
      <c r="E144" s="5" t="s">
        <v>599</v>
      </c>
      <c r="F144" s="5" t="s">
        <v>600</v>
      </c>
      <c r="G144" s="5" t="s">
        <v>601</v>
      </c>
      <c r="H144" s="7">
        <f>IFERROR(__xludf.DUMMYFUNCTION("IFERROR(filter(indirect(CONCAT(LEFT(H$1, LEN(H$1)-8),""-rep-texts"")&amp;""!$A$4:$A""),indirect(CONCAT(LEFT(H$1, LEN(H$1)-8),""-rep-texts"")&amp;""!$B$4:$B"") = -1000, indirect(CONCAT(LEFT(H$1, LEN(H$1)-8),""-rep-texts"")&amp;""!$C$4:$C"") = I144), -2)"),0.0)</f>
        <v>0</v>
      </c>
      <c r="I144" s="8" t="str">
        <f>IFERROR(__xludf.DUMMYFUNCTION("IFERROR(vlookup( filter(indirect(CONCAT(LEFT(H$1, LEN(H$1)-8),""-rep-texts"")&amp;""!$B$4:$B""),indirect(CONCAT(LEFT(H$1, LEN(H$1)-8),""-rep-texts"")&amp;""!$A$4:$A"") = K144), indirect(CONCAT(LEFT(H$1, LEN(H$1)-8),""-rep-texts"")&amp;""!$A$4:$C""), 3, false), ""Low "&amp;"Content"")"),"Adopted hybrid work policy")</f>
        <v>Adopted hybrid work policy</v>
      </c>
      <c r="J144" s="7">
        <v>0.5</v>
      </c>
      <c r="K144" s="8">
        <f>IFERROR(__xludf.DUMMYFUNCTION("IFERROR(filter(indirect(CONCAT(LEFT(K$1, LEN(K$1)-8),""-rep-texts"")&amp;""!$A$4:$A""),indirect(CONCAT(LEFT(K$1, LEN(K$1)-8),""-rep-texts"")&amp;""!$B$4:$B"") &lt;&gt; -1000, indirect(CONCAT(LEFT(K$1, LEN(K$1)-8),""-rep-texts"")&amp;""!$C$4:$C"") = L144), -2)"),4.0)</f>
        <v>4</v>
      </c>
      <c r="L144" s="8" t="str">
        <f>IFERROR(__xludf.DUMMYFUNCTION("IF(ISBLANK(IFERROR(vlookup(D144, IMPORTRANGE(""1HbWeGXj0j_9fxRj0rL21m2rIJnCPQCiNttak_P61qFU"", ""policy_current_state""), 3,false), ""Low Content"") ), ""Low Content"", IFERROR(vlookup(D144, IMPORTRANGE(""1HbWeGXj0j_9fxRj0rL21m2rIJnCPQCiNttak_P61qFU"", """&amp;"policy_current_state!$A$3:$C$10000""), 3,false), ""Low Content"") )"),"Adopted hybrid work policy")</f>
        <v>Adopted hybrid work policy</v>
      </c>
      <c r="M144" s="7">
        <v>0.5</v>
      </c>
      <c r="N144" s="7">
        <f>IFERROR(__xludf.DUMMYFUNCTION("IFERROR(filter(indirect(CONCAT(LEFT(N$1, LEN(N$1)-8),""-rep-texts"")&amp;""!$A$4:$A""),indirect(CONCAT(LEFT(N$1, LEN(N$1)-8),""-rep-texts"")&amp;""!$B$4:$B"") = -1000, indirect(CONCAT(LEFT(N$1, LEN(N$1)-8),""-rep-texts"")&amp;""!$C$4:$C"") = O144), -2)"),2.0)</f>
        <v>2</v>
      </c>
      <c r="O144" s="8" t="str">
        <f>IFERROR(__xludf.DUMMYFUNCTION("IFERROR(vlookup( filter(indirect(CONCAT(LEFT(N$1, LEN(N$1)-8),""-rep-texts"")&amp;""!$B$4:$B""),indirect(CONCAT(LEFT(N$1, LEN(N$1)-8),""-rep-texts"")&amp;""!$A$4:$A"") = Q144), indirect(CONCAT(LEFT(N$1, LEN(N$1)-8),""-rep-texts"")&amp;""!$A$4:$C""), 3, false), ""Low "&amp;"Content"")"),"Positive impact on quality of life")</f>
        <v>Positive impact on quality of life</v>
      </c>
      <c r="P144" s="7">
        <v>0.5</v>
      </c>
      <c r="Q144" s="8">
        <f>IFERROR(__xludf.DUMMYFUNCTION("IFERROR(filter(indirect(CONCAT(LEFT(Q$1, LEN(Q$1)-8),""-rep-texts"")&amp;""!$A$4:$A""),indirect(CONCAT(LEFT(Q$1, LEN(Q$1)-8),""-rep-texts"")&amp;""!$B$4:$B"") &lt;&gt; -1000, indirect(CONCAT(LEFT(Q$1, LEN(Q$1)-8),""-rep-texts"")&amp;""!$C$4:$C"") = R144), -2)"),11.0)</f>
        <v>11</v>
      </c>
      <c r="R144" s="8" t="str">
        <f>IFERROR(__xludf.DUMMYFUNCTION("IF(ISBLANK(IFERROR(vlookup(E144, IMPORTRANGE(""1HbWeGXj0j_9fxRj0rL21m2rIJnCPQCiNttak_P61qFU"", ""impact_quality""), 3,false), ""Low Content"") ), ""Low Content"", IFERROR(vlookup(E144, IMPORTRANGE(""1HbWeGXj0j_9fxRj0rL21m2rIJnCPQCiNttak_P61qFU"", ""impact"&amp;"_quality!$A$3:$C$10000""), 3,false), ""Low Content"") )"),"Positive impact on work-life balance due to hyrbrid/remote policy")</f>
        <v>Positive impact on work-life balance due to hyrbrid/remote policy</v>
      </c>
      <c r="S144" s="7">
        <v>0.5</v>
      </c>
      <c r="T144" s="7">
        <f>IFERROR(__xludf.DUMMYFUNCTION("IFERROR(filter(indirect(CONCAT(LEFT(T$1, LEN(T$1)-8),""-rep-texts"")&amp;""!$A$4:$A""),indirect(CONCAT(LEFT(T$1, LEN(T$1)-8),""-rep-texts"")&amp;""!$B$4:$B"") = -1000, indirect(CONCAT(LEFT(T$1, LEN(T$1)-8),""-rep-texts"")&amp;""!$C$4:$C"") = U144), -2)"),0.0)</f>
        <v>0</v>
      </c>
      <c r="U144" s="8" t="str">
        <f>IFERROR(__xludf.DUMMYFUNCTION("IFERROR(vlookup( filter(indirect(CONCAT(LEFT(T$1, LEN(T$1)-8),""-rep-texts"")&amp;""!$B$4:$B""),indirect(CONCAT(LEFT(T$1, LEN(T$1)-8),""-rep-texts"")&amp;""!$A$4:$A"") = W144), indirect(CONCAT(LEFT(T$1, LEN(T$1)-8),""-rep-texts"")&amp;""!$A$4:$C""), 3, false), ""Low "&amp;"Content"")"),"Negative impact on team's culture and performance")</f>
        <v>Negative impact on team's culture and performance</v>
      </c>
      <c r="V144" s="7">
        <v>0.5</v>
      </c>
      <c r="W144" s="8">
        <f>IFERROR(__xludf.DUMMYFUNCTION("IFERROR(filter(indirect(CONCAT(LEFT(W$1, LEN(W$1)-8),""-rep-texts"")&amp;""!$A$4:$A""),indirect(CONCAT(LEFT(W$1, LEN(W$1)-8),""-rep-texts"")&amp;""!$B$4:$B"") &lt;&gt; -1000, indirect(CONCAT(LEFT(W$1, LEN(W$1)-8),""-rep-texts"")&amp;""!$C$4:$C"") = X144), -2)"),3.0)</f>
        <v>3</v>
      </c>
      <c r="X144" s="8" t="str">
        <f>IFERROR(__xludf.DUMMYFUNCTION("IF(ISBLANK(IFERROR(vlookup(F144, IMPORTRANGE(""1HbWeGXj0j_9fxRj0rL21m2rIJnCPQCiNttak_P61qFU"", ""impact_cul_perf""), 3,false), ""Low Content"") ), ""Low Content"", IFERROR(vlookup(F144, IMPORTRANGE(""1HbWeGXj0j_9fxRj0rL21m2rIJnCPQCiNttak_P61qFU"", ""impac"&amp;"t_cul_perf!$A$3:$C$10000""), 3,false), ""Low Content"") )"),"Lower team cohesion")</f>
        <v>Lower team cohesion</v>
      </c>
      <c r="Y144" s="7">
        <v>0.5</v>
      </c>
      <c r="Z144" s="7">
        <f>IFERROR(__xludf.DUMMYFUNCTION("IFERROR(filter(indirect(CONCAT(LEFT(Z$1, LEN(Z$1)-8),""-rep-texts"")&amp;""!$A$4:$A""),indirect(CONCAT(LEFT(Z$1, LEN(Z$1)-8),""-rep-texts"")&amp;""!$B$4:$B"") = -1000, indirect(CONCAT(LEFT(Z$1, LEN(Z$1)-8),""-rep-texts"")&amp;""!$C$4:$C"") = AA144), -2)"),3.0)</f>
        <v>3</v>
      </c>
      <c r="AA144" s="8" t="str">
        <f>IFERROR(__xludf.DUMMYFUNCTION("IFERROR(vlookup( filter(indirect(CONCAT(LEFT(Z$1, LEN(Z$1)-8),""-rep-texts"")&amp;""!$B$4:$B""),indirect(CONCAT(LEFT(Z$1, LEN(Z$1)-8),""-rep-texts"")&amp;""!$A$4:$A"") = AC144), indirect(CONCAT(LEFT(Z$1, LEN(Z$1)-8),""-rep-texts"")&amp;""!$A$4:$C""), 3, false), ""Low"&amp;" Content"")"),"Preference for hybrid model")</f>
        <v>Preference for hybrid model</v>
      </c>
      <c r="AB144" s="7">
        <v>0.5</v>
      </c>
      <c r="AC144" s="8">
        <f>IFERROR(__xludf.DUMMYFUNCTION("IFERROR(filter(indirect(CONCAT(LEFT(AC$1, LEN(AC$1)-8),""-rep-texts"")&amp;""!$A$4:$A""),indirect(CONCAT(LEFT(AC$1, LEN(AC$1)-8),""-rep-texts"")&amp;""!$B$4:$B"") &lt;&gt; -1000, indirect(CONCAT(LEFT(AC$1, LEN(AC$1)-8),""-rep-texts"")&amp;""!$C$4:$C"") = AD144), -2)"),7.0)</f>
        <v>7</v>
      </c>
      <c r="AD144" s="8" t="str">
        <f>IFERROR(__xludf.DUMMYFUNCTION("IF(ISBLANK(IFERROR(vlookup(G144, IMPORTRANGE(""1HbWeGXj0j_9fxRj0rL21m2rIJnCPQCiNttak_P61qFU"", ""policy_desired_state""), 3,false), ""Low Content"") ), ""Low Content"", IFERROR(vlookup(G144, IMPORTRANGE(""1HbWeGXj0j_9fxRj0rL21m2rIJnCPQCiNttak_P61qFU"", """&amp;"policy_desired_state!$A$3:$C$10000""), 3,false), ""Low Content"") )"),"Generalized hybrid work model")</f>
        <v>Generalized hybrid work model</v>
      </c>
      <c r="AE144" s="7">
        <v>0.5</v>
      </c>
    </row>
    <row r="145" ht="15.75" customHeight="1">
      <c r="A145" s="5" t="s">
        <v>45</v>
      </c>
      <c r="B145" s="6" t="s">
        <v>39</v>
      </c>
      <c r="C145" s="5" t="s">
        <v>47</v>
      </c>
      <c r="D145" s="10" t="s">
        <v>602</v>
      </c>
      <c r="E145" s="5" t="s">
        <v>603</v>
      </c>
      <c r="F145" s="10" t="s">
        <v>604</v>
      </c>
      <c r="G145" s="5" t="s">
        <v>605</v>
      </c>
      <c r="H145" s="7">
        <f>IFERROR(__xludf.DUMMYFUNCTION("IFERROR(filter(indirect(CONCAT(LEFT(H$1, LEN(H$1)-8),""-rep-texts"")&amp;""!$A$4:$A""),indirect(CONCAT(LEFT(H$1, LEN(H$1)-8),""-rep-texts"")&amp;""!$B$4:$B"") = -1000, indirect(CONCAT(LEFT(H$1, LEN(H$1)-8),""-rep-texts"")&amp;""!$C$4:$C"") = I145), -2)"),1.0)</f>
        <v>1</v>
      </c>
      <c r="I145" s="8" t="str">
        <f>IFERROR(__xludf.DUMMYFUNCTION("IFERROR(vlookup( filter(indirect(CONCAT(LEFT(H$1, LEN(H$1)-8),""-rep-texts"")&amp;""!$B$4:$B""),indirect(CONCAT(LEFT(H$1, LEN(H$1)-8),""-rep-texts"")&amp;""!$A$4:$A"") = K145), indirect(CONCAT(LEFT(H$1, LEN(H$1)-8),""-rep-texts"")&amp;""!$A$4:$C""), 3, false), ""Low "&amp;"Content"")"),"Shifted to full remote work")</f>
        <v>Shifted to full remote work</v>
      </c>
      <c r="J145" s="7">
        <v>0.5</v>
      </c>
      <c r="K145" s="8">
        <f>IFERROR(__xludf.DUMMYFUNCTION("IFERROR(filter(indirect(CONCAT(LEFT(K$1, LEN(K$1)-8),""-rep-texts"")&amp;""!$A$4:$A""),indirect(CONCAT(LEFT(K$1, LEN(K$1)-8),""-rep-texts"")&amp;""!$B$4:$B"") &lt;&gt; -1000, indirect(CONCAT(LEFT(K$1, LEN(K$1)-8),""-rep-texts"")&amp;""!$C$4:$C"") = L145), -2)"),5.0)</f>
        <v>5</v>
      </c>
      <c r="L145" s="8" t="str">
        <f>IFERROR(__xludf.DUMMYFUNCTION("IF(ISBLANK(IFERROR(vlookup(D145, IMPORTRANGE(""1HbWeGXj0j_9fxRj0rL21m2rIJnCPQCiNttak_P61qFU"", ""policy_current_state""), 3,false), ""Low Content"") ), ""Low Content"", IFERROR(vlookup(D145, IMPORTRANGE(""1HbWeGXj0j_9fxRj0rL21m2rIJnCPQCiNttak_P61qFU"", """&amp;"policy_current_state!$A$3:$C$10000""), 3,false), ""Low Content"") )"),"Shifted to full remote work")</f>
        <v>Shifted to full remote work</v>
      </c>
      <c r="M145" s="7">
        <v>0.5</v>
      </c>
      <c r="N145" s="7">
        <f>IFERROR(__xludf.DUMMYFUNCTION("IFERROR(filter(indirect(CONCAT(LEFT(N$1, LEN(N$1)-8),""-rep-texts"")&amp;""!$A$4:$A""),indirect(CONCAT(LEFT(N$1, LEN(N$1)-8),""-rep-texts"")&amp;""!$B$4:$B"") = -1000, indirect(CONCAT(LEFT(N$1, LEN(N$1)-8),""-rep-texts"")&amp;""!$C$4:$C"") = O145), -2)"),2.0)</f>
        <v>2</v>
      </c>
      <c r="O145" s="8" t="str">
        <f>IFERROR(__xludf.DUMMYFUNCTION("IFERROR(vlookup( filter(indirect(CONCAT(LEFT(N$1, LEN(N$1)-8),""-rep-texts"")&amp;""!$B$4:$B""),indirect(CONCAT(LEFT(N$1, LEN(N$1)-8),""-rep-texts"")&amp;""!$A$4:$A"") = Q145), indirect(CONCAT(LEFT(N$1, LEN(N$1)-8),""-rep-texts"")&amp;""!$A$4:$C""), 3, false), ""Low "&amp;"Content"")"),"Positive impact on quality of life")</f>
        <v>Positive impact on quality of life</v>
      </c>
      <c r="P145" s="7">
        <v>0.5</v>
      </c>
      <c r="Q145" s="8">
        <f>IFERROR(__xludf.DUMMYFUNCTION("IFERROR(filter(indirect(CONCAT(LEFT(Q$1, LEN(Q$1)-8),""-rep-texts"")&amp;""!$A$4:$A""),indirect(CONCAT(LEFT(Q$1, LEN(Q$1)-8),""-rep-texts"")&amp;""!$B$4:$B"") &lt;&gt; -1000, indirect(CONCAT(LEFT(Q$1, LEN(Q$1)-8),""-rep-texts"")&amp;""!$C$4:$C"") = R145), -2)"),12.0)</f>
        <v>12</v>
      </c>
      <c r="R145" s="8" t="str">
        <f>IFERROR(__xludf.DUMMYFUNCTION("IF(ISBLANK(IFERROR(vlookup(E145, IMPORTRANGE(""1HbWeGXj0j_9fxRj0rL21m2rIJnCPQCiNttak_P61qFU"", ""impact_quality""), 3,false), ""Low Content"") ), ""Low Content"", IFERROR(vlookup(E145, IMPORTRANGE(""1HbWeGXj0j_9fxRj0rL21m2rIJnCPQCiNttak_P61qFU"", ""impact"&amp;"_quality!$A$3:$C$10000""), 3,false), ""Low Content"") )"),"Reduced commute time due to hybrid/remote schedule")</f>
        <v>Reduced commute time due to hybrid/remote schedule</v>
      </c>
      <c r="S145" s="7">
        <v>0.5</v>
      </c>
      <c r="T145" s="7">
        <f>IFERROR(__xludf.DUMMYFUNCTION("IFERROR(filter(indirect(CONCAT(LEFT(T$1, LEN(T$1)-8),""-rep-texts"")&amp;""!$A$4:$A""),indirect(CONCAT(LEFT(T$1, LEN(T$1)-8),""-rep-texts"")&amp;""!$B$4:$B"") = -1000, indirect(CONCAT(LEFT(T$1, LEN(T$1)-8),""-rep-texts"")&amp;""!$C$4:$C"") = U145), -2)"),2.0)</f>
        <v>2</v>
      </c>
      <c r="U145" s="8" t="str">
        <f>IFERROR(__xludf.DUMMYFUNCTION("IFERROR(vlookup( filter(indirect(CONCAT(LEFT(T$1, LEN(T$1)-8),""-rep-texts"")&amp;""!$B$4:$B""),indirect(CONCAT(LEFT(T$1, LEN(T$1)-8),""-rep-texts"")&amp;""!$A$4:$A"") = W145), indirect(CONCAT(LEFT(T$1, LEN(T$1)-8),""-rep-texts"")&amp;""!$A$4:$C""), 3, false), ""Low "&amp;"Content"")"),"Positive impact on team's culture and performance")</f>
        <v>Positive impact on team's culture and performance</v>
      </c>
      <c r="V145" s="7">
        <v>0.5</v>
      </c>
      <c r="W145" s="8">
        <f>IFERROR(__xludf.DUMMYFUNCTION("IFERROR(filter(indirect(CONCAT(LEFT(W$1, LEN(W$1)-8),""-rep-texts"")&amp;""!$A$4:$A""),indirect(CONCAT(LEFT(W$1, LEN(W$1)-8),""-rep-texts"")&amp;""!$B$4:$B"") &lt;&gt; -1000, indirect(CONCAT(LEFT(W$1, LEN(W$1)-8),""-rep-texts"")&amp;""!$C$4:$C"") = X145), -2)"),6.0)</f>
        <v>6</v>
      </c>
      <c r="X145" s="8" t="str">
        <f>IFERROR(__xludf.DUMMYFUNCTION("IF(ISBLANK(IFERROR(vlookup(F145, IMPORTRANGE(""1HbWeGXj0j_9fxRj0rL21m2rIJnCPQCiNttak_P61qFU"", ""impact_cul_perf""), 3,false), ""Low Content"") ), ""Low Content"", IFERROR(vlookup(F145, IMPORTRANGE(""1HbWeGXj0j_9fxRj0rL21m2rIJnCPQCiNttak_P61qFU"", ""impac"&amp;"t_cul_perf!$A$3:$C$10000""), 3,false), ""Low Content"") )"),"Maintained or enhanced team culture and performance ")</f>
        <v>Maintained or enhanced team culture and performance </v>
      </c>
      <c r="Y145" s="7">
        <v>0.5</v>
      </c>
      <c r="Z145" s="7">
        <f>IFERROR(__xludf.DUMMYFUNCTION("IFERROR(filter(indirect(CONCAT(LEFT(Z$1, LEN(Z$1)-8),""-rep-texts"")&amp;""!$A$4:$A""),indirect(CONCAT(LEFT(Z$1, LEN(Z$1)-8),""-rep-texts"")&amp;""!$B$4:$B"") = -1000, indirect(CONCAT(LEFT(Z$1, LEN(Z$1)-8),""-rep-texts"")&amp;""!$C$4:$C"") = AA145), -2)"),3.0)</f>
        <v>3</v>
      </c>
      <c r="AA145" s="8" t="str">
        <f>IFERROR(__xludf.DUMMYFUNCTION("IFERROR(vlookup( filter(indirect(CONCAT(LEFT(Z$1, LEN(Z$1)-8),""-rep-texts"")&amp;""!$B$4:$B""),indirect(CONCAT(LEFT(Z$1, LEN(Z$1)-8),""-rep-texts"")&amp;""!$A$4:$A"") = AC145), indirect(CONCAT(LEFT(Z$1, LEN(Z$1)-8),""-rep-texts"")&amp;""!$A$4:$C""), 3, false), ""Low"&amp;" Content"")"),"Preference for hybrid model")</f>
        <v>Preference for hybrid model</v>
      </c>
      <c r="AB145" s="7">
        <v>0.5</v>
      </c>
      <c r="AC145" s="8">
        <f>IFERROR(__xludf.DUMMYFUNCTION("IFERROR(filter(indirect(CONCAT(LEFT(AC$1, LEN(AC$1)-8),""-rep-texts"")&amp;""!$A$4:$A""),indirect(CONCAT(LEFT(AC$1, LEN(AC$1)-8),""-rep-texts"")&amp;""!$B$4:$B"") &lt;&gt; -1000, indirect(CONCAT(LEFT(AC$1, LEN(AC$1)-8),""-rep-texts"")&amp;""!$C$4:$C"") = AD145), -2)"),7.0)</f>
        <v>7</v>
      </c>
      <c r="AD145" s="8" t="str">
        <f>IFERROR(__xludf.DUMMYFUNCTION("IF(ISBLANK(IFERROR(vlookup(G145, IMPORTRANGE(""1HbWeGXj0j_9fxRj0rL21m2rIJnCPQCiNttak_P61qFU"", ""policy_desired_state""), 3,false), ""Low Content"") ), ""Low Content"", IFERROR(vlookup(G145, IMPORTRANGE(""1HbWeGXj0j_9fxRj0rL21m2rIJnCPQCiNttak_P61qFU"", """&amp;"policy_desired_state!$A$3:$C$10000""), 3,false), ""Low Content"") )"),"Generalized hybrid work model")</f>
        <v>Generalized hybrid work model</v>
      </c>
      <c r="AE145" s="7">
        <v>0.5</v>
      </c>
    </row>
    <row r="146" ht="15.75" customHeight="1">
      <c r="A146" s="5" t="s">
        <v>38</v>
      </c>
      <c r="B146" s="6" t="s">
        <v>52</v>
      </c>
      <c r="C146" s="5" t="s">
        <v>53</v>
      </c>
      <c r="D146" s="5" t="s">
        <v>606</v>
      </c>
      <c r="E146" s="5" t="s">
        <v>607</v>
      </c>
      <c r="F146" s="5" t="s">
        <v>608</v>
      </c>
      <c r="G146" s="5" t="s">
        <v>609</v>
      </c>
      <c r="H146" s="7">
        <f>IFERROR(__xludf.DUMMYFUNCTION("IFERROR(filter(indirect(CONCAT(LEFT(H$1, LEN(H$1)-8),""-rep-texts"")&amp;""!$A$4:$A""),indirect(CONCAT(LEFT(H$1, LEN(H$1)-8),""-rep-texts"")&amp;""!$B$4:$B"") = -1000, indirect(CONCAT(LEFT(H$1, LEN(H$1)-8),""-rep-texts"")&amp;""!$C$4:$C"") = I146), -2)"),0.0)</f>
        <v>0</v>
      </c>
      <c r="I146" s="8" t="str">
        <f>IFERROR(__xludf.DUMMYFUNCTION("IFERROR(vlookup( filter(indirect(CONCAT(LEFT(H$1, LEN(H$1)-8),""-rep-texts"")&amp;""!$B$4:$B""),indirect(CONCAT(LEFT(H$1, LEN(H$1)-8),""-rep-texts"")&amp;""!$A$4:$A"") = K146), indirect(CONCAT(LEFT(H$1, LEN(H$1)-8),""-rep-texts"")&amp;""!$A$4:$C""), 3, false), ""Low "&amp;"Content"")"),"Adopted hybrid work policy")</f>
        <v>Adopted hybrid work policy</v>
      </c>
      <c r="J146" s="7">
        <v>0.5</v>
      </c>
      <c r="K146" s="8">
        <f>IFERROR(__xludf.DUMMYFUNCTION("IFERROR(filter(indirect(CONCAT(LEFT(K$1, LEN(K$1)-8),""-rep-texts"")&amp;""!$A$4:$A""),indirect(CONCAT(LEFT(K$1, LEN(K$1)-8),""-rep-texts"")&amp;""!$B$4:$B"") &lt;&gt; -1000, indirect(CONCAT(LEFT(K$1, LEN(K$1)-8),""-rep-texts"")&amp;""!$C$4:$C"") = L146), -2)"),4.0)</f>
        <v>4</v>
      </c>
      <c r="L146" s="8" t="str">
        <f>IFERROR(__xludf.DUMMYFUNCTION("IF(ISBLANK(IFERROR(vlookup(D146, IMPORTRANGE(""1HbWeGXj0j_9fxRj0rL21m2rIJnCPQCiNttak_P61qFU"", ""policy_current_state""), 3,false), ""Low Content"") ), ""Low Content"", IFERROR(vlookup(D146, IMPORTRANGE(""1HbWeGXj0j_9fxRj0rL21m2rIJnCPQCiNttak_P61qFU"", """&amp;"policy_current_state!$A$3:$C$10000""), 3,false), ""Low Content"") )"),"Adopted hybrid work policy")</f>
        <v>Adopted hybrid work policy</v>
      </c>
      <c r="M146" s="7">
        <v>0.5</v>
      </c>
      <c r="N146" s="7">
        <f>IFERROR(__xludf.DUMMYFUNCTION("IFERROR(filter(indirect(CONCAT(LEFT(N$1, LEN(N$1)-8),""-rep-texts"")&amp;""!$A$4:$A""),indirect(CONCAT(LEFT(N$1, LEN(N$1)-8),""-rep-texts"")&amp;""!$B$4:$B"") = -1000, indirect(CONCAT(LEFT(N$1, LEN(N$1)-8),""-rep-texts"")&amp;""!$C$4:$C"") = O146), -2)"),2.0)</f>
        <v>2</v>
      </c>
      <c r="O146" s="8" t="str">
        <f>IFERROR(__xludf.DUMMYFUNCTION("IFERROR(vlookup( filter(indirect(CONCAT(LEFT(N$1, LEN(N$1)-8),""-rep-texts"")&amp;""!$B$4:$B""),indirect(CONCAT(LEFT(N$1, LEN(N$1)-8),""-rep-texts"")&amp;""!$A$4:$A"") = Q146), indirect(CONCAT(LEFT(N$1, LEN(N$1)-8),""-rep-texts"")&amp;""!$A$4:$C""), 3, false), ""Low "&amp;"Content"")"),"Positive impact on quality of life")</f>
        <v>Positive impact on quality of life</v>
      </c>
      <c r="P146" s="7">
        <v>0.5</v>
      </c>
      <c r="Q146" s="8">
        <f>IFERROR(__xludf.DUMMYFUNCTION("IFERROR(filter(indirect(CONCAT(LEFT(Q$1, LEN(Q$1)-8),""-rep-texts"")&amp;""!$A$4:$A""),indirect(CONCAT(LEFT(Q$1, LEN(Q$1)-8),""-rep-texts"")&amp;""!$B$4:$B"") &lt;&gt; -1000, indirect(CONCAT(LEFT(Q$1, LEN(Q$1)-8),""-rep-texts"")&amp;""!$C$4:$C"") = R146), -2)"),11.0)</f>
        <v>11</v>
      </c>
      <c r="R146" s="8" t="str">
        <f>IFERROR(__xludf.DUMMYFUNCTION("IF(ISBLANK(IFERROR(vlookup(E146, IMPORTRANGE(""1HbWeGXj0j_9fxRj0rL21m2rIJnCPQCiNttak_P61qFU"", ""impact_quality""), 3,false), ""Low Content"") ), ""Low Content"", IFERROR(vlookup(E146, IMPORTRANGE(""1HbWeGXj0j_9fxRj0rL21m2rIJnCPQCiNttak_P61qFU"", ""impact"&amp;"_quality!$A$3:$C$10000""), 3,false), ""Low Content"") )"),"Positive impact on work-life balance due to hyrbrid/remote policy")</f>
        <v>Positive impact on work-life balance due to hyrbrid/remote policy</v>
      </c>
      <c r="S146" s="7">
        <v>0.5</v>
      </c>
      <c r="T146" s="7">
        <f>IFERROR(__xludf.DUMMYFUNCTION("IFERROR(filter(indirect(CONCAT(LEFT(T$1, LEN(T$1)-8),""-rep-texts"")&amp;""!$A$4:$A""),indirect(CONCAT(LEFT(T$1, LEN(T$1)-8),""-rep-texts"")&amp;""!$B$4:$B"") = -1000, indirect(CONCAT(LEFT(T$1, LEN(T$1)-8),""-rep-texts"")&amp;""!$C$4:$C"") = U146), -2)"),2.0)</f>
        <v>2</v>
      </c>
      <c r="U146" s="8" t="str">
        <f>IFERROR(__xludf.DUMMYFUNCTION("IFERROR(vlookup( filter(indirect(CONCAT(LEFT(T$1, LEN(T$1)-8),""-rep-texts"")&amp;""!$B$4:$B""),indirect(CONCAT(LEFT(T$1, LEN(T$1)-8),""-rep-texts"")&amp;""!$A$4:$A"") = W146), indirect(CONCAT(LEFT(T$1, LEN(T$1)-8),""-rep-texts"")&amp;""!$A$4:$C""), 3, false), ""Low "&amp;"Content"")"),"Positive impact on team's culture and performance")</f>
        <v>Positive impact on team's culture and performance</v>
      </c>
      <c r="V146" s="7">
        <v>0.5</v>
      </c>
      <c r="W146" s="8">
        <f>IFERROR(__xludf.DUMMYFUNCTION("IFERROR(filter(indirect(CONCAT(LEFT(W$1, LEN(W$1)-8),""-rep-texts"")&amp;""!$A$4:$A""),indirect(CONCAT(LEFT(W$1, LEN(W$1)-8),""-rep-texts"")&amp;""!$B$4:$B"") &lt;&gt; -1000, indirect(CONCAT(LEFT(W$1, LEN(W$1)-8),""-rep-texts"")&amp;""!$C$4:$C"") = X146), -2)"),6.0)</f>
        <v>6</v>
      </c>
      <c r="X146" s="8" t="str">
        <f>IFERROR(__xludf.DUMMYFUNCTION("IF(ISBLANK(IFERROR(vlookup(F146, IMPORTRANGE(""1HbWeGXj0j_9fxRj0rL21m2rIJnCPQCiNttak_P61qFU"", ""impact_cul_perf""), 3,false), ""Low Content"") ), ""Low Content"", IFERROR(vlookup(F146, IMPORTRANGE(""1HbWeGXj0j_9fxRj0rL21m2rIJnCPQCiNttak_P61qFU"", ""impac"&amp;"t_cul_perf!$A$3:$C$10000""), 3,false), ""Low Content"") )"),"Maintained or enhanced team culture and performance ")</f>
        <v>Maintained or enhanced team culture and performance </v>
      </c>
      <c r="Y146" s="7">
        <v>0.5</v>
      </c>
      <c r="Z146" s="7">
        <f>IFERROR(__xludf.DUMMYFUNCTION("IFERROR(filter(indirect(CONCAT(LEFT(Z$1, LEN(Z$1)-8),""-rep-texts"")&amp;""!$A$4:$A""),indirect(CONCAT(LEFT(Z$1, LEN(Z$1)-8),""-rep-texts"")&amp;""!$B$4:$B"") = -1000, indirect(CONCAT(LEFT(Z$1, LEN(Z$1)-8),""-rep-texts"")&amp;""!$C$4:$C"") = AA146), -2)"),0.0)</f>
        <v>0</v>
      </c>
      <c r="AA146" s="8" t="str">
        <f>IFERROR(__xludf.DUMMYFUNCTION("IFERROR(vlookup( filter(indirect(CONCAT(LEFT(Z$1, LEN(Z$1)-8),""-rep-texts"")&amp;""!$B$4:$B""),indirect(CONCAT(LEFT(Z$1, LEN(Z$1)-8),""-rep-texts"")&amp;""!$A$4:$A"") = AC146), indirect(CONCAT(LEFT(Z$1, LEN(Z$1)-8),""-rep-texts"")&amp;""!$A$4:$C""), 3, false), ""Low"&amp;" Content"")"),"Fulltime work from home")</f>
        <v>Fulltime work from home</v>
      </c>
      <c r="AB146" s="7">
        <v>0.5</v>
      </c>
      <c r="AC146" s="8">
        <f>IFERROR(__xludf.DUMMYFUNCTION("IFERROR(filter(indirect(CONCAT(LEFT(AC$1, LEN(AC$1)-8),""-rep-texts"")&amp;""!$A$4:$A""),indirect(CONCAT(LEFT(AC$1, LEN(AC$1)-8),""-rep-texts"")&amp;""!$B$4:$B"") &lt;&gt; -1000, indirect(CONCAT(LEFT(AC$1, LEN(AC$1)-8),""-rep-texts"")&amp;""!$C$4:$C"") = AD146), -2)"),4.0)</f>
        <v>4</v>
      </c>
      <c r="AD146" s="8" t="str">
        <f>IFERROR(__xludf.DUMMYFUNCTION("IF(ISBLANK(IFERROR(vlookup(G146, IMPORTRANGE(""1HbWeGXj0j_9fxRj0rL21m2rIJnCPQCiNttak_P61qFU"", ""policy_desired_state""), 3,false), ""Low Content"") ), ""Low Content"", IFERROR(vlookup(G146, IMPORTRANGE(""1HbWeGXj0j_9fxRj0rL21m2rIJnCPQCiNttak_P61qFU"", """&amp;"policy_desired_state!$A$3:$C$10000""), 3,false), ""Low Content"") )"),"Fulltime work from home")</f>
        <v>Fulltime work from home</v>
      </c>
      <c r="AE146" s="7">
        <v>0.5</v>
      </c>
    </row>
    <row r="147" ht="15.75" customHeight="1">
      <c r="A147" s="5" t="s">
        <v>38</v>
      </c>
      <c r="B147" s="6" t="s">
        <v>39</v>
      </c>
      <c r="C147" s="5" t="s">
        <v>47</v>
      </c>
      <c r="D147" s="5" t="s">
        <v>610</v>
      </c>
      <c r="E147" s="5" t="s">
        <v>611</v>
      </c>
      <c r="F147" s="5" t="s">
        <v>612</v>
      </c>
      <c r="G147" s="5" t="s">
        <v>613</v>
      </c>
      <c r="H147" s="7">
        <f>IFERROR(__xludf.DUMMYFUNCTION("IFERROR(filter(indirect(CONCAT(LEFT(H$1, LEN(H$1)-8),""-rep-texts"")&amp;""!$A$4:$A""),indirect(CONCAT(LEFT(H$1, LEN(H$1)-8),""-rep-texts"")&amp;""!$B$4:$B"") = -1000, indirect(CONCAT(LEFT(H$1, LEN(H$1)-8),""-rep-texts"")&amp;""!$C$4:$C"") = I147), -2)"),0.0)</f>
        <v>0</v>
      </c>
      <c r="I147" s="8" t="str">
        <f>IFERROR(__xludf.DUMMYFUNCTION("IFERROR(vlookup( filter(indirect(CONCAT(LEFT(H$1, LEN(H$1)-8),""-rep-texts"")&amp;""!$B$4:$B""),indirect(CONCAT(LEFT(H$1, LEN(H$1)-8),""-rep-texts"")&amp;""!$A$4:$A"") = K147), indirect(CONCAT(LEFT(H$1, LEN(H$1)-8),""-rep-texts"")&amp;""!$A$4:$C""), 3, false), ""Low "&amp;"Content"")"),"Adopted hybrid work policy")</f>
        <v>Adopted hybrid work policy</v>
      </c>
      <c r="J147" s="7">
        <v>0.5</v>
      </c>
      <c r="K147" s="8">
        <f>IFERROR(__xludf.DUMMYFUNCTION("IFERROR(filter(indirect(CONCAT(LEFT(K$1, LEN(K$1)-8),""-rep-texts"")&amp;""!$A$4:$A""),indirect(CONCAT(LEFT(K$1, LEN(K$1)-8),""-rep-texts"")&amp;""!$B$4:$B"") &lt;&gt; -1000, indirect(CONCAT(LEFT(K$1, LEN(K$1)-8),""-rep-texts"")&amp;""!$C$4:$C"") = L147), -2)"),4.0)</f>
        <v>4</v>
      </c>
      <c r="L147" s="8" t="str">
        <f>IFERROR(__xludf.DUMMYFUNCTION("IF(ISBLANK(IFERROR(vlookup(D147, IMPORTRANGE(""1HbWeGXj0j_9fxRj0rL21m2rIJnCPQCiNttak_P61qFU"", ""policy_current_state""), 3,false), ""Low Content"") ), ""Low Content"", IFERROR(vlookup(D147, IMPORTRANGE(""1HbWeGXj0j_9fxRj0rL21m2rIJnCPQCiNttak_P61qFU"", """&amp;"policy_current_state!$A$3:$C$10000""), 3,false), ""Low Content"") )"),"Adopted hybrid work policy")</f>
        <v>Adopted hybrid work policy</v>
      </c>
      <c r="M147" s="7">
        <v>0.5</v>
      </c>
      <c r="N147" s="7">
        <f>IFERROR(__xludf.DUMMYFUNCTION("IFERROR(filter(indirect(CONCAT(LEFT(N$1, LEN(N$1)-8),""-rep-texts"")&amp;""!$A$4:$A""),indirect(CONCAT(LEFT(N$1, LEN(N$1)-8),""-rep-texts"")&amp;""!$B$4:$B"") = -1000, indirect(CONCAT(LEFT(N$1, LEN(N$1)-8),""-rep-texts"")&amp;""!$C$4:$C"") = O147), -2)"),0.0)</f>
        <v>0</v>
      </c>
      <c r="O147" s="8" t="str">
        <f>IFERROR(__xludf.DUMMYFUNCTION("IFERROR(vlookup( filter(indirect(CONCAT(LEFT(N$1, LEN(N$1)-8),""-rep-texts"")&amp;""!$B$4:$B""),indirect(CONCAT(LEFT(N$1, LEN(N$1)-8),""-rep-texts"")&amp;""!$A$4:$A"") = Q147), indirect(CONCAT(LEFT(N$1, LEN(N$1)-8),""-rep-texts"")&amp;""!$A$4:$C""), 3, false), ""Low "&amp;"Content"")"),"Negative impact on quality of life")</f>
        <v>Negative impact on quality of life</v>
      </c>
      <c r="P147" s="7">
        <v>0.5</v>
      </c>
      <c r="Q147" s="8">
        <f>IFERROR(__xludf.DUMMYFUNCTION("IFERROR(filter(indirect(CONCAT(LEFT(Q$1, LEN(Q$1)-8),""-rep-texts"")&amp;""!$A$4:$A""),indirect(CONCAT(LEFT(Q$1, LEN(Q$1)-8),""-rep-texts"")&amp;""!$B$4:$B"") &lt;&gt; -1000, indirect(CONCAT(LEFT(Q$1, LEN(Q$1)-8),""-rep-texts"")&amp;""!$C$4:$C"") = R147), -2)"),6.0)</f>
        <v>6</v>
      </c>
      <c r="R147" s="8" t="str">
        <f>IFERROR(__xludf.DUMMYFUNCTION("IF(ISBLANK(IFERROR(vlookup(E147, IMPORTRANGE(""1HbWeGXj0j_9fxRj0rL21m2rIJnCPQCiNttak_P61qFU"", ""impact_quality""), 3,false), ""Low Content"") ), ""Low Content"", IFERROR(vlookup(E147, IMPORTRANGE(""1HbWeGXj0j_9fxRj0rL21m2rIJnCPQCiNttak_P61qFU"", ""impact"&amp;"_quality!$A$3:$C$10000""), 3,false), ""Low Content"") )"),"Negative impact on work-life balance")</f>
        <v>Negative impact on work-life balance</v>
      </c>
      <c r="S147" s="7">
        <v>0.5</v>
      </c>
      <c r="T147" s="7">
        <f>IFERROR(__xludf.DUMMYFUNCTION("IFERROR(filter(indirect(CONCAT(LEFT(T$1, LEN(T$1)-8),""-rep-texts"")&amp;""!$A$4:$A""),indirect(CONCAT(LEFT(T$1, LEN(T$1)-8),""-rep-texts"")&amp;""!$B$4:$B"") = -1000, indirect(CONCAT(LEFT(T$1, LEN(T$1)-8),""-rep-texts"")&amp;""!$C$4:$C"") = U147), -2)"),0.0)</f>
        <v>0</v>
      </c>
      <c r="U147" s="8" t="str">
        <f>IFERROR(__xludf.DUMMYFUNCTION("IFERROR(vlookup( filter(indirect(CONCAT(LEFT(T$1, LEN(T$1)-8),""-rep-texts"")&amp;""!$B$4:$B""),indirect(CONCAT(LEFT(T$1, LEN(T$1)-8),""-rep-texts"")&amp;""!$A$4:$A"") = W147), indirect(CONCAT(LEFT(T$1, LEN(T$1)-8),""-rep-texts"")&amp;""!$A$4:$C""), 3, false), ""Low "&amp;"Content"")"),"Negative impact on team's culture and performance")</f>
        <v>Negative impact on team's culture and performance</v>
      </c>
      <c r="V147" s="7">
        <v>0.5</v>
      </c>
      <c r="W147" s="8">
        <f>IFERROR(__xludf.DUMMYFUNCTION("IFERROR(filter(indirect(CONCAT(LEFT(W$1, LEN(W$1)-8),""-rep-texts"")&amp;""!$A$4:$A""),indirect(CONCAT(LEFT(W$1, LEN(W$1)-8),""-rep-texts"")&amp;""!$B$4:$B"") &lt;&gt; -1000, indirect(CONCAT(LEFT(W$1, LEN(W$1)-8),""-rep-texts"")&amp;""!$C$4:$C"") = X147), -2)"),3.0)</f>
        <v>3</v>
      </c>
      <c r="X147" s="8" t="str">
        <f>IFERROR(__xludf.DUMMYFUNCTION("IF(ISBLANK(IFERROR(vlookup(F147, IMPORTRANGE(""1HbWeGXj0j_9fxRj0rL21m2rIJnCPQCiNttak_P61qFU"", ""impact_cul_perf""), 3,false), ""Low Content"") ), ""Low Content"", IFERROR(vlookup(F147, IMPORTRANGE(""1HbWeGXj0j_9fxRj0rL21m2rIJnCPQCiNttak_P61qFU"", ""impac"&amp;"t_cul_perf!$A$3:$C$10000""), 3,false), ""Low Content"") )"),"Lower team cohesion")</f>
        <v>Lower team cohesion</v>
      </c>
      <c r="Y147" s="7">
        <v>0.5</v>
      </c>
      <c r="Z147" s="7">
        <f>IFERROR(__xludf.DUMMYFUNCTION("IFERROR(filter(indirect(CONCAT(LEFT(Z$1, LEN(Z$1)-8),""-rep-texts"")&amp;""!$A$4:$A""),indirect(CONCAT(LEFT(Z$1, LEN(Z$1)-8),""-rep-texts"")&amp;""!$B$4:$B"") = -1000, indirect(CONCAT(LEFT(Z$1, LEN(Z$1)-8),""-rep-texts"")&amp;""!$C$4:$C"") = AA147), -2)"),3.0)</f>
        <v>3</v>
      </c>
      <c r="AA147" s="8" t="str">
        <f>IFERROR(__xludf.DUMMYFUNCTION("IFERROR(vlookup( filter(indirect(CONCAT(LEFT(Z$1, LEN(Z$1)-8),""-rep-texts"")&amp;""!$B$4:$B""),indirect(CONCAT(LEFT(Z$1, LEN(Z$1)-8),""-rep-texts"")&amp;""!$A$4:$A"") = AC147), indirect(CONCAT(LEFT(Z$1, LEN(Z$1)-8),""-rep-texts"")&amp;""!$A$4:$C""), 3, false), ""Low"&amp;" Content"")"),"Preference for hybrid model")</f>
        <v>Preference for hybrid model</v>
      </c>
      <c r="AB147" s="7">
        <v>0.5</v>
      </c>
      <c r="AC147" s="8">
        <f>IFERROR(__xludf.DUMMYFUNCTION("IFERROR(filter(indirect(CONCAT(LEFT(AC$1, LEN(AC$1)-8),""-rep-texts"")&amp;""!$A$4:$A""),indirect(CONCAT(LEFT(AC$1, LEN(AC$1)-8),""-rep-texts"")&amp;""!$B$4:$B"") &lt;&gt; -1000, indirect(CONCAT(LEFT(AC$1, LEN(AC$1)-8),""-rep-texts"")&amp;""!$C$4:$C"") = AD147), -2)"),8.0)</f>
        <v>8</v>
      </c>
      <c r="AD147" s="8" t="str">
        <f>IFERROR(__xludf.DUMMYFUNCTION("IF(ISBLANK(IFERROR(vlookup(G147, IMPORTRANGE(""1HbWeGXj0j_9fxRj0rL21m2rIJnCPQCiNttak_P61qFU"", ""policy_desired_state""), 3,false), ""Low Content"") ), ""Low Content"", IFERROR(vlookup(G147, IMPORTRANGE(""1HbWeGXj0j_9fxRj0rL21m2rIJnCPQCiNttak_P61qFU"", """&amp;"policy_desired_state!$A$3:$C$10000""), 3,false), ""Low Content"") )"),"Role-specific remote policies")</f>
        <v>Role-specific remote policies</v>
      </c>
      <c r="AE147" s="7">
        <v>0.5</v>
      </c>
    </row>
    <row r="148" ht="15.75" customHeight="1">
      <c r="A148" s="5" t="s">
        <v>38</v>
      </c>
      <c r="B148" s="6" t="s">
        <v>39</v>
      </c>
      <c r="C148" s="5" t="s">
        <v>47</v>
      </c>
      <c r="D148" s="5" t="s">
        <v>614</v>
      </c>
      <c r="E148" s="5" t="s">
        <v>615</v>
      </c>
      <c r="F148" s="5" t="s">
        <v>616</v>
      </c>
      <c r="G148" s="10"/>
      <c r="H148" s="7">
        <f>IFERROR(__xludf.DUMMYFUNCTION("IFERROR(filter(indirect(CONCAT(LEFT(H$1, LEN(H$1)-8),""-rep-texts"")&amp;""!$A$4:$A""),indirect(CONCAT(LEFT(H$1, LEN(H$1)-8),""-rep-texts"")&amp;""!$B$4:$B"") = -1000, indirect(CONCAT(LEFT(H$1, LEN(H$1)-8),""-rep-texts"")&amp;""!$C$4:$C"") = I148), -2)"),3.0)</f>
        <v>3</v>
      </c>
      <c r="I148" s="8" t="str">
        <f>IFERROR(__xludf.DUMMYFUNCTION("IFERROR(vlookup( filter(indirect(CONCAT(LEFT(H$1, LEN(H$1)-8),""-rep-texts"")&amp;""!$B$4:$B""),indirect(CONCAT(LEFT(H$1, LEN(H$1)-8),""-rep-texts"")&amp;""!$A$4:$A"") = K148), indirect(CONCAT(LEFT(H$1, LEN(H$1)-8),""-rep-texts"")&amp;""!$A$4:$C""), 3, false), ""Low "&amp;"Content"")"),"Returned to office")</f>
        <v>Returned to office</v>
      </c>
      <c r="J148" s="7">
        <v>0.5</v>
      </c>
      <c r="K148" s="8">
        <f>IFERROR(__xludf.DUMMYFUNCTION("IFERROR(filter(indirect(CONCAT(LEFT(K$1, LEN(K$1)-8),""-rep-texts"")&amp;""!$A$4:$A""),indirect(CONCAT(LEFT(K$1, LEN(K$1)-8),""-rep-texts"")&amp;""!$B$4:$B"") &lt;&gt; -1000, indirect(CONCAT(LEFT(K$1, LEN(K$1)-8),""-rep-texts"")&amp;""!$C$4:$C"") = L148), -2)"),7.0)</f>
        <v>7</v>
      </c>
      <c r="L148" s="8" t="str">
        <f>IFERROR(__xludf.DUMMYFUNCTION("IF(ISBLANK(IFERROR(vlookup(D148, IMPORTRANGE(""1HbWeGXj0j_9fxRj0rL21m2rIJnCPQCiNttak_P61qFU"", ""policy_current_state""), 3,false), ""Low Content"") ), ""Low Content"", IFERROR(vlookup(D148, IMPORTRANGE(""1HbWeGXj0j_9fxRj0rL21m2rIJnCPQCiNttak_P61qFU"", """&amp;"policy_current_state!$A$3:$C$10000""), 3,false), ""Low Content"") )"),"Returned to office")</f>
        <v>Returned to office</v>
      </c>
      <c r="M148" s="7">
        <v>0.5</v>
      </c>
      <c r="N148" s="7">
        <f>IFERROR(__xludf.DUMMYFUNCTION("IFERROR(filter(indirect(CONCAT(LEFT(N$1, LEN(N$1)-8),""-rep-texts"")&amp;""!$A$4:$A""),indirect(CONCAT(LEFT(N$1, LEN(N$1)-8),""-rep-texts"")&amp;""!$B$4:$B"") = -1000, indirect(CONCAT(LEFT(N$1, LEN(N$1)-8),""-rep-texts"")&amp;""!$C$4:$C"") = O148), -2)"),0.0)</f>
        <v>0</v>
      </c>
      <c r="O148" s="8" t="str">
        <f>IFERROR(__xludf.DUMMYFUNCTION("IFERROR(vlookup( filter(indirect(CONCAT(LEFT(N$1, LEN(N$1)-8),""-rep-texts"")&amp;""!$B$4:$B""),indirect(CONCAT(LEFT(N$1, LEN(N$1)-8),""-rep-texts"")&amp;""!$A$4:$A"") = Q148), indirect(CONCAT(LEFT(N$1, LEN(N$1)-8),""-rep-texts"")&amp;""!$A$4:$C""), 3, false), ""Low "&amp;"Content"")"),"Negative impact on quality of life")</f>
        <v>Negative impact on quality of life</v>
      </c>
      <c r="P148" s="7">
        <v>0.5</v>
      </c>
      <c r="Q148" s="8">
        <f>IFERROR(__xludf.DUMMYFUNCTION("IFERROR(filter(indirect(CONCAT(LEFT(Q$1, LEN(Q$1)-8),""-rep-texts"")&amp;""!$A$4:$A""),indirect(CONCAT(LEFT(Q$1, LEN(Q$1)-8),""-rep-texts"")&amp;""!$B$4:$B"") &lt;&gt; -1000, indirect(CONCAT(LEFT(Q$1, LEN(Q$1)-8),""-rep-texts"")&amp;""!$C$4:$C"") = R148), -2)"),4.0)</f>
        <v>4</v>
      </c>
      <c r="R148" s="8" t="str">
        <f>IFERROR(__xludf.DUMMYFUNCTION("IF(ISBLANK(IFERROR(vlookup(E148, IMPORTRANGE(""1HbWeGXj0j_9fxRj0rL21m2rIJnCPQCiNttak_P61qFU"", ""impact_quality""), 3,false), ""Low Content"") ), ""Low Content"", IFERROR(vlookup(E148, IMPORTRANGE(""1HbWeGXj0j_9fxRj0rL21m2rIJnCPQCiNttak_P61qFU"", ""impact"&amp;"_quality!$A$3:$C$10000""), 3,false), ""Low Content"") )"),"Negative impact on interactions and collaborations")</f>
        <v>Negative impact on interactions and collaborations</v>
      </c>
      <c r="S148" s="7">
        <v>0.5</v>
      </c>
      <c r="T148" s="7">
        <f>IFERROR(__xludf.DUMMYFUNCTION("IFERROR(filter(indirect(CONCAT(LEFT(T$1, LEN(T$1)-8),""-rep-texts"")&amp;""!$A$4:$A""),indirect(CONCAT(LEFT(T$1, LEN(T$1)-8),""-rep-texts"")&amp;""!$B$4:$B"") = -1000, indirect(CONCAT(LEFT(T$1, LEN(T$1)-8),""-rep-texts"")&amp;""!$C$4:$C"") = U148), -2)"),0.0)</f>
        <v>0</v>
      </c>
      <c r="U148" s="8" t="str">
        <f>IFERROR(__xludf.DUMMYFUNCTION("IFERROR(vlookup( filter(indirect(CONCAT(LEFT(T$1, LEN(T$1)-8),""-rep-texts"")&amp;""!$B$4:$B""),indirect(CONCAT(LEFT(T$1, LEN(T$1)-8),""-rep-texts"")&amp;""!$A$4:$A"") = W148), indirect(CONCAT(LEFT(T$1, LEN(T$1)-8),""-rep-texts"")&amp;""!$A$4:$C""), 3, false), ""Low "&amp;"Content"")"),"Negative impact on team's culture and performance")</f>
        <v>Negative impact on team's culture and performance</v>
      </c>
      <c r="V148" s="7">
        <v>0.5</v>
      </c>
      <c r="W148" s="8">
        <f>IFERROR(__xludf.DUMMYFUNCTION("IFERROR(filter(indirect(CONCAT(LEFT(W$1, LEN(W$1)-8),""-rep-texts"")&amp;""!$A$4:$A""),indirect(CONCAT(LEFT(W$1, LEN(W$1)-8),""-rep-texts"")&amp;""!$B$4:$B"") &lt;&gt; -1000, indirect(CONCAT(LEFT(W$1, LEN(W$1)-8),""-rep-texts"")&amp;""!$C$4:$C"") = X148), -2)"),3.0)</f>
        <v>3</v>
      </c>
      <c r="X148" s="8" t="str">
        <f>IFERROR(__xludf.DUMMYFUNCTION("IF(ISBLANK(IFERROR(vlookup(F148, IMPORTRANGE(""1HbWeGXj0j_9fxRj0rL21m2rIJnCPQCiNttak_P61qFU"", ""impact_cul_perf""), 3,false), ""Low Content"") ), ""Low Content"", IFERROR(vlookup(F148, IMPORTRANGE(""1HbWeGXj0j_9fxRj0rL21m2rIJnCPQCiNttak_P61qFU"", ""impac"&amp;"t_cul_perf!$A$3:$C$10000""), 3,false), ""Low Content"") )"),"Lower team cohesion")</f>
        <v>Lower team cohesion</v>
      </c>
      <c r="Y148" s="7">
        <v>0.5</v>
      </c>
      <c r="Z148" s="7">
        <f>IFERROR(__xludf.DUMMYFUNCTION("IFERROR(filter(indirect(CONCAT(LEFT(Z$1, LEN(Z$1)-8),""-rep-texts"")&amp;""!$A$4:$A""),indirect(CONCAT(LEFT(Z$1, LEN(Z$1)-8),""-rep-texts"")&amp;""!$B$4:$B"") = -1000, indirect(CONCAT(LEFT(Z$1, LEN(Z$1)-8),""-rep-texts"")&amp;""!$C$4:$C"") = AA148), -2)"),-2.0)</f>
        <v>-2</v>
      </c>
      <c r="AA148" s="8" t="str">
        <f>IFERROR(__xludf.DUMMYFUNCTION("IFERROR(vlookup( filter(indirect(CONCAT(LEFT(Z$1, LEN(Z$1)-8),""-rep-texts"")&amp;""!$B$4:$B""),indirect(CONCAT(LEFT(Z$1, LEN(Z$1)-8),""-rep-texts"")&amp;""!$A$4:$A"") = AC148), indirect(CONCAT(LEFT(Z$1, LEN(Z$1)-8),""-rep-texts"")&amp;""!$A$4:$C""), 3, false), ""Low"&amp;" Content"")"),"Low Content")</f>
        <v>Low Content</v>
      </c>
      <c r="AB148" s="7">
        <v>0.5</v>
      </c>
      <c r="AC148" s="8">
        <f>IFERROR(__xludf.DUMMYFUNCTION("IFERROR(filter(indirect(CONCAT(LEFT(AC$1, LEN(AC$1)-8),""-rep-texts"")&amp;""!$A$4:$A""),indirect(CONCAT(LEFT(AC$1, LEN(AC$1)-8),""-rep-texts"")&amp;""!$B$4:$B"") &lt;&gt; -1000, indirect(CONCAT(LEFT(AC$1, LEN(AC$1)-8),""-rep-texts"")&amp;""!$C$4:$C"") = AD148), -2)"),-2.0)</f>
        <v>-2</v>
      </c>
      <c r="AD148" s="8" t="str">
        <f>IFERROR(__xludf.DUMMYFUNCTION("IF(ISBLANK(IFERROR(vlookup(G148, IMPORTRANGE(""1HbWeGXj0j_9fxRj0rL21m2rIJnCPQCiNttak_P61qFU"", ""policy_desired_state""), 3,false), ""Low Content"") ), ""Low Content"", IFERROR(vlookup(G148, IMPORTRANGE(""1HbWeGXj0j_9fxRj0rL21m2rIJnCPQCiNttak_P61qFU"", """&amp;"policy_desired_state!$A$3:$C$10000""), 3,false), ""Low Content"") )"),"Low Content")</f>
        <v>Low Content</v>
      </c>
      <c r="AE148" s="7">
        <v>0.5</v>
      </c>
    </row>
    <row r="149" ht="15.75" customHeight="1">
      <c r="A149" s="5" t="s">
        <v>38</v>
      </c>
      <c r="B149" s="6" t="s">
        <v>52</v>
      </c>
      <c r="C149" s="5" t="s">
        <v>71</v>
      </c>
      <c r="D149" s="5" t="s">
        <v>617</v>
      </c>
      <c r="E149" s="5" t="s">
        <v>618</v>
      </c>
      <c r="F149" s="5" t="s">
        <v>619</v>
      </c>
      <c r="G149" s="10"/>
      <c r="H149" s="7">
        <f>IFERROR(__xludf.DUMMYFUNCTION("IFERROR(filter(indirect(CONCAT(LEFT(H$1, LEN(H$1)-8),""-rep-texts"")&amp;""!$A$4:$A""),indirect(CONCAT(LEFT(H$1, LEN(H$1)-8),""-rep-texts"")&amp;""!$B$4:$B"") = -1000, indirect(CONCAT(LEFT(H$1, LEN(H$1)-8),""-rep-texts"")&amp;""!$C$4:$C"") = I149), -2)"),1.0)</f>
        <v>1</v>
      </c>
      <c r="I149" s="8" t="str">
        <f>IFERROR(__xludf.DUMMYFUNCTION("IFERROR(vlookup( filter(indirect(CONCAT(LEFT(H$1, LEN(H$1)-8),""-rep-texts"")&amp;""!$B$4:$B""),indirect(CONCAT(LEFT(H$1, LEN(H$1)-8),""-rep-texts"")&amp;""!$A$4:$A"") = K149), indirect(CONCAT(LEFT(H$1, LEN(H$1)-8),""-rep-texts"")&amp;""!$A$4:$C""), 3, false), ""Low "&amp;"Content"")"),"Shifted to full remote work")</f>
        <v>Shifted to full remote work</v>
      </c>
      <c r="J149" s="7">
        <v>0.5</v>
      </c>
      <c r="K149" s="8">
        <f>IFERROR(__xludf.DUMMYFUNCTION("IFERROR(filter(indirect(CONCAT(LEFT(K$1, LEN(K$1)-8),""-rep-texts"")&amp;""!$A$4:$A""),indirect(CONCAT(LEFT(K$1, LEN(K$1)-8),""-rep-texts"")&amp;""!$B$4:$B"") &lt;&gt; -1000, indirect(CONCAT(LEFT(K$1, LEN(K$1)-8),""-rep-texts"")&amp;""!$C$4:$C"") = L149), -2)"),5.0)</f>
        <v>5</v>
      </c>
      <c r="L149" s="8" t="str">
        <f>IFERROR(__xludf.DUMMYFUNCTION("IF(ISBLANK(IFERROR(vlookup(D149, IMPORTRANGE(""1HbWeGXj0j_9fxRj0rL21m2rIJnCPQCiNttak_P61qFU"", ""policy_current_state""), 3,false), ""Low Content"") ), ""Low Content"", IFERROR(vlookup(D149, IMPORTRANGE(""1HbWeGXj0j_9fxRj0rL21m2rIJnCPQCiNttak_P61qFU"", """&amp;"policy_current_state!$A$3:$C$10000""), 3,false), ""Low Content"") )"),"Shifted to full remote work")</f>
        <v>Shifted to full remote work</v>
      </c>
      <c r="M149" s="7">
        <v>0.5</v>
      </c>
      <c r="N149" s="7">
        <f>IFERROR(__xludf.DUMMYFUNCTION("IFERROR(filter(indirect(CONCAT(LEFT(N$1, LEN(N$1)-8),""-rep-texts"")&amp;""!$A$4:$A""),indirect(CONCAT(LEFT(N$1, LEN(N$1)-8),""-rep-texts"")&amp;""!$B$4:$B"") = -1000, indirect(CONCAT(LEFT(N$1, LEN(N$1)-8),""-rep-texts"")&amp;""!$C$4:$C"") = O149), -2)"),2.0)</f>
        <v>2</v>
      </c>
      <c r="O149" s="8" t="str">
        <f>IFERROR(__xludf.DUMMYFUNCTION("IFERROR(vlookup( filter(indirect(CONCAT(LEFT(N$1, LEN(N$1)-8),""-rep-texts"")&amp;""!$B$4:$B""),indirect(CONCAT(LEFT(N$1, LEN(N$1)-8),""-rep-texts"")&amp;""!$A$4:$A"") = Q149), indirect(CONCAT(LEFT(N$1, LEN(N$1)-8),""-rep-texts"")&amp;""!$A$4:$C""), 3, false), ""Low "&amp;"Content"")"),"Positive impact on quality of life")</f>
        <v>Positive impact on quality of life</v>
      </c>
      <c r="P149" s="7">
        <v>0.5</v>
      </c>
      <c r="Q149" s="8">
        <f>IFERROR(__xludf.DUMMYFUNCTION("IFERROR(filter(indirect(CONCAT(LEFT(Q$1, LEN(Q$1)-8),""-rep-texts"")&amp;""!$A$4:$A""),indirect(CONCAT(LEFT(Q$1, LEN(Q$1)-8),""-rep-texts"")&amp;""!$B$4:$B"") &lt;&gt; -1000, indirect(CONCAT(LEFT(Q$1, LEN(Q$1)-8),""-rep-texts"")&amp;""!$C$4:$C"") = R149), -2)"),11.0)</f>
        <v>11</v>
      </c>
      <c r="R149" s="8" t="str">
        <f>IFERROR(__xludf.DUMMYFUNCTION("IF(ISBLANK(IFERROR(vlookup(E149, IMPORTRANGE(""1HbWeGXj0j_9fxRj0rL21m2rIJnCPQCiNttak_P61qFU"", ""impact_quality""), 3,false), ""Low Content"") ), ""Low Content"", IFERROR(vlookup(E149, IMPORTRANGE(""1HbWeGXj0j_9fxRj0rL21m2rIJnCPQCiNttak_P61qFU"", ""impact"&amp;"_quality!$A$3:$C$10000""), 3,false), ""Low Content"") )"),"Positive impact on work-life balance due to hyrbrid/remote policy")</f>
        <v>Positive impact on work-life balance due to hyrbrid/remote policy</v>
      </c>
      <c r="S149" s="7">
        <v>0.5</v>
      </c>
      <c r="T149" s="7">
        <f>IFERROR(__xludf.DUMMYFUNCTION("IFERROR(filter(indirect(CONCAT(LEFT(T$1, LEN(T$1)-8),""-rep-texts"")&amp;""!$A$4:$A""),indirect(CONCAT(LEFT(T$1, LEN(T$1)-8),""-rep-texts"")&amp;""!$B$4:$B"") = -1000, indirect(CONCAT(LEFT(T$1, LEN(T$1)-8),""-rep-texts"")&amp;""!$C$4:$C"") = U149), -2)"),0.0)</f>
        <v>0</v>
      </c>
      <c r="U149" s="8" t="str">
        <f>IFERROR(__xludf.DUMMYFUNCTION("IFERROR(vlookup( filter(indirect(CONCAT(LEFT(T$1, LEN(T$1)-8),""-rep-texts"")&amp;""!$B$4:$B""),indirect(CONCAT(LEFT(T$1, LEN(T$1)-8),""-rep-texts"")&amp;""!$A$4:$A"") = W149), indirect(CONCAT(LEFT(T$1, LEN(T$1)-8),""-rep-texts"")&amp;""!$A$4:$C""), 3, false), ""Low "&amp;"Content"")"),"Negative impact on team's culture and performance")</f>
        <v>Negative impact on team's culture and performance</v>
      </c>
      <c r="V149" s="7">
        <v>0.5</v>
      </c>
      <c r="W149" s="8">
        <f>IFERROR(__xludf.DUMMYFUNCTION("IFERROR(filter(indirect(CONCAT(LEFT(W$1, LEN(W$1)-8),""-rep-texts"")&amp;""!$A$4:$A""),indirect(CONCAT(LEFT(W$1, LEN(W$1)-8),""-rep-texts"")&amp;""!$B$4:$B"") &lt;&gt; -1000, indirect(CONCAT(LEFT(W$1, LEN(W$1)-8),""-rep-texts"")&amp;""!$C$4:$C"") = X149), -2)"),3.0)</f>
        <v>3</v>
      </c>
      <c r="X149" s="8" t="str">
        <f>IFERROR(__xludf.DUMMYFUNCTION("IF(ISBLANK(IFERROR(vlookup(F149, IMPORTRANGE(""1HbWeGXj0j_9fxRj0rL21m2rIJnCPQCiNttak_P61qFU"", ""impact_cul_perf""), 3,false), ""Low Content"") ), ""Low Content"", IFERROR(vlookup(F149, IMPORTRANGE(""1HbWeGXj0j_9fxRj0rL21m2rIJnCPQCiNttak_P61qFU"", ""impac"&amp;"t_cul_perf!$A$3:$C$10000""), 3,false), ""Low Content"") )"),"Lower team cohesion")</f>
        <v>Lower team cohesion</v>
      </c>
      <c r="Y149" s="7">
        <v>0.5</v>
      </c>
      <c r="Z149" s="7">
        <f>IFERROR(__xludf.DUMMYFUNCTION("IFERROR(filter(indirect(CONCAT(LEFT(Z$1, LEN(Z$1)-8),""-rep-texts"")&amp;""!$A$4:$A""),indirect(CONCAT(LEFT(Z$1, LEN(Z$1)-8),""-rep-texts"")&amp;""!$B$4:$B"") = -1000, indirect(CONCAT(LEFT(Z$1, LEN(Z$1)-8),""-rep-texts"")&amp;""!$C$4:$C"") = AA149), -2)"),-2.0)</f>
        <v>-2</v>
      </c>
      <c r="AA149" s="8" t="str">
        <f>IFERROR(__xludf.DUMMYFUNCTION("IFERROR(vlookup( filter(indirect(CONCAT(LEFT(Z$1, LEN(Z$1)-8),""-rep-texts"")&amp;""!$B$4:$B""),indirect(CONCAT(LEFT(Z$1, LEN(Z$1)-8),""-rep-texts"")&amp;""!$A$4:$A"") = AC149), indirect(CONCAT(LEFT(Z$1, LEN(Z$1)-8),""-rep-texts"")&amp;""!$A$4:$C""), 3, false), ""Low"&amp;" Content"")"),"Low Content")</f>
        <v>Low Content</v>
      </c>
      <c r="AB149" s="7">
        <v>0.5</v>
      </c>
      <c r="AC149" s="8">
        <f>IFERROR(__xludf.DUMMYFUNCTION("IFERROR(filter(indirect(CONCAT(LEFT(AC$1, LEN(AC$1)-8),""-rep-texts"")&amp;""!$A$4:$A""),indirect(CONCAT(LEFT(AC$1, LEN(AC$1)-8),""-rep-texts"")&amp;""!$B$4:$B"") &lt;&gt; -1000, indirect(CONCAT(LEFT(AC$1, LEN(AC$1)-8),""-rep-texts"")&amp;""!$C$4:$C"") = AD149), -2)"),-2.0)</f>
        <v>-2</v>
      </c>
      <c r="AD149" s="8" t="str">
        <f>IFERROR(__xludf.DUMMYFUNCTION("IF(ISBLANK(IFERROR(vlookup(G149, IMPORTRANGE(""1HbWeGXj0j_9fxRj0rL21m2rIJnCPQCiNttak_P61qFU"", ""policy_desired_state""), 3,false), ""Low Content"") ), ""Low Content"", IFERROR(vlookup(G149, IMPORTRANGE(""1HbWeGXj0j_9fxRj0rL21m2rIJnCPQCiNttak_P61qFU"", """&amp;"policy_desired_state!$A$3:$C$10000""), 3,false), ""Low Content"") )"),"Low Content")</f>
        <v>Low Content</v>
      </c>
      <c r="AE149" s="7">
        <v>0.5</v>
      </c>
    </row>
    <row r="150" ht="15.75" customHeight="1">
      <c r="A150" s="5" t="s">
        <v>45</v>
      </c>
      <c r="B150" s="6" t="s">
        <v>85</v>
      </c>
      <c r="C150" s="5" t="s">
        <v>71</v>
      </c>
      <c r="D150" s="5" t="s">
        <v>620</v>
      </c>
      <c r="E150" s="5" t="s">
        <v>38</v>
      </c>
      <c r="F150" s="5" t="s">
        <v>621</v>
      </c>
      <c r="G150" s="10"/>
      <c r="H150" s="7">
        <f>IFERROR(__xludf.DUMMYFUNCTION("IFERROR(filter(indirect(CONCAT(LEFT(H$1, LEN(H$1)-8),""-rep-texts"")&amp;""!$A$4:$A""),indirect(CONCAT(LEFT(H$1, LEN(H$1)-8),""-rep-texts"")&amp;""!$B$4:$B"") = -1000, indirect(CONCAT(LEFT(H$1, LEN(H$1)-8),""-rep-texts"")&amp;""!$C$4:$C"") = I150), -2)"),0.0)</f>
        <v>0</v>
      </c>
      <c r="I150" s="8" t="str">
        <f>IFERROR(__xludf.DUMMYFUNCTION("IFERROR(vlookup( filter(indirect(CONCAT(LEFT(H$1, LEN(H$1)-8),""-rep-texts"")&amp;""!$B$4:$B""),indirect(CONCAT(LEFT(H$1, LEN(H$1)-8),""-rep-texts"")&amp;""!$A$4:$A"") = K150), indirect(CONCAT(LEFT(H$1, LEN(H$1)-8),""-rep-texts"")&amp;""!$A$4:$C""), 3, false), ""Low "&amp;"Content"")"),"Adopted hybrid work policy")</f>
        <v>Adopted hybrid work policy</v>
      </c>
      <c r="J150" s="7">
        <v>0.5</v>
      </c>
      <c r="K150" s="8">
        <f>IFERROR(__xludf.DUMMYFUNCTION("IFERROR(filter(indirect(CONCAT(LEFT(K$1, LEN(K$1)-8),""-rep-texts"")&amp;""!$A$4:$A""),indirect(CONCAT(LEFT(K$1, LEN(K$1)-8),""-rep-texts"")&amp;""!$B$4:$B"") &lt;&gt; -1000, indirect(CONCAT(LEFT(K$1, LEN(K$1)-8),""-rep-texts"")&amp;""!$C$4:$C"") = L150), -2)"),4.0)</f>
        <v>4</v>
      </c>
      <c r="L150" s="8" t="str">
        <f>IFERROR(__xludf.DUMMYFUNCTION("IF(ISBLANK(IFERROR(vlookup(D150, IMPORTRANGE(""1HbWeGXj0j_9fxRj0rL21m2rIJnCPQCiNttak_P61qFU"", ""policy_current_state""), 3,false), ""Low Content"") ), ""Low Content"", IFERROR(vlookup(D150, IMPORTRANGE(""1HbWeGXj0j_9fxRj0rL21m2rIJnCPQCiNttak_P61qFU"", """&amp;"policy_current_state!$A$3:$C$10000""), 3,false), ""Low Content"") )"),"Adopted hybrid work policy")</f>
        <v>Adopted hybrid work policy</v>
      </c>
      <c r="M150" s="7">
        <v>0.5</v>
      </c>
      <c r="N150" s="7">
        <f>IFERROR(__xludf.DUMMYFUNCTION("IFERROR(filter(indirect(CONCAT(LEFT(N$1, LEN(N$1)-8),""-rep-texts"")&amp;""!$A$4:$A""),indirect(CONCAT(LEFT(N$1, LEN(N$1)-8),""-rep-texts"")&amp;""!$B$4:$B"") = -1000, indirect(CONCAT(LEFT(N$1, LEN(N$1)-8),""-rep-texts"")&amp;""!$C$4:$C"") = O150), -2)"),1.0)</f>
        <v>1</v>
      </c>
      <c r="O150" s="8" t="str">
        <f>IFERROR(__xludf.DUMMYFUNCTION("IFERROR(vlookup( filter(indirect(CONCAT(LEFT(N$1, LEN(N$1)-8),""-rep-texts"")&amp;""!$B$4:$B""),indirect(CONCAT(LEFT(N$1, LEN(N$1)-8),""-rep-texts"")&amp;""!$A$4:$A"") = Q150), indirect(CONCAT(LEFT(N$1, LEN(N$1)-8),""-rep-texts"")&amp;""!$A$4:$C""), 3, false), ""Low "&amp;"Content"")"),"No impact or change")</f>
        <v>No impact or change</v>
      </c>
      <c r="P150" s="7">
        <v>0.5</v>
      </c>
      <c r="Q150" s="8">
        <f>IFERROR(__xludf.DUMMYFUNCTION("IFERROR(filter(indirect(CONCAT(LEFT(Q$1, LEN(Q$1)-8),""-rep-texts"")&amp;""!$A$4:$A""),indirect(CONCAT(LEFT(Q$1, LEN(Q$1)-8),""-rep-texts"")&amp;""!$B$4:$B"") &lt;&gt; -1000, indirect(CONCAT(LEFT(Q$1, LEN(Q$1)-8),""-rep-texts"")&amp;""!$C$4:$C"") = R150), -2)"),7.0)</f>
        <v>7</v>
      </c>
      <c r="R150" s="8" t="str">
        <f>IFERROR(__xludf.DUMMYFUNCTION("IF(ISBLANK(IFERROR(vlookup(E150, IMPORTRANGE(""1HbWeGXj0j_9fxRj0rL21m2rIJnCPQCiNttak_P61qFU"", ""impact_quality""), 3,false), ""Low Content"") ), ""Low Content"", IFERROR(vlookup(E150, IMPORTRANGE(""1HbWeGXj0j_9fxRj0rL21m2rIJnCPQCiNttak_P61qFU"", ""impact"&amp;"_quality!$A$3:$C$10000""), 3,false), ""Low Content"") )"),"No impact or change")</f>
        <v>No impact or change</v>
      </c>
      <c r="S150" s="7">
        <v>0.5</v>
      </c>
      <c r="T150" s="7">
        <f>IFERROR(__xludf.DUMMYFUNCTION("IFERROR(filter(indirect(CONCAT(LEFT(T$1, LEN(T$1)-8),""-rep-texts"")&amp;""!$A$4:$A""),indirect(CONCAT(LEFT(T$1, LEN(T$1)-8),""-rep-texts"")&amp;""!$B$4:$B"") = -1000, indirect(CONCAT(LEFT(T$1, LEN(T$1)-8),""-rep-texts"")&amp;""!$C$4:$C"") = U150), -2)"),2.0)</f>
        <v>2</v>
      </c>
      <c r="U150" s="8" t="str">
        <f>IFERROR(__xludf.DUMMYFUNCTION("IFERROR(vlookup( filter(indirect(CONCAT(LEFT(T$1, LEN(T$1)-8),""-rep-texts"")&amp;""!$B$4:$B""),indirect(CONCAT(LEFT(T$1, LEN(T$1)-8),""-rep-texts"")&amp;""!$A$4:$A"") = W150), indirect(CONCAT(LEFT(T$1, LEN(T$1)-8),""-rep-texts"")&amp;""!$A$4:$C""), 3, false), ""Low "&amp;"Content"")"),"Positive impact on team's culture and performance")</f>
        <v>Positive impact on team's culture and performance</v>
      </c>
      <c r="V150" s="7">
        <v>0.5</v>
      </c>
      <c r="W150" s="8">
        <f>IFERROR(__xludf.DUMMYFUNCTION("IFERROR(filter(indirect(CONCAT(LEFT(W$1, LEN(W$1)-8),""-rep-texts"")&amp;""!$A$4:$A""),indirect(CONCAT(LEFT(W$1, LEN(W$1)-8),""-rep-texts"")&amp;""!$B$4:$B"") &lt;&gt; -1000, indirect(CONCAT(LEFT(W$1, LEN(W$1)-8),""-rep-texts"")&amp;""!$C$4:$C"") = X150), -2)"),6.0)</f>
        <v>6</v>
      </c>
      <c r="X150" s="8" t="str">
        <f>IFERROR(__xludf.DUMMYFUNCTION("IF(ISBLANK(IFERROR(vlookup(F150, IMPORTRANGE(""1HbWeGXj0j_9fxRj0rL21m2rIJnCPQCiNttak_P61qFU"", ""impact_cul_perf""), 3,false), ""Low Content"") ), ""Low Content"", IFERROR(vlookup(F150, IMPORTRANGE(""1HbWeGXj0j_9fxRj0rL21m2rIJnCPQCiNttak_P61qFU"", ""impac"&amp;"t_cul_perf!$A$3:$C$10000""), 3,false), ""Low Content"") )"),"Maintained or enhanced team culture and performance ")</f>
        <v>Maintained or enhanced team culture and performance </v>
      </c>
      <c r="Y150" s="7">
        <v>0.5</v>
      </c>
      <c r="Z150" s="7">
        <f>IFERROR(__xludf.DUMMYFUNCTION("IFERROR(filter(indirect(CONCAT(LEFT(Z$1, LEN(Z$1)-8),""-rep-texts"")&amp;""!$A$4:$A""),indirect(CONCAT(LEFT(Z$1, LEN(Z$1)-8),""-rep-texts"")&amp;""!$B$4:$B"") = -1000, indirect(CONCAT(LEFT(Z$1, LEN(Z$1)-8),""-rep-texts"")&amp;""!$C$4:$C"") = AA150), -2)"),-2.0)</f>
        <v>-2</v>
      </c>
      <c r="AA150" s="8" t="str">
        <f>IFERROR(__xludf.DUMMYFUNCTION("IFERROR(vlookup( filter(indirect(CONCAT(LEFT(Z$1, LEN(Z$1)-8),""-rep-texts"")&amp;""!$B$4:$B""),indirect(CONCAT(LEFT(Z$1, LEN(Z$1)-8),""-rep-texts"")&amp;""!$A$4:$A"") = AC150), indirect(CONCAT(LEFT(Z$1, LEN(Z$1)-8),""-rep-texts"")&amp;""!$A$4:$C""), 3, false), ""Low"&amp;" Content"")"),"Low Content")</f>
        <v>Low Content</v>
      </c>
      <c r="AB150" s="7">
        <v>0.5</v>
      </c>
      <c r="AC150" s="8">
        <f>IFERROR(__xludf.DUMMYFUNCTION("IFERROR(filter(indirect(CONCAT(LEFT(AC$1, LEN(AC$1)-8),""-rep-texts"")&amp;""!$A$4:$A""),indirect(CONCAT(LEFT(AC$1, LEN(AC$1)-8),""-rep-texts"")&amp;""!$B$4:$B"") &lt;&gt; -1000, indirect(CONCAT(LEFT(AC$1, LEN(AC$1)-8),""-rep-texts"")&amp;""!$C$4:$C"") = AD150), -2)"),-2.0)</f>
        <v>-2</v>
      </c>
      <c r="AD150" s="8" t="str">
        <f>IFERROR(__xludf.DUMMYFUNCTION("IF(ISBLANK(IFERROR(vlookup(G150, IMPORTRANGE(""1HbWeGXj0j_9fxRj0rL21m2rIJnCPQCiNttak_P61qFU"", ""policy_desired_state""), 3,false), ""Low Content"") ), ""Low Content"", IFERROR(vlookup(G150, IMPORTRANGE(""1HbWeGXj0j_9fxRj0rL21m2rIJnCPQCiNttak_P61qFU"", """&amp;"policy_desired_state!$A$3:$C$10000""), 3,false), ""Low Content"") )"),"Low Content")</f>
        <v>Low Content</v>
      </c>
      <c r="AE150" s="7">
        <v>0.5</v>
      </c>
    </row>
    <row r="151" ht="15.75" customHeight="1">
      <c r="A151" s="5" t="s">
        <v>38</v>
      </c>
      <c r="B151" s="6" t="s">
        <v>85</v>
      </c>
      <c r="C151" s="5" t="s">
        <v>71</v>
      </c>
      <c r="D151" s="5" t="s">
        <v>622</v>
      </c>
      <c r="E151" s="5" t="s">
        <v>623</v>
      </c>
      <c r="F151" s="5" t="s">
        <v>624</v>
      </c>
      <c r="G151" s="10"/>
      <c r="H151" s="7">
        <f>IFERROR(__xludf.DUMMYFUNCTION("IFERROR(filter(indirect(CONCAT(LEFT(H$1, LEN(H$1)-8),""-rep-texts"")&amp;""!$A$4:$A""),indirect(CONCAT(LEFT(H$1, LEN(H$1)-8),""-rep-texts"")&amp;""!$B$4:$B"") = -1000, indirect(CONCAT(LEFT(H$1, LEN(H$1)-8),""-rep-texts"")&amp;""!$C$4:$C"") = I151), -2)"),1.0)</f>
        <v>1</v>
      </c>
      <c r="I151" s="8" t="str">
        <f>IFERROR(__xludf.DUMMYFUNCTION("IFERROR(vlookup( filter(indirect(CONCAT(LEFT(H$1, LEN(H$1)-8),""-rep-texts"")&amp;""!$B$4:$B""),indirect(CONCAT(LEFT(H$1, LEN(H$1)-8),""-rep-texts"")&amp;""!$A$4:$A"") = K151), indirect(CONCAT(LEFT(H$1, LEN(H$1)-8),""-rep-texts"")&amp;""!$A$4:$C""), 3, false), ""Low "&amp;"Content"")"),"Shifted to full remote work")</f>
        <v>Shifted to full remote work</v>
      </c>
      <c r="J151" s="7">
        <v>0.5</v>
      </c>
      <c r="K151" s="8">
        <f>IFERROR(__xludf.DUMMYFUNCTION("IFERROR(filter(indirect(CONCAT(LEFT(K$1, LEN(K$1)-8),""-rep-texts"")&amp;""!$A$4:$A""),indirect(CONCAT(LEFT(K$1, LEN(K$1)-8),""-rep-texts"")&amp;""!$B$4:$B"") &lt;&gt; -1000, indirect(CONCAT(LEFT(K$1, LEN(K$1)-8),""-rep-texts"")&amp;""!$C$4:$C"") = L151), -2)"),5.0)</f>
        <v>5</v>
      </c>
      <c r="L151" s="8" t="str">
        <f>IFERROR(__xludf.DUMMYFUNCTION("IF(ISBLANK(IFERROR(vlookup(D151, IMPORTRANGE(""1HbWeGXj0j_9fxRj0rL21m2rIJnCPQCiNttak_P61qFU"", ""policy_current_state""), 3,false), ""Low Content"") ), ""Low Content"", IFERROR(vlookup(D151, IMPORTRANGE(""1HbWeGXj0j_9fxRj0rL21m2rIJnCPQCiNttak_P61qFU"", """&amp;"policy_current_state!$A$3:$C$10000""), 3,false), ""Low Content"") )"),"Shifted to full remote work")</f>
        <v>Shifted to full remote work</v>
      </c>
      <c r="M151" s="7">
        <v>0.5</v>
      </c>
      <c r="N151" s="7">
        <f>IFERROR(__xludf.DUMMYFUNCTION("IFERROR(filter(indirect(CONCAT(LEFT(N$1, LEN(N$1)-8),""-rep-texts"")&amp;""!$A$4:$A""),indirect(CONCAT(LEFT(N$1, LEN(N$1)-8),""-rep-texts"")&amp;""!$B$4:$B"") = -1000, indirect(CONCAT(LEFT(N$1, LEN(N$1)-8),""-rep-texts"")&amp;""!$C$4:$C"") = O151), -2)"),2.0)</f>
        <v>2</v>
      </c>
      <c r="O151" s="8" t="str">
        <f>IFERROR(__xludf.DUMMYFUNCTION("IFERROR(vlookup( filter(indirect(CONCAT(LEFT(N$1, LEN(N$1)-8),""-rep-texts"")&amp;""!$B$4:$B""),indirect(CONCAT(LEFT(N$1, LEN(N$1)-8),""-rep-texts"")&amp;""!$A$4:$A"") = Q151), indirect(CONCAT(LEFT(N$1, LEN(N$1)-8),""-rep-texts"")&amp;""!$A$4:$C""), 3, false), ""Low "&amp;"Content"")"),"Positive impact on quality of life")</f>
        <v>Positive impact on quality of life</v>
      </c>
      <c r="P151" s="7">
        <v>0.5</v>
      </c>
      <c r="Q151" s="8">
        <f>IFERROR(__xludf.DUMMYFUNCTION("IFERROR(filter(indirect(CONCAT(LEFT(Q$1, LEN(Q$1)-8),""-rep-texts"")&amp;""!$A$4:$A""),indirect(CONCAT(LEFT(Q$1, LEN(Q$1)-8),""-rep-texts"")&amp;""!$B$4:$B"") &lt;&gt; -1000, indirect(CONCAT(LEFT(Q$1, LEN(Q$1)-8),""-rep-texts"")&amp;""!$C$4:$C"") = R151), -2)"),11.0)</f>
        <v>11</v>
      </c>
      <c r="R151" s="8" t="str">
        <f>IFERROR(__xludf.DUMMYFUNCTION("IF(ISBLANK(IFERROR(vlookup(E151, IMPORTRANGE(""1HbWeGXj0j_9fxRj0rL21m2rIJnCPQCiNttak_P61qFU"", ""impact_quality""), 3,false), ""Low Content"") ), ""Low Content"", IFERROR(vlookup(E151, IMPORTRANGE(""1HbWeGXj0j_9fxRj0rL21m2rIJnCPQCiNttak_P61qFU"", ""impact"&amp;"_quality!$A$3:$C$10000""), 3,false), ""Low Content"") )"),"Positive impact on work-life balance due to hyrbrid/remote policy")</f>
        <v>Positive impact on work-life balance due to hyrbrid/remote policy</v>
      </c>
      <c r="S151" s="7">
        <v>0.5</v>
      </c>
      <c r="T151" s="7">
        <f>IFERROR(__xludf.DUMMYFUNCTION("IFERROR(filter(indirect(CONCAT(LEFT(T$1, LEN(T$1)-8),""-rep-texts"")&amp;""!$A$4:$A""),indirect(CONCAT(LEFT(T$1, LEN(T$1)-8),""-rep-texts"")&amp;""!$B$4:$B"") = -1000, indirect(CONCAT(LEFT(T$1, LEN(T$1)-8),""-rep-texts"")&amp;""!$C$4:$C"") = U151), -2)"),1.0)</f>
        <v>1</v>
      </c>
      <c r="U151" s="8" t="str">
        <f>IFERROR(__xludf.DUMMYFUNCTION("IFERROR(vlookup( filter(indirect(CONCAT(LEFT(T$1, LEN(T$1)-8),""-rep-texts"")&amp;""!$B$4:$B""),indirect(CONCAT(LEFT(T$1, LEN(T$1)-8),""-rep-texts"")&amp;""!$A$4:$A"") = W151), indirect(CONCAT(LEFT(T$1, LEN(T$1)-8),""-rep-texts"")&amp;""!$A$4:$C""), 3, false), ""Low "&amp;"Content"")"),"No impact or still unsure of impact")</f>
        <v>No impact or still unsure of impact</v>
      </c>
      <c r="V151" s="7">
        <v>0.5</v>
      </c>
      <c r="W151" s="8">
        <f>IFERROR(__xludf.DUMMYFUNCTION("IFERROR(filter(indirect(CONCAT(LEFT(W$1, LEN(W$1)-8),""-rep-texts"")&amp;""!$A$4:$A""),indirect(CONCAT(LEFT(W$1, LEN(W$1)-8),""-rep-texts"")&amp;""!$B$4:$B"") &lt;&gt; -1000, indirect(CONCAT(LEFT(W$1, LEN(W$1)-8),""-rep-texts"")&amp;""!$C$4:$C"") = X151), -2)"),5.0)</f>
        <v>5</v>
      </c>
      <c r="X151" s="8" t="str">
        <f>IFERROR(__xludf.DUMMYFUNCTION("IF(ISBLANK(IFERROR(vlookup(F151, IMPORTRANGE(""1HbWeGXj0j_9fxRj0rL21m2rIJnCPQCiNttak_P61qFU"", ""impact_cul_perf""), 3,false), ""Low Content"") ), ""Low Content"", IFERROR(vlookup(F151, IMPORTRANGE(""1HbWeGXj0j_9fxRj0rL21m2rIJnCPQCiNttak_P61qFU"", ""impac"&amp;"t_cul_perf!$A$3:$C$10000""), 3,false), ""Low Content"") )"),"No impact or still unsure of impact")</f>
        <v>No impact or still unsure of impact</v>
      </c>
      <c r="Y151" s="7">
        <v>0.5</v>
      </c>
      <c r="Z151" s="7">
        <f>IFERROR(__xludf.DUMMYFUNCTION("IFERROR(filter(indirect(CONCAT(LEFT(Z$1, LEN(Z$1)-8),""-rep-texts"")&amp;""!$A$4:$A""),indirect(CONCAT(LEFT(Z$1, LEN(Z$1)-8),""-rep-texts"")&amp;""!$B$4:$B"") = -1000, indirect(CONCAT(LEFT(Z$1, LEN(Z$1)-8),""-rep-texts"")&amp;""!$C$4:$C"") = AA151), -2)"),-2.0)</f>
        <v>-2</v>
      </c>
      <c r="AA151" s="8" t="str">
        <f>IFERROR(__xludf.DUMMYFUNCTION("IFERROR(vlookup( filter(indirect(CONCAT(LEFT(Z$1, LEN(Z$1)-8),""-rep-texts"")&amp;""!$B$4:$B""),indirect(CONCAT(LEFT(Z$1, LEN(Z$1)-8),""-rep-texts"")&amp;""!$A$4:$A"") = AC151), indirect(CONCAT(LEFT(Z$1, LEN(Z$1)-8),""-rep-texts"")&amp;""!$A$4:$C""), 3, false), ""Low"&amp;" Content"")"),"Low Content")</f>
        <v>Low Content</v>
      </c>
      <c r="AB151" s="7">
        <v>0.5</v>
      </c>
      <c r="AC151" s="8">
        <f>IFERROR(__xludf.DUMMYFUNCTION("IFERROR(filter(indirect(CONCAT(LEFT(AC$1, LEN(AC$1)-8),""-rep-texts"")&amp;""!$A$4:$A""),indirect(CONCAT(LEFT(AC$1, LEN(AC$1)-8),""-rep-texts"")&amp;""!$B$4:$B"") &lt;&gt; -1000, indirect(CONCAT(LEFT(AC$1, LEN(AC$1)-8),""-rep-texts"")&amp;""!$C$4:$C"") = AD151), -2)"),-2.0)</f>
        <v>-2</v>
      </c>
      <c r="AD151" s="8" t="str">
        <f>IFERROR(__xludf.DUMMYFUNCTION("IF(ISBLANK(IFERROR(vlookup(G151, IMPORTRANGE(""1HbWeGXj0j_9fxRj0rL21m2rIJnCPQCiNttak_P61qFU"", ""policy_desired_state""), 3,false), ""Low Content"") ), ""Low Content"", IFERROR(vlookup(G151, IMPORTRANGE(""1HbWeGXj0j_9fxRj0rL21m2rIJnCPQCiNttak_P61qFU"", """&amp;"policy_desired_state!$A$3:$C$10000""), 3,false), ""Low Content"") )"),"Low Content")</f>
        <v>Low Content</v>
      </c>
      <c r="AE151" s="7">
        <v>0.5</v>
      </c>
    </row>
    <row r="152" ht="15.75" customHeight="1">
      <c r="A152" s="5" t="s">
        <v>38</v>
      </c>
      <c r="B152" s="6" t="s">
        <v>85</v>
      </c>
      <c r="C152" s="5" t="s">
        <v>71</v>
      </c>
      <c r="D152" s="5" t="s">
        <v>118</v>
      </c>
      <c r="E152" s="5" t="s">
        <v>118</v>
      </c>
      <c r="F152" s="5" t="s">
        <v>625</v>
      </c>
      <c r="G152" s="10"/>
      <c r="H152" s="7">
        <f>IFERROR(__xludf.DUMMYFUNCTION("IFERROR(filter(indirect(CONCAT(LEFT(H$1, LEN(H$1)-8),""-rep-texts"")&amp;""!$A$4:$A""),indirect(CONCAT(LEFT(H$1, LEN(H$1)-8),""-rep-texts"")&amp;""!$B$4:$B"") = -1000, indirect(CONCAT(LEFT(H$1, LEN(H$1)-8),""-rep-texts"")&amp;""!$C$4:$C"") = I152), -2)"),2.0)</f>
        <v>2</v>
      </c>
      <c r="I152" s="8" t="str">
        <f>IFERROR(__xludf.DUMMYFUNCTION("IFERROR(vlookup( filter(indirect(CONCAT(LEFT(H$1, LEN(H$1)-8),""-rep-texts"")&amp;""!$B$4:$B""),indirect(CONCAT(LEFT(H$1, LEN(H$1)-8),""-rep-texts"")&amp;""!$A$4:$A"") = K152), indirect(CONCAT(LEFT(H$1, LEN(H$1)-8),""-rep-texts"")&amp;""!$A$4:$C""), 3, false), ""Low "&amp;"Content"")"),"No change in policy")</f>
        <v>No change in policy</v>
      </c>
      <c r="J152" s="7">
        <v>0.5</v>
      </c>
      <c r="K152" s="8">
        <f>IFERROR(__xludf.DUMMYFUNCTION("IFERROR(filter(indirect(CONCAT(LEFT(K$1, LEN(K$1)-8),""-rep-texts"")&amp;""!$A$4:$A""),indirect(CONCAT(LEFT(K$1, LEN(K$1)-8),""-rep-texts"")&amp;""!$B$4:$B"") &lt;&gt; -1000, indirect(CONCAT(LEFT(K$1, LEN(K$1)-8),""-rep-texts"")&amp;""!$C$4:$C"") = L152), -2)"),6.0)</f>
        <v>6</v>
      </c>
      <c r="L152" s="8" t="str">
        <f>IFERROR(__xludf.DUMMYFUNCTION("IF(ISBLANK(IFERROR(vlookup(D152, IMPORTRANGE(""1HbWeGXj0j_9fxRj0rL21m2rIJnCPQCiNttak_P61qFU"", ""policy_current_state""), 3,false), ""Low Content"") ), ""Low Content"", IFERROR(vlookup(D152, IMPORTRANGE(""1HbWeGXj0j_9fxRj0rL21m2rIJnCPQCiNttak_P61qFU"", """&amp;"policy_current_state!$A$3:$C$10000""), 3,false), ""Low Content"") )"),"No change in policy")</f>
        <v>No change in policy</v>
      </c>
      <c r="M152" s="7">
        <v>0.5</v>
      </c>
      <c r="N152" s="7">
        <f>IFERROR(__xludf.DUMMYFUNCTION("IFERROR(filter(indirect(CONCAT(LEFT(N$1, LEN(N$1)-8),""-rep-texts"")&amp;""!$A$4:$A""),indirect(CONCAT(LEFT(N$1, LEN(N$1)-8),""-rep-texts"")&amp;""!$B$4:$B"") = -1000, indirect(CONCAT(LEFT(N$1, LEN(N$1)-8),""-rep-texts"")&amp;""!$C$4:$C"") = O152), -2)"),1.0)</f>
        <v>1</v>
      </c>
      <c r="O152" s="8" t="str">
        <f>IFERROR(__xludf.DUMMYFUNCTION("IFERROR(vlookup( filter(indirect(CONCAT(LEFT(N$1, LEN(N$1)-8),""-rep-texts"")&amp;""!$B$4:$B""),indirect(CONCAT(LEFT(N$1, LEN(N$1)-8),""-rep-texts"")&amp;""!$A$4:$A"") = Q152), indirect(CONCAT(LEFT(N$1, LEN(N$1)-8),""-rep-texts"")&amp;""!$A$4:$C""), 3, false), ""Low "&amp;"Content"")"),"No impact or change")</f>
        <v>No impact or change</v>
      </c>
      <c r="P152" s="7">
        <v>0.5</v>
      </c>
      <c r="Q152" s="8">
        <f>IFERROR(__xludf.DUMMYFUNCTION("IFERROR(filter(indirect(CONCAT(LEFT(Q$1, LEN(Q$1)-8),""-rep-texts"")&amp;""!$A$4:$A""),indirect(CONCAT(LEFT(Q$1, LEN(Q$1)-8),""-rep-texts"")&amp;""!$B$4:$B"") &lt;&gt; -1000, indirect(CONCAT(LEFT(Q$1, LEN(Q$1)-8),""-rep-texts"")&amp;""!$C$4:$C"") = R152), -2)"),7.0)</f>
        <v>7</v>
      </c>
      <c r="R152" s="8" t="str">
        <f>IFERROR(__xludf.DUMMYFUNCTION("IF(ISBLANK(IFERROR(vlookup(E152, IMPORTRANGE(""1HbWeGXj0j_9fxRj0rL21m2rIJnCPQCiNttak_P61qFU"", ""impact_quality""), 3,false), ""Low Content"") ), ""Low Content"", IFERROR(vlookup(E152, IMPORTRANGE(""1HbWeGXj0j_9fxRj0rL21m2rIJnCPQCiNttak_P61qFU"", ""impact"&amp;"_quality!$A$3:$C$10000""), 3,false), ""Low Content"") )"),"No impact or change")</f>
        <v>No impact or change</v>
      </c>
      <c r="S152" s="7">
        <v>0.5</v>
      </c>
      <c r="T152" s="7">
        <f>IFERROR(__xludf.DUMMYFUNCTION("IFERROR(filter(indirect(CONCAT(LEFT(T$1, LEN(T$1)-8),""-rep-texts"")&amp;""!$A$4:$A""),indirect(CONCAT(LEFT(T$1, LEN(T$1)-8),""-rep-texts"")&amp;""!$B$4:$B"") = -1000, indirect(CONCAT(LEFT(T$1, LEN(T$1)-8),""-rep-texts"")&amp;""!$C$4:$C"") = U152), -2)"),2.0)</f>
        <v>2</v>
      </c>
      <c r="U152" s="8" t="str">
        <f>IFERROR(__xludf.DUMMYFUNCTION("IFERROR(vlookup( filter(indirect(CONCAT(LEFT(T$1, LEN(T$1)-8),""-rep-texts"")&amp;""!$B$4:$B""),indirect(CONCAT(LEFT(T$1, LEN(T$1)-8),""-rep-texts"")&amp;""!$A$4:$A"") = W152), indirect(CONCAT(LEFT(T$1, LEN(T$1)-8),""-rep-texts"")&amp;""!$A$4:$C""), 3, false), ""Low "&amp;"Content"")"),"Positive impact on team's culture and performance")</f>
        <v>Positive impact on team's culture and performance</v>
      </c>
      <c r="V152" s="7">
        <v>0.5</v>
      </c>
      <c r="W152" s="8">
        <f>IFERROR(__xludf.DUMMYFUNCTION("IFERROR(filter(indirect(CONCAT(LEFT(W$1, LEN(W$1)-8),""-rep-texts"")&amp;""!$A$4:$A""),indirect(CONCAT(LEFT(W$1, LEN(W$1)-8),""-rep-texts"")&amp;""!$B$4:$B"") &lt;&gt; -1000, indirect(CONCAT(LEFT(W$1, LEN(W$1)-8),""-rep-texts"")&amp;""!$C$4:$C"") = X152), -2)"),7.0)</f>
        <v>7</v>
      </c>
      <c r="X152" s="8" t="str">
        <f>IFERROR(__xludf.DUMMYFUNCTION("IF(ISBLANK(IFERROR(vlookup(F152, IMPORTRANGE(""1HbWeGXj0j_9fxRj0rL21m2rIJnCPQCiNttak_P61qFU"", ""impact_cul_perf""), 3,false), ""Low Content"") ), ""Low Content"", IFERROR(vlookup(F152, IMPORTRANGE(""1HbWeGXj0j_9fxRj0rL21m2rIJnCPQCiNttak_P61qFU"", ""impac"&amp;"t_cul_perf!$A$3:$C$10000""), 3,false), ""Low Content"") )"),"Positive impact on work-life balance")</f>
        <v>Positive impact on work-life balance</v>
      </c>
      <c r="Y152" s="7">
        <v>0.5</v>
      </c>
      <c r="Z152" s="7">
        <f>IFERROR(__xludf.DUMMYFUNCTION("IFERROR(filter(indirect(CONCAT(LEFT(Z$1, LEN(Z$1)-8),""-rep-texts"")&amp;""!$A$4:$A""),indirect(CONCAT(LEFT(Z$1, LEN(Z$1)-8),""-rep-texts"")&amp;""!$B$4:$B"") = -1000, indirect(CONCAT(LEFT(Z$1, LEN(Z$1)-8),""-rep-texts"")&amp;""!$C$4:$C"") = AA152), -2)"),-2.0)</f>
        <v>-2</v>
      </c>
      <c r="AA152" s="8" t="str">
        <f>IFERROR(__xludf.DUMMYFUNCTION("IFERROR(vlookup( filter(indirect(CONCAT(LEFT(Z$1, LEN(Z$1)-8),""-rep-texts"")&amp;""!$B$4:$B""),indirect(CONCAT(LEFT(Z$1, LEN(Z$1)-8),""-rep-texts"")&amp;""!$A$4:$A"") = AC152), indirect(CONCAT(LEFT(Z$1, LEN(Z$1)-8),""-rep-texts"")&amp;""!$A$4:$C""), 3, false), ""Low"&amp;" Content"")"),"Low Content")</f>
        <v>Low Content</v>
      </c>
      <c r="AB152" s="7">
        <v>0.5</v>
      </c>
      <c r="AC152" s="8">
        <f>IFERROR(__xludf.DUMMYFUNCTION("IFERROR(filter(indirect(CONCAT(LEFT(AC$1, LEN(AC$1)-8),""-rep-texts"")&amp;""!$A$4:$A""),indirect(CONCAT(LEFT(AC$1, LEN(AC$1)-8),""-rep-texts"")&amp;""!$B$4:$B"") &lt;&gt; -1000, indirect(CONCAT(LEFT(AC$1, LEN(AC$1)-8),""-rep-texts"")&amp;""!$C$4:$C"") = AD152), -2)"),-2.0)</f>
        <v>-2</v>
      </c>
      <c r="AD152" s="8" t="str">
        <f>IFERROR(__xludf.DUMMYFUNCTION("IF(ISBLANK(IFERROR(vlookup(G152, IMPORTRANGE(""1HbWeGXj0j_9fxRj0rL21m2rIJnCPQCiNttak_P61qFU"", ""policy_desired_state""), 3,false), ""Low Content"") ), ""Low Content"", IFERROR(vlookup(G152, IMPORTRANGE(""1HbWeGXj0j_9fxRj0rL21m2rIJnCPQCiNttak_P61qFU"", """&amp;"policy_desired_state!$A$3:$C$10000""), 3,false), ""Low Content"") )"),"Low Content")</f>
        <v>Low Content</v>
      </c>
      <c r="AE152" s="7">
        <v>0.5</v>
      </c>
    </row>
    <row r="153" ht="15.75" customHeight="1">
      <c r="A153" s="5" t="s">
        <v>38</v>
      </c>
      <c r="B153" s="6" t="s">
        <v>80</v>
      </c>
      <c r="C153" s="5" t="s">
        <v>53</v>
      </c>
      <c r="D153" s="5" t="s">
        <v>626</v>
      </c>
      <c r="E153" s="5" t="s">
        <v>627</v>
      </c>
      <c r="F153" s="10"/>
      <c r="G153" s="10"/>
      <c r="H153" s="7">
        <f>IFERROR(__xludf.DUMMYFUNCTION("IFERROR(filter(indirect(CONCAT(LEFT(H$1, LEN(H$1)-8),""-rep-texts"")&amp;""!$A$4:$A""),indirect(CONCAT(LEFT(H$1, LEN(H$1)-8),""-rep-texts"")&amp;""!$B$4:$B"") = -1000, indirect(CONCAT(LEFT(H$1, LEN(H$1)-8),""-rep-texts"")&amp;""!$C$4:$C"") = I153), -2)"),-2.0)</f>
        <v>-2</v>
      </c>
      <c r="I153" s="8" t="str">
        <f>IFERROR(__xludf.DUMMYFUNCTION("IFERROR(vlookup( filter(indirect(CONCAT(LEFT(H$1, LEN(H$1)-8),""-rep-texts"")&amp;""!$B$4:$B""),indirect(CONCAT(LEFT(H$1, LEN(H$1)-8),""-rep-texts"")&amp;""!$A$4:$A"") = K153), indirect(CONCAT(LEFT(H$1, LEN(H$1)-8),""-rep-texts"")&amp;""!$A$4:$C""), 3, false), ""Low "&amp;"Content"")"),"Low Content")</f>
        <v>Low Content</v>
      </c>
      <c r="J153" s="7">
        <v>0.5</v>
      </c>
      <c r="K153" s="8">
        <f>IFERROR(__xludf.DUMMYFUNCTION("IFERROR(filter(indirect(CONCAT(LEFT(K$1, LEN(K$1)-8),""-rep-texts"")&amp;""!$A$4:$A""),indirect(CONCAT(LEFT(K$1, LEN(K$1)-8),""-rep-texts"")&amp;""!$B$4:$B"") &lt;&gt; -1000, indirect(CONCAT(LEFT(K$1, LEN(K$1)-8),""-rep-texts"")&amp;""!$C$4:$C"") = L153), -2)"),-2.0)</f>
        <v>-2</v>
      </c>
      <c r="L153" s="8" t="str">
        <f>IFERROR(__xludf.DUMMYFUNCTION("IF(ISBLANK(IFERROR(vlookup(D153, IMPORTRANGE(""1HbWeGXj0j_9fxRj0rL21m2rIJnCPQCiNttak_P61qFU"", ""policy_current_state""), 3,false), ""Low Content"") ), ""Low Content"", IFERROR(vlookup(D153, IMPORTRANGE(""1HbWeGXj0j_9fxRj0rL21m2rIJnCPQCiNttak_P61qFU"", """&amp;"policy_current_state!$A$3:$C$10000""), 3,false), ""Low Content"") )"),"Low Content")</f>
        <v>Low Content</v>
      </c>
      <c r="M153" s="7">
        <v>0.5</v>
      </c>
      <c r="N153" s="7">
        <f>IFERROR(__xludf.DUMMYFUNCTION("IFERROR(filter(indirect(CONCAT(LEFT(N$1, LEN(N$1)-8),""-rep-texts"")&amp;""!$A$4:$A""),indirect(CONCAT(LEFT(N$1, LEN(N$1)-8),""-rep-texts"")&amp;""!$B$4:$B"") = -1000, indirect(CONCAT(LEFT(N$1, LEN(N$1)-8),""-rep-texts"")&amp;""!$C$4:$C"") = O153), -2)"),-2.0)</f>
        <v>-2</v>
      </c>
      <c r="O153" s="8" t="str">
        <f>IFERROR(__xludf.DUMMYFUNCTION("IFERROR(vlookup( filter(indirect(CONCAT(LEFT(N$1, LEN(N$1)-8),""-rep-texts"")&amp;""!$B$4:$B""),indirect(CONCAT(LEFT(N$1, LEN(N$1)-8),""-rep-texts"")&amp;""!$A$4:$A"") = Q153), indirect(CONCAT(LEFT(N$1, LEN(N$1)-8),""-rep-texts"")&amp;""!$A$4:$C""), 3, false), ""Low "&amp;"Content"")"),"Low Content")</f>
        <v>Low Content</v>
      </c>
      <c r="P153" s="7">
        <v>0.5</v>
      </c>
      <c r="Q153" s="8">
        <f>IFERROR(__xludf.DUMMYFUNCTION("IFERROR(filter(indirect(CONCAT(LEFT(Q$1, LEN(Q$1)-8),""-rep-texts"")&amp;""!$A$4:$A""),indirect(CONCAT(LEFT(Q$1, LEN(Q$1)-8),""-rep-texts"")&amp;""!$B$4:$B"") &lt;&gt; -1000, indirect(CONCAT(LEFT(Q$1, LEN(Q$1)-8),""-rep-texts"")&amp;""!$C$4:$C"") = R153), -2)"),-2.0)</f>
        <v>-2</v>
      </c>
      <c r="R153" s="8" t="str">
        <f>IFERROR(__xludf.DUMMYFUNCTION("IF(ISBLANK(IFERROR(vlookup(E153, IMPORTRANGE(""1HbWeGXj0j_9fxRj0rL21m2rIJnCPQCiNttak_P61qFU"", ""impact_quality""), 3,false), ""Low Content"") ), ""Low Content"", IFERROR(vlookup(E153, IMPORTRANGE(""1HbWeGXj0j_9fxRj0rL21m2rIJnCPQCiNttak_P61qFU"", ""impact"&amp;"_quality!$A$3:$C$10000""), 3,false), ""Low Content"") )"),"Low Content")</f>
        <v>Low Content</v>
      </c>
      <c r="S153" s="7">
        <v>0.5</v>
      </c>
      <c r="T153" s="7">
        <f>IFERROR(__xludf.DUMMYFUNCTION("IFERROR(filter(indirect(CONCAT(LEFT(T$1, LEN(T$1)-8),""-rep-texts"")&amp;""!$A$4:$A""),indirect(CONCAT(LEFT(T$1, LEN(T$1)-8),""-rep-texts"")&amp;""!$B$4:$B"") = -1000, indirect(CONCAT(LEFT(T$1, LEN(T$1)-8),""-rep-texts"")&amp;""!$C$4:$C"") = U153), -2)"),-2.0)</f>
        <v>-2</v>
      </c>
      <c r="U153" s="8" t="str">
        <f>IFERROR(__xludf.DUMMYFUNCTION("IFERROR(vlookup( filter(indirect(CONCAT(LEFT(T$1, LEN(T$1)-8),""-rep-texts"")&amp;""!$B$4:$B""),indirect(CONCAT(LEFT(T$1, LEN(T$1)-8),""-rep-texts"")&amp;""!$A$4:$A"") = W153), indirect(CONCAT(LEFT(T$1, LEN(T$1)-8),""-rep-texts"")&amp;""!$A$4:$C""), 3, false), ""Low "&amp;"Content"")"),"Low Content")</f>
        <v>Low Content</v>
      </c>
      <c r="V153" s="7">
        <v>0.5</v>
      </c>
      <c r="W153" s="8">
        <f>IFERROR(__xludf.DUMMYFUNCTION("IFERROR(filter(indirect(CONCAT(LEFT(W$1, LEN(W$1)-8),""-rep-texts"")&amp;""!$A$4:$A""),indirect(CONCAT(LEFT(W$1, LEN(W$1)-8),""-rep-texts"")&amp;""!$B$4:$B"") &lt;&gt; -1000, indirect(CONCAT(LEFT(W$1, LEN(W$1)-8),""-rep-texts"")&amp;""!$C$4:$C"") = X153), -2)"),-2.0)</f>
        <v>-2</v>
      </c>
      <c r="X153" s="8" t="str">
        <f>IFERROR(__xludf.DUMMYFUNCTION("IF(ISBLANK(IFERROR(vlookup(F153, IMPORTRANGE(""1HbWeGXj0j_9fxRj0rL21m2rIJnCPQCiNttak_P61qFU"", ""impact_cul_perf""), 3,false), ""Low Content"") ), ""Low Content"", IFERROR(vlookup(F153, IMPORTRANGE(""1HbWeGXj0j_9fxRj0rL21m2rIJnCPQCiNttak_P61qFU"", ""impac"&amp;"t_cul_perf!$A$3:$C$10000""), 3,false), ""Low Content"") )"),"Low Content")</f>
        <v>Low Content</v>
      </c>
      <c r="Y153" s="7">
        <v>0.5</v>
      </c>
      <c r="Z153" s="7">
        <f>IFERROR(__xludf.DUMMYFUNCTION("IFERROR(filter(indirect(CONCAT(LEFT(Z$1, LEN(Z$1)-8),""-rep-texts"")&amp;""!$A$4:$A""),indirect(CONCAT(LEFT(Z$1, LEN(Z$1)-8),""-rep-texts"")&amp;""!$B$4:$B"") = -1000, indirect(CONCAT(LEFT(Z$1, LEN(Z$1)-8),""-rep-texts"")&amp;""!$C$4:$C"") = AA153), -2)"),-2.0)</f>
        <v>-2</v>
      </c>
      <c r="AA153" s="8" t="str">
        <f>IFERROR(__xludf.DUMMYFUNCTION("IFERROR(vlookup( filter(indirect(CONCAT(LEFT(Z$1, LEN(Z$1)-8),""-rep-texts"")&amp;""!$B$4:$B""),indirect(CONCAT(LEFT(Z$1, LEN(Z$1)-8),""-rep-texts"")&amp;""!$A$4:$A"") = AC153), indirect(CONCAT(LEFT(Z$1, LEN(Z$1)-8),""-rep-texts"")&amp;""!$A$4:$C""), 3, false), ""Low"&amp;" Content"")"),"Low Content")</f>
        <v>Low Content</v>
      </c>
      <c r="AB153" s="7">
        <v>0.5</v>
      </c>
      <c r="AC153" s="8">
        <f>IFERROR(__xludf.DUMMYFUNCTION("IFERROR(filter(indirect(CONCAT(LEFT(AC$1, LEN(AC$1)-8),""-rep-texts"")&amp;""!$A$4:$A""),indirect(CONCAT(LEFT(AC$1, LEN(AC$1)-8),""-rep-texts"")&amp;""!$B$4:$B"") &lt;&gt; -1000, indirect(CONCAT(LEFT(AC$1, LEN(AC$1)-8),""-rep-texts"")&amp;""!$C$4:$C"") = AD153), -2)"),-2.0)</f>
        <v>-2</v>
      </c>
      <c r="AD153" s="8" t="str">
        <f>IFERROR(__xludf.DUMMYFUNCTION("IF(ISBLANK(IFERROR(vlookup(G153, IMPORTRANGE(""1HbWeGXj0j_9fxRj0rL21m2rIJnCPQCiNttak_P61qFU"", ""policy_desired_state""), 3,false), ""Low Content"") ), ""Low Content"", IFERROR(vlookup(G153, IMPORTRANGE(""1HbWeGXj0j_9fxRj0rL21m2rIJnCPQCiNttak_P61qFU"", """&amp;"policy_desired_state!$A$3:$C$10000""), 3,false), ""Low Content"") )"),"Low Content")</f>
        <v>Low Content</v>
      </c>
      <c r="AE153" s="7">
        <v>0.5</v>
      </c>
    </row>
    <row r="154" ht="15.75" customHeight="1">
      <c r="A154" s="5" t="s">
        <v>45</v>
      </c>
      <c r="B154" s="9" t="s">
        <v>85</v>
      </c>
      <c r="C154" s="5" t="s">
        <v>53</v>
      </c>
      <c r="D154" s="5" t="s">
        <v>628</v>
      </c>
      <c r="E154" s="5" t="s">
        <v>629</v>
      </c>
      <c r="F154" s="10"/>
      <c r="G154" s="10"/>
      <c r="H154" s="7">
        <f>IFERROR(__xludf.DUMMYFUNCTION("IFERROR(filter(indirect(CONCAT(LEFT(H$1, LEN(H$1)-8),""-rep-texts"")&amp;""!$A$4:$A""),indirect(CONCAT(LEFT(H$1, LEN(H$1)-8),""-rep-texts"")&amp;""!$B$4:$B"") = -1000, indirect(CONCAT(LEFT(H$1, LEN(H$1)-8),""-rep-texts"")&amp;""!$C$4:$C"") = I154), -2)"),3.0)</f>
        <v>3</v>
      </c>
      <c r="I154" s="8" t="str">
        <f>IFERROR(__xludf.DUMMYFUNCTION("IFERROR(vlookup( filter(indirect(CONCAT(LEFT(H$1, LEN(H$1)-8),""-rep-texts"")&amp;""!$B$4:$B""),indirect(CONCAT(LEFT(H$1, LEN(H$1)-8),""-rep-texts"")&amp;""!$A$4:$A"") = K154), indirect(CONCAT(LEFT(H$1, LEN(H$1)-8),""-rep-texts"")&amp;""!$A$4:$C""), 3, false), ""Low "&amp;"Content"")"),"Returned to office")</f>
        <v>Returned to office</v>
      </c>
      <c r="J154" s="7">
        <v>0.5</v>
      </c>
      <c r="K154" s="8">
        <f>IFERROR(__xludf.DUMMYFUNCTION("IFERROR(filter(indirect(CONCAT(LEFT(K$1, LEN(K$1)-8),""-rep-texts"")&amp;""!$A$4:$A""),indirect(CONCAT(LEFT(K$1, LEN(K$1)-8),""-rep-texts"")&amp;""!$B$4:$B"") &lt;&gt; -1000, indirect(CONCAT(LEFT(K$1, LEN(K$1)-8),""-rep-texts"")&amp;""!$C$4:$C"") = L154), -2)"),7.0)</f>
        <v>7</v>
      </c>
      <c r="L154" s="8" t="str">
        <f>IFERROR(__xludf.DUMMYFUNCTION("IF(ISBLANK(IFERROR(vlookup(D154, IMPORTRANGE(""1HbWeGXj0j_9fxRj0rL21m2rIJnCPQCiNttak_P61qFU"", ""policy_current_state""), 3,false), ""Low Content"") ), ""Low Content"", IFERROR(vlookup(D154, IMPORTRANGE(""1HbWeGXj0j_9fxRj0rL21m2rIJnCPQCiNttak_P61qFU"", """&amp;"policy_current_state!$A$3:$C$10000""), 3,false), ""Low Content"") )"),"Returned to office")</f>
        <v>Returned to office</v>
      </c>
      <c r="M154" s="7">
        <v>0.5</v>
      </c>
      <c r="N154" s="7">
        <f>IFERROR(__xludf.DUMMYFUNCTION("IFERROR(filter(indirect(CONCAT(LEFT(N$1, LEN(N$1)-8),""-rep-texts"")&amp;""!$A$4:$A""),indirect(CONCAT(LEFT(N$1, LEN(N$1)-8),""-rep-texts"")&amp;""!$B$4:$B"") = -1000, indirect(CONCAT(LEFT(N$1, LEN(N$1)-8),""-rep-texts"")&amp;""!$C$4:$C"") = O154), -2)"),2.0)</f>
        <v>2</v>
      </c>
      <c r="O154" s="8" t="str">
        <f>IFERROR(__xludf.DUMMYFUNCTION("IFERROR(vlookup( filter(indirect(CONCAT(LEFT(N$1, LEN(N$1)-8),""-rep-texts"")&amp;""!$B$4:$B""),indirect(CONCAT(LEFT(N$1, LEN(N$1)-8),""-rep-texts"")&amp;""!$A$4:$A"") = Q154), indirect(CONCAT(LEFT(N$1, LEN(N$1)-8),""-rep-texts"")&amp;""!$A$4:$C""), 3, false), ""Low "&amp;"Content"")"),"Positive impact on quality of life")</f>
        <v>Positive impact on quality of life</v>
      </c>
      <c r="P154" s="7">
        <v>0.5</v>
      </c>
      <c r="Q154" s="8">
        <f>IFERROR(__xludf.DUMMYFUNCTION("IFERROR(filter(indirect(CONCAT(LEFT(Q$1, LEN(Q$1)-8),""-rep-texts"")&amp;""!$A$4:$A""),indirect(CONCAT(LEFT(Q$1, LEN(Q$1)-8),""-rep-texts"")&amp;""!$B$4:$B"") &lt;&gt; -1000, indirect(CONCAT(LEFT(Q$1, LEN(Q$1)-8),""-rep-texts"")&amp;""!$C$4:$C"") = R154), -2)"),9.0)</f>
        <v>9</v>
      </c>
      <c r="R154" s="8" t="str">
        <f>IFERROR(__xludf.DUMMYFUNCTION("IF(ISBLANK(IFERROR(vlookup(E154, IMPORTRANGE(""1HbWeGXj0j_9fxRj0rL21m2rIJnCPQCiNttak_P61qFU"", ""impact_quality""), 3,false), ""Low Content"") ), ""Low Content"", IFERROR(vlookup(E154, IMPORTRANGE(""1HbWeGXj0j_9fxRj0rL21m2rIJnCPQCiNttak_P61qFU"", ""impact"&amp;"_quality!$A$3:$C$10000""), 3,false), ""Low Content"") )"),"Increased productivity/work quality due to RTO")</f>
        <v>Increased productivity/work quality due to RTO</v>
      </c>
      <c r="S154" s="7">
        <v>0.5</v>
      </c>
      <c r="T154" s="7">
        <f>IFERROR(__xludf.DUMMYFUNCTION("IFERROR(filter(indirect(CONCAT(LEFT(T$1, LEN(T$1)-8),""-rep-texts"")&amp;""!$A$4:$A""),indirect(CONCAT(LEFT(T$1, LEN(T$1)-8),""-rep-texts"")&amp;""!$B$4:$B"") = -1000, indirect(CONCAT(LEFT(T$1, LEN(T$1)-8),""-rep-texts"")&amp;""!$C$4:$C"") = U154), -2)"),-2.0)</f>
        <v>-2</v>
      </c>
      <c r="U154" s="8" t="str">
        <f>IFERROR(__xludf.DUMMYFUNCTION("IFERROR(vlookup( filter(indirect(CONCAT(LEFT(T$1, LEN(T$1)-8),""-rep-texts"")&amp;""!$B$4:$B""),indirect(CONCAT(LEFT(T$1, LEN(T$1)-8),""-rep-texts"")&amp;""!$A$4:$A"") = W154), indirect(CONCAT(LEFT(T$1, LEN(T$1)-8),""-rep-texts"")&amp;""!$A$4:$C""), 3, false), ""Low "&amp;"Content"")"),"Low Content")</f>
        <v>Low Content</v>
      </c>
      <c r="V154" s="7">
        <v>0.5</v>
      </c>
      <c r="W154" s="8">
        <f>IFERROR(__xludf.DUMMYFUNCTION("IFERROR(filter(indirect(CONCAT(LEFT(W$1, LEN(W$1)-8),""-rep-texts"")&amp;""!$A$4:$A""),indirect(CONCAT(LEFT(W$1, LEN(W$1)-8),""-rep-texts"")&amp;""!$B$4:$B"") &lt;&gt; -1000, indirect(CONCAT(LEFT(W$1, LEN(W$1)-8),""-rep-texts"")&amp;""!$C$4:$C"") = X154), -2)"),-2.0)</f>
        <v>-2</v>
      </c>
      <c r="X154" s="8" t="str">
        <f>IFERROR(__xludf.DUMMYFUNCTION("IF(ISBLANK(IFERROR(vlookup(F154, IMPORTRANGE(""1HbWeGXj0j_9fxRj0rL21m2rIJnCPQCiNttak_P61qFU"", ""impact_cul_perf""), 3,false), ""Low Content"") ), ""Low Content"", IFERROR(vlookup(F154, IMPORTRANGE(""1HbWeGXj0j_9fxRj0rL21m2rIJnCPQCiNttak_P61qFU"", ""impac"&amp;"t_cul_perf!$A$3:$C$10000""), 3,false), ""Low Content"") )"),"Low Content")</f>
        <v>Low Content</v>
      </c>
      <c r="Y154" s="7">
        <v>0.5</v>
      </c>
      <c r="Z154" s="7">
        <f>IFERROR(__xludf.DUMMYFUNCTION("IFERROR(filter(indirect(CONCAT(LEFT(Z$1, LEN(Z$1)-8),""-rep-texts"")&amp;""!$A$4:$A""),indirect(CONCAT(LEFT(Z$1, LEN(Z$1)-8),""-rep-texts"")&amp;""!$B$4:$B"") = -1000, indirect(CONCAT(LEFT(Z$1, LEN(Z$1)-8),""-rep-texts"")&amp;""!$C$4:$C"") = AA154), -2)"),-2.0)</f>
        <v>-2</v>
      </c>
      <c r="AA154" s="8" t="str">
        <f>IFERROR(__xludf.DUMMYFUNCTION("IFERROR(vlookup( filter(indirect(CONCAT(LEFT(Z$1, LEN(Z$1)-8),""-rep-texts"")&amp;""!$B$4:$B""),indirect(CONCAT(LEFT(Z$1, LEN(Z$1)-8),""-rep-texts"")&amp;""!$A$4:$A"") = AC154), indirect(CONCAT(LEFT(Z$1, LEN(Z$1)-8),""-rep-texts"")&amp;""!$A$4:$C""), 3, false), ""Low"&amp;" Content"")"),"Low Content")</f>
        <v>Low Content</v>
      </c>
      <c r="AB154" s="7">
        <v>0.5</v>
      </c>
      <c r="AC154" s="8">
        <f>IFERROR(__xludf.DUMMYFUNCTION("IFERROR(filter(indirect(CONCAT(LEFT(AC$1, LEN(AC$1)-8),""-rep-texts"")&amp;""!$A$4:$A""),indirect(CONCAT(LEFT(AC$1, LEN(AC$1)-8),""-rep-texts"")&amp;""!$B$4:$B"") &lt;&gt; -1000, indirect(CONCAT(LEFT(AC$1, LEN(AC$1)-8),""-rep-texts"")&amp;""!$C$4:$C"") = AD154), -2)"),-2.0)</f>
        <v>-2</v>
      </c>
      <c r="AD154" s="8" t="str">
        <f>IFERROR(__xludf.DUMMYFUNCTION("IF(ISBLANK(IFERROR(vlookup(G154, IMPORTRANGE(""1HbWeGXj0j_9fxRj0rL21m2rIJnCPQCiNttak_P61qFU"", ""policy_desired_state""), 3,false), ""Low Content"") ), ""Low Content"", IFERROR(vlookup(G154, IMPORTRANGE(""1HbWeGXj0j_9fxRj0rL21m2rIJnCPQCiNttak_P61qFU"", """&amp;"policy_desired_state!$A$3:$C$10000""), 3,false), ""Low Content"") )"),"Low Content")</f>
        <v>Low Content</v>
      </c>
      <c r="AE154" s="7">
        <v>0.5</v>
      </c>
    </row>
    <row r="155" ht="15.75" customHeight="1">
      <c r="A155" s="5" t="s">
        <v>38</v>
      </c>
      <c r="B155" s="9" t="s">
        <v>52</v>
      </c>
      <c r="C155" s="5" t="s">
        <v>71</v>
      </c>
      <c r="D155" s="5" t="s">
        <v>630</v>
      </c>
      <c r="E155" s="5" t="s">
        <v>631</v>
      </c>
      <c r="F155" s="10"/>
      <c r="G155" s="10"/>
      <c r="H155" s="7">
        <f>IFERROR(__xludf.DUMMYFUNCTION("IFERROR(filter(indirect(CONCAT(LEFT(H$1, LEN(H$1)-8),""-rep-texts"")&amp;""!$A$4:$A""),indirect(CONCAT(LEFT(H$1, LEN(H$1)-8),""-rep-texts"")&amp;""!$B$4:$B"") = -1000, indirect(CONCAT(LEFT(H$1, LEN(H$1)-8),""-rep-texts"")&amp;""!$C$4:$C"") = I155), -2)"),0.0)</f>
        <v>0</v>
      </c>
      <c r="I155" s="8" t="str">
        <f>IFERROR(__xludf.DUMMYFUNCTION("IFERROR(vlookup( filter(indirect(CONCAT(LEFT(H$1, LEN(H$1)-8),""-rep-texts"")&amp;""!$B$4:$B""),indirect(CONCAT(LEFT(H$1, LEN(H$1)-8),""-rep-texts"")&amp;""!$A$4:$A"") = K155), indirect(CONCAT(LEFT(H$1, LEN(H$1)-8),""-rep-texts"")&amp;""!$A$4:$C""), 3, false), ""Low "&amp;"Content"")"),"Adopted hybrid work policy")</f>
        <v>Adopted hybrid work policy</v>
      </c>
      <c r="J155" s="7">
        <v>0.5</v>
      </c>
      <c r="K155" s="8">
        <f>IFERROR(__xludf.DUMMYFUNCTION("IFERROR(filter(indirect(CONCAT(LEFT(K$1, LEN(K$1)-8),""-rep-texts"")&amp;""!$A$4:$A""),indirect(CONCAT(LEFT(K$1, LEN(K$1)-8),""-rep-texts"")&amp;""!$B$4:$B"") &lt;&gt; -1000, indirect(CONCAT(LEFT(K$1, LEN(K$1)-8),""-rep-texts"")&amp;""!$C$4:$C"") = L155), -2)"),4.0)</f>
        <v>4</v>
      </c>
      <c r="L155" s="8" t="str">
        <f>IFERROR(__xludf.DUMMYFUNCTION("IF(ISBLANK(IFERROR(vlookup(D155, IMPORTRANGE(""1HbWeGXj0j_9fxRj0rL21m2rIJnCPQCiNttak_P61qFU"", ""policy_current_state""), 3,false), ""Low Content"") ), ""Low Content"", IFERROR(vlookup(D155, IMPORTRANGE(""1HbWeGXj0j_9fxRj0rL21m2rIJnCPQCiNttak_P61qFU"", """&amp;"policy_current_state!$A$3:$C$10000""), 3,false), ""Low Content"") )"),"Adopted hybrid work policy")</f>
        <v>Adopted hybrid work policy</v>
      </c>
      <c r="M155" s="7">
        <v>0.5</v>
      </c>
      <c r="N155" s="7">
        <f>IFERROR(__xludf.DUMMYFUNCTION("IFERROR(filter(indirect(CONCAT(LEFT(N$1, LEN(N$1)-8),""-rep-texts"")&amp;""!$A$4:$A""),indirect(CONCAT(LEFT(N$1, LEN(N$1)-8),""-rep-texts"")&amp;""!$B$4:$B"") = -1000, indirect(CONCAT(LEFT(N$1, LEN(N$1)-8),""-rep-texts"")&amp;""!$C$4:$C"") = O155), -2)"),2.0)</f>
        <v>2</v>
      </c>
      <c r="O155" s="8" t="str">
        <f>IFERROR(__xludf.DUMMYFUNCTION("IFERROR(vlookup( filter(indirect(CONCAT(LEFT(N$1, LEN(N$1)-8),""-rep-texts"")&amp;""!$B$4:$B""),indirect(CONCAT(LEFT(N$1, LEN(N$1)-8),""-rep-texts"")&amp;""!$A$4:$A"") = Q155), indirect(CONCAT(LEFT(N$1, LEN(N$1)-8),""-rep-texts"")&amp;""!$A$4:$C""), 3, false), ""Low "&amp;"Content"")"),"Positive impact on quality of life")</f>
        <v>Positive impact on quality of life</v>
      </c>
      <c r="P155" s="7">
        <v>0.5</v>
      </c>
      <c r="Q155" s="8">
        <f>IFERROR(__xludf.DUMMYFUNCTION("IFERROR(filter(indirect(CONCAT(LEFT(Q$1, LEN(Q$1)-8),""-rep-texts"")&amp;""!$A$4:$A""),indirect(CONCAT(LEFT(Q$1, LEN(Q$1)-8),""-rep-texts"")&amp;""!$B$4:$B"") &lt;&gt; -1000, indirect(CONCAT(LEFT(Q$1, LEN(Q$1)-8),""-rep-texts"")&amp;""!$C$4:$C"") = R155), -2)"),12.0)</f>
        <v>12</v>
      </c>
      <c r="R155" s="8" t="str">
        <f>IFERROR(__xludf.DUMMYFUNCTION("IF(ISBLANK(IFERROR(vlookup(E155, IMPORTRANGE(""1HbWeGXj0j_9fxRj0rL21m2rIJnCPQCiNttak_P61qFU"", ""impact_quality""), 3,false), ""Low Content"") ), ""Low Content"", IFERROR(vlookup(E155, IMPORTRANGE(""1HbWeGXj0j_9fxRj0rL21m2rIJnCPQCiNttak_P61qFU"", ""impact"&amp;"_quality!$A$3:$C$10000""), 3,false), ""Low Content"") )"),"Reduced commute time due to hybrid/remote schedule")</f>
        <v>Reduced commute time due to hybrid/remote schedule</v>
      </c>
      <c r="S155" s="7">
        <v>0.5</v>
      </c>
      <c r="T155" s="7">
        <f>IFERROR(__xludf.DUMMYFUNCTION("IFERROR(filter(indirect(CONCAT(LEFT(T$1, LEN(T$1)-8),""-rep-texts"")&amp;""!$A$4:$A""),indirect(CONCAT(LEFT(T$1, LEN(T$1)-8),""-rep-texts"")&amp;""!$B$4:$B"") = -1000, indirect(CONCAT(LEFT(T$1, LEN(T$1)-8),""-rep-texts"")&amp;""!$C$4:$C"") = U155), -2)"),-2.0)</f>
        <v>-2</v>
      </c>
      <c r="U155" s="8" t="str">
        <f>IFERROR(__xludf.DUMMYFUNCTION("IFERROR(vlookup( filter(indirect(CONCAT(LEFT(T$1, LEN(T$1)-8),""-rep-texts"")&amp;""!$B$4:$B""),indirect(CONCAT(LEFT(T$1, LEN(T$1)-8),""-rep-texts"")&amp;""!$A$4:$A"") = W155), indirect(CONCAT(LEFT(T$1, LEN(T$1)-8),""-rep-texts"")&amp;""!$A$4:$C""), 3, false), ""Low "&amp;"Content"")"),"Low Content")</f>
        <v>Low Content</v>
      </c>
      <c r="V155" s="7">
        <v>0.5</v>
      </c>
      <c r="W155" s="8">
        <f>IFERROR(__xludf.DUMMYFUNCTION("IFERROR(filter(indirect(CONCAT(LEFT(W$1, LEN(W$1)-8),""-rep-texts"")&amp;""!$A$4:$A""),indirect(CONCAT(LEFT(W$1, LEN(W$1)-8),""-rep-texts"")&amp;""!$B$4:$B"") &lt;&gt; -1000, indirect(CONCAT(LEFT(W$1, LEN(W$1)-8),""-rep-texts"")&amp;""!$C$4:$C"") = X155), -2)"),-2.0)</f>
        <v>-2</v>
      </c>
      <c r="X155" s="8" t="str">
        <f>IFERROR(__xludf.DUMMYFUNCTION("IF(ISBLANK(IFERROR(vlookup(F155, IMPORTRANGE(""1HbWeGXj0j_9fxRj0rL21m2rIJnCPQCiNttak_P61qFU"", ""impact_cul_perf""), 3,false), ""Low Content"") ), ""Low Content"", IFERROR(vlookup(F155, IMPORTRANGE(""1HbWeGXj0j_9fxRj0rL21m2rIJnCPQCiNttak_P61qFU"", ""impac"&amp;"t_cul_perf!$A$3:$C$10000""), 3,false), ""Low Content"") )"),"Low Content")</f>
        <v>Low Content</v>
      </c>
      <c r="Y155" s="7">
        <v>0.5</v>
      </c>
      <c r="Z155" s="7">
        <f>IFERROR(__xludf.DUMMYFUNCTION("IFERROR(filter(indirect(CONCAT(LEFT(Z$1, LEN(Z$1)-8),""-rep-texts"")&amp;""!$A$4:$A""),indirect(CONCAT(LEFT(Z$1, LEN(Z$1)-8),""-rep-texts"")&amp;""!$B$4:$B"") = -1000, indirect(CONCAT(LEFT(Z$1, LEN(Z$1)-8),""-rep-texts"")&amp;""!$C$4:$C"") = AA155), -2)"),-2.0)</f>
        <v>-2</v>
      </c>
      <c r="AA155" s="8" t="str">
        <f>IFERROR(__xludf.DUMMYFUNCTION("IFERROR(vlookup( filter(indirect(CONCAT(LEFT(Z$1, LEN(Z$1)-8),""-rep-texts"")&amp;""!$B$4:$B""),indirect(CONCAT(LEFT(Z$1, LEN(Z$1)-8),""-rep-texts"")&amp;""!$A$4:$A"") = AC155), indirect(CONCAT(LEFT(Z$1, LEN(Z$1)-8),""-rep-texts"")&amp;""!$A$4:$C""), 3, false), ""Low"&amp;" Content"")"),"Low Content")</f>
        <v>Low Content</v>
      </c>
      <c r="AB155" s="7">
        <v>0.5</v>
      </c>
      <c r="AC155" s="8">
        <f>IFERROR(__xludf.DUMMYFUNCTION("IFERROR(filter(indirect(CONCAT(LEFT(AC$1, LEN(AC$1)-8),""-rep-texts"")&amp;""!$A$4:$A""),indirect(CONCAT(LEFT(AC$1, LEN(AC$1)-8),""-rep-texts"")&amp;""!$B$4:$B"") &lt;&gt; -1000, indirect(CONCAT(LEFT(AC$1, LEN(AC$1)-8),""-rep-texts"")&amp;""!$C$4:$C"") = AD155), -2)"),-2.0)</f>
        <v>-2</v>
      </c>
      <c r="AD155" s="8" t="str">
        <f>IFERROR(__xludf.DUMMYFUNCTION("IF(ISBLANK(IFERROR(vlookup(G155, IMPORTRANGE(""1HbWeGXj0j_9fxRj0rL21m2rIJnCPQCiNttak_P61qFU"", ""policy_desired_state""), 3,false), ""Low Content"") ), ""Low Content"", IFERROR(vlookup(G155, IMPORTRANGE(""1HbWeGXj0j_9fxRj0rL21m2rIJnCPQCiNttak_P61qFU"", """&amp;"policy_desired_state!$A$3:$C$10000""), 3,false), ""Low Content"") )"),"Low Content")</f>
        <v>Low Content</v>
      </c>
      <c r="AE155" s="7">
        <v>0.5</v>
      </c>
    </row>
    <row r="156" ht="15.75" customHeight="1">
      <c r="A156" s="5" t="s">
        <v>38</v>
      </c>
      <c r="B156" s="9" t="s">
        <v>52</v>
      </c>
      <c r="C156" s="5" t="s">
        <v>71</v>
      </c>
      <c r="D156" s="5" t="s">
        <v>632</v>
      </c>
      <c r="E156" s="5" t="s">
        <v>633</v>
      </c>
      <c r="F156" s="10"/>
      <c r="G156" s="10"/>
      <c r="H156" s="7">
        <f>IFERROR(__xludf.DUMMYFUNCTION("IFERROR(filter(indirect(CONCAT(LEFT(H$1, LEN(H$1)-8),""-rep-texts"")&amp;""!$A$4:$A""),indirect(CONCAT(LEFT(H$1, LEN(H$1)-8),""-rep-texts"")&amp;""!$B$4:$B"") = -1000, indirect(CONCAT(LEFT(H$1, LEN(H$1)-8),""-rep-texts"")&amp;""!$C$4:$C"") = I156), -2)"),2.0)</f>
        <v>2</v>
      </c>
      <c r="I156" s="8" t="str">
        <f>IFERROR(__xludf.DUMMYFUNCTION("IFERROR(vlookup( filter(indirect(CONCAT(LEFT(H$1, LEN(H$1)-8),""-rep-texts"")&amp;""!$B$4:$B""),indirect(CONCAT(LEFT(H$1, LEN(H$1)-8),""-rep-texts"")&amp;""!$A$4:$A"") = K156), indirect(CONCAT(LEFT(H$1, LEN(H$1)-8),""-rep-texts"")&amp;""!$A$4:$C""), 3, false), ""Low "&amp;"Content"")"),"No change in policy")</f>
        <v>No change in policy</v>
      </c>
      <c r="J156" s="7">
        <v>0.5</v>
      </c>
      <c r="K156" s="8">
        <f>IFERROR(__xludf.DUMMYFUNCTION("IFERROR(filter(indirect(CONCAT(LEFT(K$1, LEN(K$1)-8),""-rep-texts"")&amp;""!$A$4:$A""),indirect(CONCAT(LEFT(K$1, LEN(K$1)-8),""-rep-texts"")&amp;""!$B$4:$B"") &lt;&gt; -1000, indirect(CONCAT(LEFT(K$1, LEN(K$1)-8),""-rep-texts"")&amp;""!$C$4:$C"") = L156), -2)"),6.0)</f>
        <v>6</v>
      </c>
      <c r="L156" s="8" t="str">
        <f>IFERROR(__xludf.DUMMYFUNCTION("IF(ISBLANK(IFERROR(vlookup(D156, IMPORTRANGE(""1HbWeGXj0j_9fxRj0rL21m2rIJnCPQCiNttak_P61qFU"", ""policy_current_state""), 3,false), ""Low Content"") ), ""Low Content"", IFERROR(vlookup(D156, IMPORTRANGE(""1HbWeGXj0j_9fxRj0rL21m2rIJnCPQCiNttak_P61qFU"", """&amp;"policy_current_state!$A$3:$C$10000""), 3,false), ""Low Content"") )"),"No change in policy")</f>
        <v>No change in policy</v>
      </c>
      <c r="M156" s="7">
        <v>0.5</v>
      </c>
      <c r="N156" s="7">
        <f>IFERROR(__xludf.DUMMYFUNCTION("IFERROR(filter(indirect(CONCAT(LEFT(N$1, LEN(N$1)-8),""-rep-texts"")&amp;""!$A$4:$A""),indirect(CONCAT(LEFT(N$1, LEN(N$1)-8),""-rep-texts"")&amp;""!$B$4:$B"") = -1000, indirect(CONCAT(LEFT(N$1, LEN(N$1)-8),""-rep-texts"")&amp;""!$C$4:$C"") = O156), -2)"),-2.0)</f>
        <v>-2</v>
      </c>
      <c r="O156" s="8" t="str">
        <f>IFERROR(__xludf.DUMMYFUNCTION("IFERROR(vlookup( filter(indirect(CONCAT(LEFT(N$1, LEN(N$1)-8),""-rep-texts"")&amp;""!$B$4:$B""),indirect(CONCAT(LEFT(N$1, LEN(N$1)-8),""-rep-texts"")&amp;""!$A$4:$A"") = Q156), indirect(CONCAT(LEFT(N$1, LEN(N$1)-8),""-rep-texts"")&amp;""!$A$4:$C""), 3, false), ""Low "&amp;"Content"")"),"Low Content")</f>
        <v>Low Content</v>
      </c>
      <c r="P156" s="7">
        <v>0.5</v>
      </c>
      <c r="Q156" s="8">
        <f>IFERROR(__xludf.DUMMYFUNCTION("IFERROR(filter(indirect(CONCAT(LEFT(Q$1, LEN(Q$1)-8),""-rep-texts"")&amp;""!$A$4:$A""),indirect(CONCAT(LEFT(Q$1, LEN(Q$1)-8),""-rep-texts"")&amp;""!$B$4:$B"") &lt;&gt; -1000, indirect(CONCAT(LEFT(Q$1, LEN(Q$1)-8),""-rep-texts"")&amp;""!$C$4:$C"") = R156), -2)"),-2.0)</f>
        <v>-2</v>
      </c>
      <c r="R156" s="8" t="str">
        <f>IFERROR(__xludf.DUMMYFUNCTION("IF(ISBLANK(IFERROR(vlookup(E156, IMPORTRANGE(""1HbWeGXj0j_9fxRj0rL21m2rIJnCPQCiNttak_P61qFU"", ""impact_quality""), 3,false), ""Low Content"") ), ""Low Content"", IFERROR(vlookup(E156, IMPORTRANGE(""1HbWeGXj0j_9fxRj0rL21m2rIJnCPQCiNttak_P61qFU"", ""impact"&amp;"_quality!$A$3:$C$10000""), 3,false), ""Low Content"") )"),"Low Content")</f>
        <v>Low Content</v>
      </c>
      <c r="S156" s="7">
        <v>0.5</v>
      </c>
      <c r="T156" s="7">
        <f>IFERROR(__xludf.DUMMYFUNCTION("IFERROR(filter(indirect(CONCAT(LEFT(T$1, LEN(T$1)-8),""-rep-texts"")&amp;""!$A$4:$A""),indirect(CONCAT(LEFT(T$1, LEN(T$1)-8),""-rep-texts"")&amp;""!$B$4:$B"") = -1000, indirect(CONCAT(LEFT(T$1, LEN(T$1)-8),""-rep-texts"")&amp;""!$C$4:$C"") = U156), -2)"),-2.0)</f>
        <v>-2</v>
      </c>
      <c r="U156" s="8" t="str">
        <f>IFERROR(__xludf.DUMMYFUNCTION("IFERROR(vlookup( filter(indirect(CONCAT(LEFT(T$1, LEN(T$1)-8),""-rep-texts"")&amp;""!$B$4:$B""),indirect(CONCAT(LEFT(T$1, LEN(T$1)-8),""-rep-texts"")&amp;""!$A$4:$A"") = W156), indirect(CONCAT(LEFT(T$1, LEN(T$1)-8),""-rep-texts"")&amp;""!$A$4:$C""), 3, false), ""Low "&amp;"Content"")"),"Low Content")</f>
        <v>Low Content</v>
      </c>
      <c r="V156" s="7">
        <v>0.5</v>
      </c>
      <c r="W156" s="8">
        <f>IFERROR(__xludf.DUMMYFUNCTION("IFERROR(filter(indirect(CONCAT(LEFT(W$1, LEN(W$1)-8),""-rep-texts"")&amp;""!$A$4:$A""),indirect(CONCAT(LEFT(W$1, LEN(W$1)-8),""-rep-texts"")&amp;""!$B$4:$B"") &lt;&gt; -1000, indirect(CONCAT(LEFT(W$1, LEN(W$1)-8),""-rep-texts"")&amp;""!$C$4:$C"") = X156), -2)"),-2.0)</f>
        <v>-2</v>
      </c>
      <c r="X156" s="8" t="str">
        <f>IFERROR(__xludf.DUMMYFUNCTION("IF(ISBLANK(IFERROR(vlookup(F156, IMPORTRANGE(""1HbWeGXj0j_9fxRj0rL21m2rIJnCPQCiNttak_P61qFU"", ""impact_cul_perf""), 3,false), ""Low Content"") ), ""Low Content"", IFERROR(vlookup(F156, IMPORTRANGE(""1HbWeGXj0j_9fxRj0rL21m2rIJnCPQCiNttak_P61qFU"", ""impac"&amp;"t_cul_perf!$A$3:$C$10000""), 3,false), ""Low Content"") )"),"Low Content")</f>
        <v>Low Content</v>
      </c>
      <c r="Y156" s="7">
        <v>0.5</v>
      </c>
      <c r="Z156" s="7">
        <f>IFERROR(__xludf.DUMMYFUNCTION("IFERROR(filter(indirect(CONCAT(LEFT(Z$1, LEN(Z$1)-8),""-rep-texts"")&amp;""!$A$4:$A""),indirect(CONCAT(LEFT(Z$1, LEN(Z$1)-8),""-rep-texts"")&amp;""!$B$4:$B"") = -1000, indirect(CONCAT(LEFT(Z$1, LEN(Z$1)-8),""-rep-texts"")&amp;""!$C$4:$C"") = AA156), -2)"),-2.0)</f>
        <v>-2</v>
      </c>
      <c r="AA156" s="8" t="str">
        <f>IFERROR(__xludf.DUMMYFUNCTION("IFERROR(vlookup( filter(indirect(CONCAT(LEFT(Z$1, LEN(Z$1)-8),""-rep-texts"")&amp;""!$B$4:$B""),indirect(CONCAT(LEFT(Z$1, LEN(Z$1)-8),""-rep-texts"")&amp;""!$A$4:$A"") = AC156), indirect(CONCAT(LEFT(Z$1, LEN(Z$1)-8),""-rep-texts"")&amp;""!$A$4:$C""), 3, false), ""Low"&amp;" Content"")"),"Low Content")</f>
        <v>Low Content</v>
      </c>
      <c r="AB156" s="7">
        <v>0.5</v>
      </c>
      <c r="AC156" s="8">
        <f>IFERROR(__xludf.DUMMYFUNCTION("IFERROR(filter(indirect(CONCAT(LEFT(AC$1, LEN(AC$1)-8),""-rep-texts"")&amp;""!$A$4:$A""),indirect(CONCAT(LEFT(AC$1, LEN(AC$1)-8),""-rep-texts"")&amp;""!$B$4:$B"") &lt;&gt; -1000, indirect(CONCAT(LEFT(AC$1, LEN(AC$1)-8),""-rep-texts"")&amp;""!$C$4:$C"") = AD156), -2)"),-2.0)</f>
        <v>-2</v>
      </c>
      <c r="AD156" s="8" t="str">
        <f>IFERROR(__xludf.DUMMYFUNCTION("IF(ISBLANK(IFERROR(vlookup(G156, IMPORTRANGE(""1HbWeGXj0j_9fxRj0rL21m2rIJnCPQCiNttak_P61qFU"", ""policy_desired_state""), 3,false), ""Low Content"") ), ""Low Content"", IFERROR(vlookup(G156, IMPORTRANGE(""1HbWeGXj0j_9fxRj0rL21m2rIJnCPQCiNttak_P61qFU"", """&amp;"policy_desired_state!$A$3:$C$10000""), 3,false), ""Low Content"") )"),"Low Content")</f>
        <v>Low Content</v>
      </c>
      <c r="AE156" s="7">
        <v>0.5</v>
      </c>
    </row>
    <row r="157" ht="15.75" customHeight="1">
      <c r="A157" s="5" t="s">
        <v>38</v>
      </c>
      <c r="B157" s="9" t="s">
        <v>85</v>
      </c>
      <c r="C157" s="5" t="s">
        <v>71</v>
      </c>
      <c r="D157" s="5" t="s">
        <v>634</v>
      </c>
      <c r="E157" s="5" t="s">
        <v>635</v>
      </c>
      <c r="F157" s="10"/>
      <c r="G157" s="10"/>
      <c r="H157" s="7">
        <f>IFERROR(__xludf.DUMMYFUNCTION("IFERROR(filter(indirect(CONCAT(LEFT(H$1, LEN(H$1)-8),""-rep-texts"")&amp;""!$A$4:$A""),indirect(CONCAT(LEFT(H$1, LEN(H$1)-8),""-rep-texts"")&amp;""!$B$4:$B"") = -1000, indirect(CONCAT(LEFT(H$1, LEN(H$1)-8),""-rep-texts"")&amp;""!$C$4:$C"") = I157), -2)"),0.0)</f>
        <v>0</v>
      </c>
      <c r="I157" s="8" t="str">
        <f>IFERROR(__xludf.DUMMYFUNCTION("IFERROR(vlookup( filter(indirect(CONCAT(LEFT(H$1, LEN(H$1)-8),""-rep-texts"")&amp;""!$B$4:$B""),indirect(CONCAT(LEFT(H$1, LEN(H$1)-8),""-rep-texts"")&amp;""!$A$4:$A"") = K157), indirect(CONCAT(LEFT(H$1, LEN(H$1)-8),""-rep-texts"")&amp;""!$A$4:$C""), 3, false), ""Low "&amp;"Content"")"),"Adopted hybrid work policy")</f>
        <v>Adopted hybrid work policy</v>
      </c>
      <c r="J157" s="7">
        <v>0.5</v>
      </c>
      <c r="K157" s="8">
        <f>IFERROR(__xludf.DUMMYFUNCTION("IFERROR(filter(indirect(CONCAT(LEFT(K$1, LEN(K$1)-8),""-rep-texts"")&amp;""!$A$4:$A""),indirect(CONCAT(LEFT(K$1, LEN(K$1)-8),""-rep-texts"")&amp;""!$B$4:$B"") &lt;&gt; -1000, indirect(CONCAT(LEFT(K$1, LEN(K$1)-8),""-rep-texts"")&amp;""!$C$4:$C"") = L157), -2)"),4.0)</f>
        <v>4</v>
      </c>
      <c r="L157" s="8" t="str">
        <f>IFERROR(__xludf.DUMMYFUNCTION("IF(ISBLANK(IFERROR(vlookup(D157, IMPORTRANGE(""1HbWeGXj0j_9fxRj0rL21m2rIJnCPQCiNttak_P61qFU"", ""policy_current_state""), 3,false), ""Low Content"") ), ""Low Content"", IFERROR(vlookup(D157, IMPORTRANGE(""1HbWeGXj0j_9fxRj0rL21m2rIJnCPQCiNttak_P61qFU"", """&amp;"policy_current_state!$A$3:$C$10000""), 3,false), ""Low Content"") )"),"Adopted hybrid work policy")</f>
        <v>Adopted hybrid work policy</v>
      </c>
      <c r="M157" s="7">
        <v>0.5</v>
      </c>
      <c r="N157" s="7">
        <f>IFERROR(__xludf.DUMMYFUNCTION("IFERROR(filter(indirect(CONCAT(LEFT(N$1, LEN(N$1)-8),""-rep-texts"")&amp;""!$A$4:$A""),indirect(CONCAT(LEFT(N$1, LEN(N$1)-8),""-rep-texts"")&amp;""!$B$4:$B"") = -1000, indirect(CONCAT(LEFT(N$1, LEN(N$1)-8),""-rep-texts"")&amp;""!$C$4:$C"") = O157), -2)"),2.0)</f>
        <v>2</v>
      </c>
      <c r="O157" s="8" t="str">
        <f>IFERROR(__xludf.DUMMYFUNCTION("IFERROR(vlookup( filter(indirect(CONCAT(LEFT(N$1, LEN(N$1)-8),""-rep-texts"")&amp;""!$B$4:$B""),indirect(CONCAT(LEFT(N$1, LEN(N$1)-8),""-rep-texts"")&amp;""!$A$4:$A"") = Q157), indirect(CONCAT(LEFT(N$1, LEN(N$1)-8),""-rep-texts"")&amp;""!$A$4:$C""), 3, false), ""Low "&amp;"Content"")"),"Positive impact on quality of life")</f>
        <v>Positive impact on quality of life</v>
      </c>
      <c r="P157" s="7">
        <v>0.5</v>
      </c>
      <c r="Q157" s="8">
        <f>IFERROR(__xludf.DUMMYFUNCTION("IFERROR(filter(indirect(CONCAT(LEFT(Q$1, LEN(Q$1)-8),""-rep-texts"")&amp;""!$A$4:$A""),indirect(CONCAT(LEFT(Q$1, LEN(Q$1)-8),""-rep-texts"")&amp;""!$B$4:$B"") &lt;&gt; -1000, indirect(CONCAT(LEFT(Q$1, LEN(Q$1)-8),""-rep-texts"")&amp;""!$C$4:$C"") = R157), -2)"),12.0)</f>
        <v>12</v>
      </c>
      <c r="R157" s="8" t="str">
        <f>IFERROR(__xludf.DUMMYFUNCTION("IF(ISBLANK(IFERROR(vlookup(E157, IMPORTRANGE(""1HbWeGXj0j_9fxRj0rL21m2rIJnCPQCiNttak_P61qFU"", ""impact_quality""), 3,false), ""Low Content"") ), ""Low Content"", IFERROR(vlookup(E157, IMPORTRANGE(""1HbWeGXj0j_9fxRj0rL21m2rIJnCPQCiNttak_P61qFU"", ""impact"&amp;"_quality!$A$3:$C$10000""), 3,false), ""Low Content"") )"),"Reduced commute time due to hybrid/remote schedule")</f>
        <v>Reduced commute time due to hybrid/remote schedule</v>
      </c>
      <c r="S157" s="7">
        <v>0.5</v>
      </c>
      <c r="T157" s="7">
        <f>IFERROR(__xludf.DUMMYFUNCTION("IFERROR(filter(indirect(CONCAT(LEFT(T$1, LEN(T$1)-8),""-rep-texts"")&amp;""!$A$4:$A""),indirect(CONCAT(LEFT(T$1, LEN(T$1)-8),""-rep-texts"")&amp;""!$B$4:$B"") = -1000, indirect(CONCAT(LEFT(T$1, LEN(T$1)-8),""-rep-texts"")&amp;""!$C$4:$C"") = U157), -2)"),-2.0)</f>
        <v>-2</v>
      </c>
      <c r="U157" s="8" t="str">
        <f>IFERROR(__xludf.DUMMYFUNCTION("IFERROR(vlookup( filter(indirect(CONCAT(LEFT(T$1, LEN(T$1)-8),""-rep-texts"")&amp;""!$B$4:$B""),indirect(CONCAT(LEFT(T$1, LEN(T$1)-8),""-rep-texts"")&amp;""!$A$4:$A"") = W157), indirect(CONCAT(LEFT(T$1, LEN(T$1)-8),""-rep-texts"")&amp;""!$A$4:$C""), 3, false), ""Low "&amp;"Content"")"),"Low Content")</f>
        <v>Low Content</v>
      </c>
      <c r="V157" s="7">
        <v>0.5</v>
      </c>
      <c r="W157" s="8">
        <f>IFERROR(__xludf.DUMMYFUNCTION("IFERROR(filter(indirect(CONCAT(LEFT(W$1, LEN(W$1)-8),""-rep-texts"")&amp;""!$A$4:$A""),indirect(CONCAT(LEFT(W$1, LEN(W$1)-8),""-rep-texts"")&amp;""!$B$4:$B"") &lt;&gt; -1000, indirect(CONCAT(LEFT(W$1, LEN(W$1)-8),""-rep-texts"")&amp;""!$C$4:$C"") = X157), -2)"),-2.0)</f>
        <v>-2</v>
      </c>
      <c r="X157" s="8" t="str">
        <f>IFERROR(__xludf.DUMMYFUNCTION("IF(ISBLANK(IFERROR(vlookup(F157, IMPORTRANGE(""1HbWeGXj0j_9fxRj0rL21m2rIJnCPQCiNttak_P61qFU"", ""impact_cul_perf""), 3,false), ""Low Content"") ), ""Low Content"", IFERROR(vlookup(F157, IMPORTRANGE(""1HbWeGXj0j_9fxRj0rL21m2rIJnCPQCiNttak_P61qFU"", ""impac"&amp;"t_cul_perf!$A$3:$C$10000""), 3,false), ""Low Content"") )"),"Low Content")</f>
        <v>Low Content</v>
      </c>
      <c r="Y157" s="7">
        <v>0.5</v>
      </c>
      <c r="Z157" s="7">
        <f>IFERROR(__xludf.DUMMYFUNCTION("IFERROR(filter(indirect(CONCAT(LEFT(Z$1, LEN(Z$1)-8),""-rep-texts"")&amp;""!$A$4:$A""),indirect(CONCAT(LEFT(Z$1, LEN(Z$1)-8),""-rep-texts"")&amp;""!$B$4:$B"") = -1000, indirect(CONCAT(LEFT(Z$1, LEN(Z$1)-8),""-rep-texts"")&amp;""!$C$4:$C"") = AA157), -2)"),-2.0)</f>
        <v>-2</v>
      </c>
      <c r="AA157" s="8" t="str">
        <f>IFERROR(__xludf.DUMMYFUNCTION("IFERROR(vlookup( filter(indirect(CONCAT(LEFT(Z$1, LEN(Z$1)-8),""-rep-texts"")&amp;""!$B$4:$B""),indirect(CONCAT(LEFT(Z$1, LEN(Z$1)-8),""-rep-texts"")&amp;""!$A$4:$A"") = AC157), indirect(CONCAT(LEFT(Z$1, LEN(Z$1)-8),""-rep-texts"")&amp;""!$A$4:$C""), 3, false), ""Low"&amp;" Content"")"),"Low Content")</f>
        <v>Low Content</v>
      </c>
      <c r="AB157" s="7">
        <v>0.5</v>
      </c>
      <c r="AC157" s="8">
        <f>IFERROR(__xludf.DUMMYFUNCTION("IFERROR(filter(indirect(CONCAT(LEFT(AC$1, LEN(AC$1)-8),""-rep-texts"")&amp;""!$A$4:$A""),indirect(CONCAT(LEFT(AC$1, LEN(AC$1)-8),""-rep-texts"")&amp;""!$B$4:$B"") &lt;&gt; -1000, indirect(CONCAT(LEFT(AC$1, LEN(AC$1)-8),""-rep-texts"")&amp;""!$C$4:$C"") = AD157), -2)"),-2.0)</f>
        <v>-2</v>
      </c>
      <c r="AD157" s="8" t="str">
        <f>IFERROR(__xludf.DUMMYFUNCTION("IF(ISBLANK(IFERROR(vlookup(G157, IMPORTRANGE(""1HbWeGXj0j_9fxRj0rL21m2rIJnCPQCiNttak_P61qFU"", ""policy_desired_state""), 3,false), ""Low Content"") ), ""Low Content"", IFERROR(vlookup(G157, IMPORTRANGE(""1HbWeGXj0j_9fxRj0rL21m2rIJnCPQCiNttak_P61qFU"", """&amp;"policy_desired_state!$A$3:$C$10000""), 3,false), ""Low Content"") )"),"Low Content")</f>
        <v>Low Content</v>
      </c>
      <c r="AE157" s="7">
        <v>0.5</v>
      </c>
    </row>
    <row r="158" ht="15.75" customHeight="1">
      <c r="A158" s="5" t="s">
        <v>38</v>
      </c>
      <c r="B158" s="6" t="s">
        <v>85</v>
      </c>
      <c r="C158" s="5" t="s">
        <v>71</v>
      </c>
      <c r="D158" s="5" t="s">
        <v>636</v>
      </c>
      <c r="E158" s="5" t="s">
        <v>637</v>
      </c>
      <c r="F158" s="10"/>
      <c r="G158" s="10"/>
      <c r="H158" s="7">
        <f>IFERROR(__xludf.DUMMYFUNCTION("IFERROR(filter(indirect(CONCAT(LEFT(H$1, LEN(H$1)-8),""-rep-texts"")&amp;""!$A$4:$A""),indirect(CONCAT(LEFT(H$1, LEN(H$1)-8),""-rep-texts"")&amp;""!$B$4:$B"") = -1000, indirect(CONCAT(LEFT(H$1, LEN(H$1)-8),""-rep-texts"")&amp;""!$C$4:$C"") = I158), -2)"),1.0)</f>
        <v>1</v>
      </c>
      <c r="I158" s="8" t="str">
        <f>IFERROR(__xludf.DUMMYFUNCTION("IFERROR(vlookup( filter(indirect(CONCAT(LEFT(H$1, LEN(H$1)-8),""-rep-texts"")&amp;""!$B$4:$B""),indirect(CONCAT(LEFT(H$1, LEN(H$1)-8),""-rep-texts"")&amp;""!$A$4:$A"") = K158), indirect(CONCAT(LEFT(H$1, LEN(H$1)-8),""-rep-texts"")&amp;""!$A$4:$C""), 3, false), ""Low "&amp;"Content"")"),"Shifted to full remote work")</f>
        <v>Shifted to full remote work</v>
      </c>
      <c r="J158" s="7">
        <v>0.5</v>
      </c>
      <c r="K158" s="8">
        <f>IFERROR(__xludf.DUMMYFUNCTION("IFERROR(filter(indirect(CONCAT(LEFT(K$1, LEN(K$1)-8),""-rep-texts"")&amp;""!$A$4:$A""),indirect(CONCAT(LEFT(K$1, LEN(K$1)-8),""-rep-texts"")&amp;""!$B$4:$B"") &lt;&gt; -1000, indirect(CONCAT(LEFT(K$1, LEN(K$1)-8),""-rep-texts"")&amp;""!$C$4:$C"") = L158), -2)"),5.0)</f>
        <v>5</v>
      </c>
      <c r="L158" s="8" t="str">
        <f>IFERROR(__xludf.DUMMYFUNCTION("IF(ISBLANK(IFERROR(vlookup(D158, IMPORTRANGE(""1HbWeGXj0j_9fxRj0rL21m2rIJnCPQCiNttak_P61qFU"", ""policy_current_state""), 3,false), ""Low Content"") ), ""Low Content"", IFERROR(vlookup(D158, IMPORTRANGE(""1HbWeGXj0j_9fxRj0rL21m2rIJnCPQCiNttak_P61qFU"", """&amp;"policy_current_state!$A$3:$C$10000""), 3,false), ""Low Content"") )"),"Shifted to full remote work")</f>
        <v>Shifted to full remote work</v>
      </c>
      <c r="M158" s="7">
        <v>0.5</v>
      </c>
      <c r="N158" s="7">
        <f>IFERROR(__xludf.DUMMYFUNCTION("IFERROR(filter(indirect(CONCAT(LEFT(N$1, LEN(N$1)-8),""-rep-texts"")&amp;""!$A$4:$A""),indirect(CONCAT(LEFT(N$1, LEN(N$1)-8),""-rep-texts"")&amp;""!$B$4:$B"") = -1000, indirect(CONCAT(LEFT(N$1, LEN(N$1)-8),""-rep-texts"")&amp;""!$C$4:$C"") = O158), -2)"),2.0)</f>
        <v>2</v>
      </c>
      <c r="O158" s="8" t="str">
        <f>IFERROR(__xludf.DUMMYFUNCTION("IFERROR(vlookup( filter(indirect(CONCAT(LEFT(N$1, LEN(N$1)-8),""-rep-texts"")&amp;""!$B$4:$B""),indirect(CONCAT(LEFT(N$1, LEN(N$1)-8),""-rep-texts"")&amp;""!$A$4:$A"") = Q158), indirect(CONCAT(LEFT(N$1, LEN(N$1)-8),""-rep-texts"")&amp;""!$A$4:$C""), 3, false), ""Low "&amp;"Content"")"),"Positive impact on quality of life")</f>
        <v>Positive impact on quality of life</v>
      </c>
      <c r="P158" s="7">
        <v>0.5</v>
      </c>
      <c r="Q158" s="8">
        <f>IFERROR(__xludf.DUMMYFUNCTION("IFERROR(filter(indirect(CONCAT(LEFT(Q$1, LEN(Q$1)-8),""-rep-texts"")&amp;""!$A$4:$A""),indirect(CONCAT(LEFT(Q$1, LEN(Q$1)-8),""-rep-texts"")&amp;""!$B$4:$B"") &lt;&gt; -1000, indirect(CONCAT(LEFT(Q$1, LEN(Q$1)-8),""-rep-texts"")&amp;""!$C$4:$C"") = R158), -2)"),8.0)</f>
        <v>8</v>
      </c>
      <c r="R158" s="8" t="str">
        <f>IFERROR(__xludf.DUMMYFUNCTION("IF(ISBLANK(IFERROR(vlookup(E158, IMPORTRANGE(""1HbWeGXj0j_9fxRj0rL21m2rIJnCPQCiNttak_P61qFU"", ""impact_quality""), 3,false), ""Low Content"") ), ""Low Content"", IFERROR(vlookup(E158, IMPORTRANGE(""1HbWeGXj0j_9fxRj0rL21m2rIJnCPQCiNttak_P61qFU"", ""impact"&amp;"_quality!$A$3:$C$10000""), 3,false), ""Low Content"") )"),"Increased productivity levels due to hybrid/remote policy")</f>
        <v>Increased productivity levels due to hybrid/remote policy</v>
      </c>
      <c r="S158" s="7">
        <v>0.5</v>
      </c>
      <c r="T158" s="7">
        <f>IFERROR(__xludf.DUMMYFUNCTION("IFERROR(filter(indirect(CONCAT(LEFT(T$1, LEN(T$1)-8),""-rep-texts"")&amp;""!$A$4:$A""),indirect(CONCAT(LEFT(T$1, LEN(T$1)-8),""-rep-texts"")&amp;""!$B$4:$B"") = -1000, indirect(CONCAT(LEFT(T$1, LEN(T$1)-8),""-rep-texts"")&amp;""!$C$4:$C"") = U158), -2)"),-2.0)</f>
        <v>-2</v>
      </c>
      <c r="U158" s="8" t="str">
        <f>IFERROR(__xludf.DUMMYFUNCTION("IFERROR(vlookup( filter(indirect(CONCAT(LEFT(T$1, LEN(T$1)-8),""-rep-texts"")&amp;""!$B$4:$B""),indirect(CONCAT(LEFT(T$1, LEN(T$1)-8),""-rep-texts"")&amp;""!$A$4:$A"") = W158), indirect(CONCAT(LEFT(T$1, LEN(T$1)-8),""-rep-texts"")&amp;""!$A$4:$C""), 3, false), ""Low "&amp;"Content"")"),"Low Content")</f>
        <v>Low Content</v>
      </c>
      <c r="V158" s="7">
        <v>0.5</v>
      </c>
      <c r="W158" s="8">
        <f>IFERROR(__xludf.DUMMYFUNCTION("IFERROR(filter(indirect(CONCAT(LEFT(W$1, LEN(W$1)-8),""-rep-texts"")&amp;""!$A$4:$A""),indirect(CONCAT(LEFT(W$1, LEN(W$1)-8),""-rep-texts"")&amp;""!$B$4:$B"") &lt;&gt; -1000, indirect(CONCAT(LEFT(W$1, LEN(W$1)-8),""-rep-texts"")&amp;""!$C$4:$C"") = X158), -2)"),-2.0)</f>
        <v>-2</v>
      </c>
      <c r="X158" s="8" t="str">
        <f>IFERROR(__xludf.DUMMYFUNCTION("IF(ISBLANK(IFERROR(vlookup(F158, IMPORTRANGE(""1HbWeGXj0j_9fxRj0rL21m2rIJnCPQCiNttak_P61qFU"", ""impact_cul_perf""), 3,false), ""Low Content"") ), ""Low Content"", IFERROR(vlookup(F158, IMPORTRANGE(""1HbWeGXj0j_9fxRj0rL21m2rIJnCPQCiNttak_P61qFU"", ""impac"&amp;"t_cul_perf!$A$3:$C$10000""), 3,false), ""Low Content"") )"),"Low Content")</f>
        <v>Low Content</v>
      </c>
      <c r="Y158" s="7">
        <v>0.5</v>
      </c>
      <c r="Z158" s="7">
        <f>IFERROR(__xludf.DUMMYFUNCTION("IFERROR(filter(indirect(CONCAT(LEFT(Z$1, LEN(Z$1)-8),""-rep-texts"")&amp;""!$A$4:$A""),indirect(CONCAT(LEFT(Z$1, LEN(Z$1)-8),""-rep-texts"")&amp;""!$B$4:$B"") = -1000, indirect(CONCAT(LEFT(Z$1, LEN(Z$1)-8),""-rep-texts"")&amp;""!$C$4:$C"") = AA158), -2)"),-2.0)</f>
        <v>-2</v>
      </c>
      <c r="AA158" s="8" t="str">
        <f>IFERROR(__xludf.DUMMYFUNCTION("IFERROR(vlookup( filter(indirect(CONCAT(LEFT(Z$1, LEN(Z$1)-8),""-rep-texts"")&amp;""!$B$4:$B""),indirect(CONCAT(LEFT(Z$1, LEN(Z$1)-8),""-rep-texts"")&amp;""!$A$4:$A"") = AC158), indirect(CONCAT(LEFT(Z$1, LEN(Z$1)-8),""-rep-texts"")&amp;""!$A$4:$C""), 3, false), ""Low"&amp;" Content"")"),"Low Content")</f>
        <v>Low Content</v>
      </c>
      <c r="AB158" s="7">
        <v>0.5</v>
      </c>
      <c r="AC158" s="8">
        <f>IFERROR(__xludf.DUMMYFUNCTION("IFERROR(filter(indirect(CONCAT(LEFT(AC$1, LEN(AC$1)-8),""-rep-texts"")&amp;""!$A$4:$A""),indirect(CONCAT(LEFT(AC$1, LEN(AC$1)-8),""-rep-texts"")&amp;""!$B$4:$B"") &lt;&gt; -1000, indirect(CONCAT(LEFT(AC$1, LEN(AC$1)-8),""-rep-texts"")&amp;""!$C$4:$C"") = AD158), -2)"),-2.0)</f>
        <v>-2</v>
      </c>
      <c r="AD158" s="8" t="str">
        <f>IFERROR(__xludf.DUMMYFUNCTION("IF(ISBLANK(IFERROR(vlookup(G158, IMPORTRANGE(""1HbWeGXj0j_9fxRj0rL21m2rIJnCPQCiNttak_P61qFU"", ""policy_desired_state""), 3,false), ""Low Content"") ), ""Low Content"", IFERROR(vlookup(G158, IMPORTRANGE(""1HbWeGXj0j_9fxRj0rL21m2rIJnCPQCiNttak_P61qFU"", """&amp;"policy_desired_state!$A$3:$C$10000""), 3,false), ""Low Content"") )"),"Low Content")</f>
        <v>Low Content</v>
      </c>
      <c r="AE158" s="7">
        <v>0.5</v>
      </c>
    </row>
    <row r="159" ht="15.75" customHeight="1">
      <c r="A159" s="5" t="s">
        <v>45</v>
      </c>
      <c r="B159" s="6" t="s">
        <v>52</v>
      </c>
      <c r="C159" s="5" t="s">
        <v>47</v>
      </c>
      <c r="D159" s="5" t="s">
        <v>638</v>
      </c>
      <c r="E159" s="5" t="s">
        <v>639</v>
      </c>
      <c r="F159" s="10"/>
      <c r="G159" s="5"/>
      <c r="H159" s="7">
        <f>IFERROR(__xludf.DUMMYFUNCTION("IFERROR(filter(indirect(CONCAT(LEFT(H$1, LEN(H$1)-8),""-rep-texts"")&amp;""!$A$4:$A""),indirect(CONCAT(LEFT(H$1, LEN(H$1)-8),""-rep-texts"")&amp;""!$B$4:$B"") = -1000, indirect(CONCAT(LEFT(H$1, LEN(H$1)-8),""-rep-texts"")&amp;""!$C$4:$C"") = I159), -2)"),0.0)</f>
        <v>0</v>
      </c>
      <c r="I159" s="8" t="str">
        <f>IFERROR(__xludf.DUMMYFUNCTION("IFERROR(vlookup( filter(indirect(CONCAT(LEFT(H$1, LEN(H$1)-8),""-rep-texts"")&amp;""!$B$4:$B""),indirect(CONCAT(LEFT(H$1, LEN(H$1)-8),""-rep-texts"")&amp;""!$A$4:$A"") = K159), indirect(CONCAT(LEFT(H$1, LEN(H$1)-8),""-rep-texts"")&amp;""!$A$4:$C""), 3, false), ""Low "&amp;"Content"")"),"Adopted hybrid work policy")</f>
        <v>Adopted hybrid work policy</v>
      </c>
      <c r="J159" s="7">
        <v>0.5</v>
      </c>
      <c r="K159" s="8">
        <f>IFERROR(__xludf.DUMMYFUNCTION("IFERROR(filter(indirect(CONCAT(LEFT(K$1, LEN(K$1)-8),""-rep-texts"")&amp;""!$A$4:$A""),indirect(CONCAT(LEFT(K$1, LEN(K$1)-8),""-rep-texts"")&amp;""!$B$4:$B"") &lt;&gt; -1000, indirect(CONCAT(LEFT(K$1, LEN(K$1)-8),""-rep-texts"")&amp;""!$C$4:$C"") = L159), -2)"),4.0)</f>
        <v>4</v>
      </c>
      <c r="L159" s="8" t="str">
        <f>IFERROR(__xludf.DUMMYFUNCTION("IF(ISBLANK(IFERROR(vlookup(D159, IMPORTRANGE(""1HbWeGXj0j_9fxRj0rL21m2rIJnCPQCiNttak_P61qFU"", ""policy_current_state""), 3,false), ""Low Content"") ), ""Low Content"", IFERROR(vlookup(D159, IMPORTRANGE(""1HbWeGXj0j_9fxRj0rL21m2rIJnCPQCiNttak_P61qFU"", """&amp;"policy_current_state!$A$3:$C$10000""), 3,false), ""Low Content"") )"),"Adopted hybrid work policy")</f>
        <v>Adopted hybrid work policy</v>
      </c>
      <c r="M159" s="7">
        <v>0.5</v>
      </c>
      <c r="N159" s="7">
        <f>IFERROR(__xludf.DUMMYFUNCTION("IFERROR(filter(indirect(CONCAT(LEFT(N$1, LEN(N$1)-8),""-rep-texts"")&amp;""!$A$4:$A""),indirect(CONCAT(LEFT(N$1, LEN(N$1)-8),""-rep-texts"")&amp;""!$B$4:$B"") = -1000, indirect(CONCAT(LEFT(N$1, LEN(N$1)-8),""-rep-texts"")&amp;""!$C$4:$C"") = O159), -2)"),1.0)</f>
        <v>1</v>
      </c>
      <c r="O159" s="8" t="str">
        <f>IFERROR(__xludf.DUMMYFUNCTION("IFERROR(vlookup( filter(indirect(CONCAT(LEFT(N$1, LEN(N$1)-8),""-rep-texts"")&amp;""!$B$4:$B""),indirect(CONCAT(LEFT(N$1, LEN(N$1)-8),""-rep-texts"")&amp;""!$A$4:$A"") = Q159), indirect(CONCAT(LEFT(N$1, LEN(N$1)-8),""-rep-texts"")&amp;""!$A$4:$C""), 3, false), ""Low "&amp;"Content"")"),"No impact or change")</f>
        <v>No impact or change</v>
      </c>
      <c r="P159" s="7">
        <v>0.5</v>
      </c>
      <c r="Q159" s="8">
        <f>IFERROR(__xludf.DUMMYFUNCTION("IFERROR(filter(indirect(CONCAT(LEFT(Q$1, LEN(Q$1)-8),""-rep-texts"")&amp;""!$A$4:$A""),indirect(CONCAT(LEFT(Q$1, LEN(Q$1)-8),""-rep-texts"")&amp;""!$B$4:$B"") &lt;&gt; -1000, indirect(CONCAT(LEFT(Q$1, LEN(Q$1)-8),""-rep-texts"")&amp;""!$C$4:$C"") = R159), -2)"),7.0)</f>
        <v>7</v>
      </c>
      <c r="R159" s="8" t="str">
        <f>IFERROR(__xludf.DUMMYFUNCTION("IF(ISBLANK(IFERROR(vlookup(E159, IMPORTRANGE(""1HbWeGXj0j_9fxRj0rL21m2rIJnCPQCiNttak_P61qFU"", ""impact_quality""), 3,false), ""Low Content"") ), ""Low Content"", IFERROR(vlookup(E159, IMPORTRANGE(""1HbWeGXj0j_9fxRj0rL21m2rIJnCPQCiNttak_P61qFU"", ""impact"&amp;"_quality!$A$3:$C$10000""), 3,false), ""Low Content"") )"),"No impact or change")</f>
        <v>No impact or change</v>
      </c>
      <c r="S159" s="7">
        <v>0.5</v>
      </c>
      <c r="T159" s="7">
        <f>IFERROR(__xludf.DUMMYFUNCTION("IFERROR(filter(indirect(CONCAT(LEFT(T$1, LEN(T$1)-8),""-rep-texts"")&amp;""!$A$4:$A""),indirect(CONCAT(LEFT(T$1, LEN(T$1)-8),""-rep-texts"")&amp;""!$B$4:$B"") = -1000, indirect(CONCAT(LEFT(T$1, LEN(T$1)-8),""-rep-texts"")&amp;""!$C$4:$C"") = U159), -2)"),-2.0)</f>
        <v>-2</v>
      </c>
      <c r="U159" s="8" t="str">
        <f>IFERROR(__xludf.DUMMYFUNCTION("IFERROR(vlookup( filter(indirect(CONCAT(LEFT(T$1, LEN(T$1)-8),""-rep-texts"")&amp;""!$B$4:$B""),indirect(CONCAT(LEFT(T$1, LEN(T$1)-8),""-rep-texts"")&amp;""!$A$4:$A"") = W159), indirect(CONCAT(LEFT(T$1, LEN(T$1)-8),""-rep-texts"")&amp;""!$A$4:$C""), 3, false), ""Low "&amp;"Content"")"),"Low Content")</f>
        <v>Low Content</v>
      </c>
      <c r="V159" s="7">
        <v>0.5</v>
      </c>
      <c r="W159" s="8">
        <f>IFERROR(__xludf.DUMMYFUNCTION("IFERROR(filter(indirect(CONCAT(LEFT(W$1, LEN(W$1)-8),""-rep-texts"")&amp;""!$A$4:$A""),indirect(CONCAT(LEFT(W$1, LEN(W$1)-8),""-rep-texts"")&amp;""!$B$4:$B"") &lt;&gt; -1000, indirect(CONCAT(LEFT(W$1, LEN(W$1)-8),""-rep-texts"")&amp;""!$C$4:$C"") = X159), -2)"),-2.0)</f>
        <v>-2</v>
      </c>
      <c r="X159" s="8" t="str">
        <f>IFERROR(__xludf.DUMMYFUNCTION("IF(ISBLANK(IFERROR(vlookup(F159, IMPORTRANGE(""1HbWeGXj0j_9fxRj0rL21m2rIJnCPQCiNttak_P61qFU"", ""impact_cul_perf""), 3,false), ""Low Content"") ), ""Low Content"", IFERROR(vlookup(F159, IMPORTRANGE(""1HbWeGXj0j_9fxRj0rL21m2rIJnCPQCiNttak_P61qFU"", ""impac"&amp;"t_cul_perf!$A$3:$C$10000""), 3,false), ""Low Content"") )"),"Low Content")</f>
        <v>Low Content</v>
      </c>
      <c r="Y159" s="7">
        <v>0.5</v>
      </c>
      <c r="Z159" s="7">
        <f>IFERROR(__xludf.DUMMYFUNCTION("IFERROR(filter(indirect(CONCAT(LEFT(Z$1, LEN(Z$1)-8),""-rep-texts"")&amp;""!$A$4:$A""),indirect(CONCAT(LEFT(Z$1, LEN(Z$1)-8),""-rep-texts"")&amp;""!$B$4:$B"") = -1000, indirect(CONCAT(LEFT(Z$1, LEN(Z$1)-8),""-rep-texts"")&amp;""!$C$4:$C"") = AA159), -2)"),-2.0)</f>
        <v>-2</v>
      </c>
      <c r="AA159" s="8" t="str">
        <f>IFERROR(__xludf.DUMMYFUNCTION("IFERROR(vlookup( filter(indirect(CONCAT(LEFT(Z$1, LEN(Z$1)-8),""-rep-texts"")&amp;""!$B$4:$B""),indirect(CONCAT(LEFT(Z$1, LEN(Z$1)-8),""-rep-texts"")&amp;""!$A$4:$A"") = AC159), indirect(CONCAT(LEFT(Z$1, LEN(Z$1)-8),""-rep-texts"")&amp;""!$A$4:$C""), 3, false), ""Low"&amp;" Content"")"),"Low Content")</f>
        <v>Low Content</v>
      </c>
      <c r="AB159" s="7">
        <v>0.5</v>
      </c>
      <c r="AC159" s="8">
        <f>IFERROR(__xludf.DUMMYFUNCTION("IFERROR(filter(indirect(CONCAT(LEFT(AC$1, LEN(AC$1)-8),""-rep-texts"")&amp;""!$A$4:$A""),indirect(CONCAT(LEFT(AC$1, LEN(AC$1)-8),""-rep-texts"")&amp;""!$B$4:$B"") &lt;&gt; -1000, indirect(CONCAT(LEFT(AC$1, LEN(AC$1)-8),""-rep-texts"")&amp;""!$C$4:$C"") = AD159), -2)"),-2.0)</f>
        <v>-2</v>
      </c>
      <c r="AD159" s="8" t="str">
        <f>IFERROR(__xludf.DUMMYFUNCTION("IF(ISBLANK(IFERROR(vlookup(G159, IMPORTRANGE(""1HbWeGXj0j_9fxRj0rL21m2rIJnCPQCiNttak_P61qFU"", ""policy_desired_state""), 3,false), ""Low Content"") ), ""Low Content"", IFERROR(vlookup(G159, IMPORTRANGE(""1HbWeGXj0j_9fxRj0rL21m2rIJnCPQCiNttak_P61qFU"", """&amp;"policy_desired_state!$A$3:$C$10000""), 3,false), ""Low Content"") )"),"Low Content")</f>
        <v>Low Content</v>
      </c>
      <c r="AE159" s="7">
        <v>0.5</v>
      </c>
    </row>
    <row r="160" ht="15.75" customHeight="1">
      <c r="A160" s="5" t="s">
        <v>38</v>
      </c>
      <c r="B160" s="9" t="s">
        <v>85</v>
      </c>
      <c r="C160" s="5" t="s">
        <v>53</v>
      </c>
      <c r="D160" s="5" t="s">
        <v>240</v>
      </c>
      <c r="E160" s="5" t="s">
        <v>640</v>
      </c>
      <c r="F160" s="10"/>
      <c r="G160" s="5"/>
      <c r="H160" s="7">
        <f>IFERROR(__xludf.DUMMYFUNCTION("IFERROR(filter(indirect(CONCAT(LEFT(H$1, LEN(H$1)-8),""-rep-texts"")&amp;""!$A$4:$A""),indirect(CONCAT(LEFT(H$1, LEN(H$1)-8),""-rep-texts"")&amp;""!$B$4:$B"") = -1000, indirect(CONCAT(LEFT(H$1, LEN(H$1)-8),""-rep-texts"")&amp;""!$C$4:$C"") = I160), -2)"),1.0)</f>
        <v>1</v>
      </c>
      <c r="I160" s="8" t="str">
        <f>IFERROR(__xludf.DUMMYFUNCTION("IFERROR(vlookup( filter(indirect(CONCAT(LEFT(H$1, LEN(H$1)-8),""-rep-texts"")&amp;""!$B$4:$B""),indirect(CONCAT(LEFT(H$1, LEN(H$1)-8),""-rep-texts"")&amp;""!$A$4:$A"") = K160), indirect(CONCAT(LEFT(H$1, LEN(H$1)-8),""-rep-texts"")&amp;""!$A$4:$C""), 3, false), ""Low "&amp;"Content"")"),"Shifted to full remote work")</f>
        <v>Shifted to full remote work</v>
      </c>
      <c r="J160" s="7">
        <v>0.5</v>
      </c>
      <c r="K160" s="8">
        <f>IFERROR(__xludf.DUMMYFUNCTION("IFERROR(filter(indirect(CONCAT(LEFT(K$1, LEN(K$1)-8),""-rep-texts"")&amp;""!$A$4:$A""),indirect(CONCAT(LEFT(K$1, LEN(K$1)-8),""-rep-texts"")&amp;""!$B$4:$B"") &lt;&gt; -1000, indirect(CONCAT(LEFT(K$1, LEN(K$1)-8),""-rep-texts"")&amp;""!$C$4:$C"") = L160), -2)"),5.0)</f>
        <v>5</v>
      </c>
      <c r="L160" s="8" t="str">
        <f>IFERROR(__xludf.DUMMYFUNCTION("IF(ISBLANK(IFERROR(vlookup(D160, IMPORTRANGE(""1HbWeGXj0j_9fxRj0rL21m2rIJnCPQCiNttak_P61qFU"", ""policy_current_state""), 3,false), ""Low Content"") ), ""Low Content"", IFERROR(vlookup(D160, IMPORTRANGE(""1HbWeGXj0j_9fxRj0rL21m2rIJnCPQCiNttak_P61qFU"", """&amp;"policy_current_state!$A$3:$C$10000""), 3,false), ""Low Content"") )"),"Shifted to full remote work")</f>
        <v>Shifted to full remote work</v>
      </c>
      <c r="M160" s="7">
        <v>0.5</v>
      </c>
      <c r="N160" s="7">
        <f>IFERROR(__xludf.DUMMYFUNCTION("IFERROR(filter(indirect(CONCAT(LEFT(N$1, LEN(N$1)-8),""-rep-texts"")&amp;""!$A$4:$A""),indirect(CONCAT(LEFT(N$1, LEN(N$1)-8),""-rep-texts"")&amp;""!$B$4:$B"") = -1000, indirect(CONCAT(LEFT(N$1, LEN(N$1)-8),""-rep-texts"")&amp;""!$C$4:$C"") = O160), -2)"),1.0)</f>
        <v>1</v>
      </c>
      <c r="O160" s="8" t="str">
        <f>IFERROR(__xludf.DUMMYFUNCTION("IFERROR(vlookup( filter(indirect(CONCAT(LEFT(N$1, LEN(N$1)-8),""-rep-texts"")&amp;""!$B$4:$B""),indirect(CONCAT(LEFT(N$1, LEN(N$1)-8),""-rep-texts"")&amp;""!$A$4:$A"") = Q160), indirect(CONCAT(LEFT(N$1, LEN(N$1)-8),""-rep-texts"")&amp;""!$A$4:$C""), 3, false), ""Low "&amp;"Content"")"),"No impact or change")</f>
        <v>No impact or change</v>
      </c>
      <c r="P160" s="7">
        <v>0.5</v>
      </c>
      <c r="Q160" s="8">
        <f>IFERROR(__xludf.DUMMYFUNCTION("IFERROR(filter(indirect(CONCAT(LEFT(Q$1, LEN(Q$1)-8),""-rep-texts"")&amp;""!$A$4:$A""),indirect(CONCAT(LEFT(Q$1, LEN(Q$1)-8),""-rep-texts"")&amp;""!$B$4:$B"") &lt;&gt; -1000, indirect(CONCAT(LEFT(Q$1, LEN(Q$1)-8),""-rep-texts"")&amp;""!$C$4:$C"") = R160), -2)"),7.0)</f>
        <v>7</v>
      </c>
      <c r="R160" s="8" t="str">
        <f>IFERROR(__xludf.DUMMYFUNCTION("IF(ISBLANK(IFERROR(vlookup(E160, IMPORTRANGE(""1HbWeGXj0j_9fxRj0rL21m2rIJnCPQCiNttak_P61qFU"", ""impact_quality""), 3,false), ""Low Content"") ), ""Low Content"", IFERROR(vlookup(E160, IMPORTRANGE(""1HbWeGXj0j_9fxRj0rL21m2rIJnCPQCiNttak_P61qFU"", ""impact"&amp;"_quality!$A$3:$C$10000""), 3,false), ""Low Content"") )"),"No impact or change")</f>
        <v>No impact or change</v>
      </c>
      <c r="S160" s="7">
        <v>0.5</v>
      </c>
      <c r="T160" s="7">
        <f>IFERROR(__xludf.DUMMYFUNCTION("IFERROR(filter(indirect(CONCAT(LEFT(T$1, LEN(T$1)-8),""-rep-texts"")&amp;""!$A$4:$A""),indirect(CONCAT(LEFT(T$1, LEN(T$1)-8),""-rep-texts"")&amp;""!$B$4:$B"") = -1000, indirect(CONCAT(LEFT(T$1, LEN(T$1)-8),""-rep-texts"")&amp;""!$C$4:$C"") = U160), -2)"),-2.0)</f>
        <v>-2</v>
      </c>
      <c r="U160" s="8" t="str">
        <f>IFERROR(__xludf.DUMMYFUNCTION("IFERROR(vlookup( filter(indirect(CONCAT(LEFT(T$1, LEN(T$1)-8),""-rep-texts"")&amp;""!$B$4:$B""),indirect(CONCAT(LEFT(T$1, LEN(T$1)-8),""-rep-texts"")&amp;""!$A$4:$A"") = W160), indirect(CONCAT(LEFT(T$1, LEN(T$1)-8),""-rep-texts"")&amp;""!$A$4:$C""), 3, false), ""Low "&amp;"Content"")"),"Low Content")</f>
        <v>Low Content</v>
      </c>
      <c r="V160" s="7">
        <v>0.5</v>
      </c>
      <c r="W160" s="8">
        <f>IFERROR(__xludf.DUMMYFUNCTION("IFERROR(filter(indirect(CONCAT(LEFT(W$1, LEN(W$1)-8),""-rep-texts"")&amp;""!$A$4:$A""),indirect(CONCAT(LEFT(W$1, LEN(W$1)-8),""-rep-texts"")&amp;""!$B$4:$B"") &lt;&gt; -1000, indirect(CONCAT(LEFT(W$1, LEN(W$1)-8),""-rep-texts"")&amp;""!$C$4:$C"") = X160), -2)"),-2.0)</f>
        <v>-2</v>
      </c>
      <c r="X160" s="8" t="str">
        <f>IFERROR(__xludf.DUMMYFUNCTION("IF(ISBLANK(IFERROR(vlookup(F160, IMPORTRANGE(""1HbWeGXj0j_9fxRj0rL21m2rIJnCPQCiNttak_P61qFU"", ""impact_cul_perf""), 3,false), ""Low Content"") ), ""Low Content"", IFERROR(vlookup(F160, IMPORTRANGE(""1HbWeGXj0j_9fxRj0rL21m2rIJnCPQCiNttak_P61qFU"", ""impac"&amp;"t_cul_perf!$A$3:$C$10000""), 3,false), ""Low Content"") )"),"Low Content")</f>
        <v>Low Content</v>
      </c>
      <c r="Y160" s="7">
        <v>0.5</v>
      </c>
      <c r="Z160" s="7">
        <f>IFERROR(__xludf.DUMMYFUNCTION("IFERROR(filter(indirect(CONCAT(LEFT(Z$1, LEN(Z$1)-8),""-rep-texts"")&amp;""!$A$4:$A""),indirect(CONCAT(LEFT(Z$1, LEN(Z$1)-8),""-rep-texts"")&amp;""!$B$4:$B"") = -1000, indirect(CONCAT(LEFT(Z$1, LEN(Z$1)-8),""-rep-texts"")&amp;""!$C$4:$C"") = AA160), -2)"),-2.0)</f>
        <v>-2</v>
      </c>
      <c r="AA160" s="8" t="str">
        <f>IFERROR(__xludf.DUMMYFUNCTION("IFERROR(vlookup( filter(indirect(CONCAT(LEFT(Z$1, LEN(Z$1)-8),""-rep-texts"")&amp;""!$B$4:$B""),indirect(CONCAT(LEFT(Z$1, LEN(Z$1)-8),""-rep-texts"")&amp;""!$A$4:$A"") = AC160), indirect(CONCAT(LEFT(Z$1, LEN(Z$1)-8),""-rep-texts"")&amp;""!$A$4:$C""), 3, false), ""Low"&amp;" Content"")"),"Low Content")</f>
        <v>Low Content</v>
      </c>
      <c r="AB160" s="7">
        <v>0.5</v>
      </c>
      <c r="AC160" s="8">
        <f>IFERROR(__xludf.DUMMYFUNCTION("IFERROR(filter(indirect(CONCAT(LEFT(AC$1, LEN(AC$1)-8),""-rep-texts"")&amp;""!$A$4:$A""),indirect(CONCAT(LEFT(AC$1, LEN(AC$1)-8),""-rep-texts"")&amp;""!$B$4:$B"") &lt;&gt; -1000, indirect(CONCAT(LEFT(AC$1, LEN(AC$1)-8),""-rep-texts"")&amp;""!$C$4:$C"") = AD160), -2)"),-2.0)</f>
        <v>-2</v>
      </c>
      <c r="AD160" s="8" t="str">
        <f>IFERROR(__xludf.DUMMYFUNCTION("IF(ISBLANK(IFERROR(vlookup(G160, IMPORTRANGE(""1HbWeGXj0j_9fxRj0rL21m2rIJnCPQCiNttak_P61qFU"", ""policy_desired_state""), 3,false), ""Low Content"") ), ""Low Content"", IFERROR(vlookup(G160, IMPORTRANGE(""1HbWeGXj0j_9fxRj0rL21m2rIJnCPQCiNttak_P61qFU"", """&amp;"policy_desired_state!$A$3:$C$10000""), 3,false), ""Low Content"") )"),"Low Content")</f>
        <v>Low Content</v>
      </c>
      <c r="AE160" s="7">
        <v>0.5</v>
      </c>
    </row>
    <row r="161" ht="15.75" customHeight="1">
      <c r="A161" s="5" t="s">
        <v>38</v>
      </c>
      <c r="B161" s="6" t="s">
        <v>85</v>
      </c>
      <c r="C161" s="5" t="s">
        <v>71</v>
      </c>
      <c r="D161" s="5" t="s">
        <v>641</v>
      </c>
      <c r="E161" s="5" t="s">
        <v>642</v>
      </c>
      <c r="F161" s="10"/>
      <c r="G161" s="5"/>
      <c r="H161" s="7">
        <f>IFERROR(__xludf.DUMMYFUNCTION("IFERROR(filter(indirect(CONCAT(LEFT(H$1, LEN(H$1)-8),""-rep-texts"")&amp;""!$A$4:$A""),indirect(CONCAT(LEFT(H$1, LEN(H$1)-8),""-rep-texts"")&amp;""!$B$4:$B"") = -1000, indirect(CONCAT(LEFT(H$1, LEN(H$1)-8),""-rep-texts"")&amp;""!$C$4:$C"") = I161), -2)"),0.0)</f>
        <v>0</v>
      </c>
      <c r="I161" s="8" t="str">
        <f>IFERROR(__xludf.DUMMYFUNCTION("IFERROR(vlookup( filter(indirect(CONCAT(LEFT(H$1, LEN(H$1)-8),""-rep-texts"")&amp;""!$B$4:$B""),indirect(CONCAT(LEFT(H$1, LEN(H$1)-8),""-rep-texts"")&amp;""!$A$4:$A"") = K161), indirect(CONCAT(LEFT(H$1, LEN(H$1)-8),""-rep-texts"")&amp;""!$A$4:$C""), 3, false), ""Low "&amp;"Content"")"),"Adopted hybrid work policy")</f>
        <v>Adopted hybrid work policy</v>
      </c>
      <c r="J161" s="7">
        <v>0.5</v>
      </c>
      <c r="K161" s="8">
        <f>IFERROR(__xludf.DUMMYFUNCTION("IFERROR(filter(indirect(CONCAT(LEFT(K$1, LEN(K$1)-8),""-rep-texts"")&amp;""!$A$4:$A""),indirect(CONCAT(LEFT(K$1, LEN(K$1)-8),""-rep-texts"")&amp;""!$B$4:$B"") &lt;&gt; -1000, indirect(CONCAT(LEFT(K$1, LEN(K$1)-8),""-rep-texts"")&amp;""!$C$4:$C"") = L161), -2)"),4.0)</f>
        <v>4</v>
      </c>
      <c r="L161" s="8" t="str">
        <f>IFERROR(__xludf.DUMMYFUNCTION("IF(ISBLANK(IFERROR(vlookup(D161, IMPORTRANGE(""1HbWeGXj0j_9fxRj0rL21m2rIJnCPQCiNttak_P61qFU"", ""policy_current_state""), 3,false), ""Low Content"") ), ""Low Content"", IFERROR(vlookup(D161, IMPORTRANGE(""1HbWeGXj0j_9fxRj0rL21m2rIJnCPQCiNttak_P61qFU"", """&amp;"policy_current_state!$A$3:$C$10000""), 3,false), ""Low Content"") )"),"Adopted hybrid work policy")</f>
        <v>Adopted hybrid work policy</v>
      </c>
      <c r="M161" s="7">
        <v>0.5</v>
      </c>
      <c r="N161" s="7">
        <f>IFERROR(__xludf.DUMMYFUNCTION("IFERROR(filter(indirect(CONCAT(LEFT(N$1, LEN(N$1)-8),""-rep-texts"")&amp;""!$A$4:$A""),indirect(CONCAT(LEFT(N$1, LEN(N$1)-8),""-rep-texts"")&amp;""!$B$4:$B"") = -1000, indirect(CONCAT(LEFT(N$1, LEN(N$1)-8),""-rep-texts"")&amp;""!$C$4:$C"") = O161), -2)"),2.0)</f>
        <v>2</v>
      </c>
      <c r="O161" s="8" t="str">
        <f>IFERROR(__xludf.DUMMYFUNCTION("IFERROR(vlookup( filter(indirect(CONCAT(LEFT(N$1, LEN(N$1)-8),""-rep-texts"")&amp;""!$B$4:$B""),indirect(CONCAT(LEFT(N$1, LEN(N$1)-8),""-rep-texts"")&amp;""!$A$4:$A"") = Q161), indirect(CONCAT(LEFT(N$1, LEN(N$1)-8),""-rep-texts"")&amp;""!$A$4:$C""), 3, false), ""Low "&amp;"Content"")"),"Positive impact on quality of life")</f>
        <v>Positive impact on quality of life</v>
      </c>
      <c r="P161" s="7">
        <v>0.5</v>
      </c>
      <c r="Q161" s="8">
        <f>IFERROR(__xludf.DUMMYFUNCTION("IFERROR(filter(indirect(CONCAT(LEFT(Q$1, LEN(Q$1)-8),""-rep-texts"")&amp;""!$A$4:$A""),indirect(CONCAT(LEFT(Q$1, LEN(Q$1)-8),""-rep-texts"")&amp;""!$B$4:$B"") &lt;&gt; -1000, indirect(CONCAT(LEFT(Q$1, LEN(Q$1)-8),""-rep-texts"")&amp;""!$C$4:$C"") = R161), -2)"),9.0)</f>
        <v>9</v>
      </c>
      <c r="R161" s="8" t="str">
        <f>IFERROR(__xludf.DUMMYFUNCTION("IF(ISBLANK(IFERROR(vlookup(E161, IMPORTRANGE(""1HbWeGXj0j_9fxRj0rL21m2rIJnCPQCiNttak_P61qFU"", ""impact_quality""), 3,false), ""Low Content"") ), ""Low Content"", IFERROR(vlookup(E161, IMPORTRANGE(""1HbWeGXj0j_9fxRj0rL21m2rIJnCPQCiNttak_P61qFU"", ""impact"&amp;"_quality!$A$3:$C$10000""), 3,false), ""Low Content"") )"),"Increased productivity/work quality due to RTO")</f>
        <v>Increased productivity/work quality due to RTO</v>
      </c>
      <c r="S161" s="7">
        <v>0.5</v>
      </c>
      <c r="T161" s="7">
        <f>IFERROR(__xludf.DUMMYFUNCTION("IFERROR(filter(indirect(CONCAT(LEFT(T$1, LEN(T$1)-8),""-rep-texts"")&amp;""!$A$4:$A""),indirect(CONCAT(LEFT(T$1, LEN(T$1)-8),""-rep-texts"")&amp;""!$B$4:$B"") = -1000, indirect(CONCAT(LEFT(T$1, LEN(T$1)-8),""-rep-texts"")&amp;""!$C$4:$C"") = U161), -2)"),-2.0)</f>
        <v>-2</v>
      </c>
      <c r="U161" s="8" t="str">
        <f>IFERROR(__xludf.DUMMYFUNCTION("IFERROR(vlookup( filter(indirect(CONCAT(LEFT(T$1, LEN(T$1)-8),""-rep-texts"")&amp;""!$B$4:$B""),indirect(CONCAT(LEFT(T$1, LEN(T$1)-8),""-rep-texts"")&amp;""!$A$4:$A"") = W161), indirect(CONCAT(LEFT(T$1, LEN(T$1)-8),""-rep-texts"")&amp;""!$A$4:$C""), 3, false), ""Low "&amp;"Content"")"),"Low Content")</f>
        <v>Low Content</v>
      </c>
      <c r="V161" s="7">
        <v>0.5</v>
      </c>
      <c r="W161" s="8">
        <f>IFERROR(__xludf.DUMMYFUNCTION("IFERROR(filter(indirect(CONCAT(LEFT(W$1, LEN(W$1)-8),""-rep-texts"")&amp;""!$A$4:$A""),indirect(CONCAT(LEFT(W$1, LEN(W$1)-8),""-rep-texts"")&amp;""!$B$4:$B"") &lt;&gt; -1000, indirect(CONCAT(LEFT(W$1, LEN(W$1)-8),""-rep-texts"")&amp;""!$C$4:$C"") = X161), -2)"),-2.0)</f>
        <v>-2</v>
      </c>
      <c r="X161" s="8" t="str">
        <f>IFERROR(__xludf.DUMMYFUNCTION("IF(ISBLANK(IFERROR(vlookup(F161, IMPORTRANGE(""1HbWeGXj0j_9fxRj0rL21m2rIJnCPQCiNttak_P61qFU"", ""impact_cul_perf""), 3,false), ""Low Content"") ), ""Low Content"", IFERROR(vlookup(F161, IMPORTRANGE(""1HbWeGXj0j_9fxRj0rL21m2rIJnCPQCiNttak_P61qFU"", ""impac"&amp;"t_cul_perf!$A$3:$C$10000""), 3,false), ""Low Content"") )"),"Low Content")</f>
        <v>Low Content</v>
      </c>
      <c r="Y161" s="7">
        <v>0.5</v>
      </c>
      <c r="Z161" s="7">
        <f>IFERROR(__xludf.DUMMYFUNCTION("IFERROR(filter(indirect(CONCAT(LEFT(Z$1, LEN(Z$1)-8),""-rep-texts"")&amp;""!$A$4:$A""),indirect(CONCAT(LEFT(Z$1, LEN(Z$1)-8),""-rep-texts"")&amp;""!$B$4:$B"") = -1000, indirect(CONCAT(LEFT(Z$1, LEN(Z$1)-8),""-rep-texts"")&amp;""!$C$4:$C"") = AA161), -2)"),-2.0)</f>
        <v>-2</v>
      </c>
      <c r="AA161" s="8" t="str">
        <f>IFERROR(__xludf.DUMMYFUNCTION("IFERROR(vlookup( filter(indirect(CONCAT(LEFT(Z$1, LEN(Z$1)-8),""-rep-texts"")&amp;""!$B$4:$B""),indirect(CONCAT(LEFT(Z$1, LEN(Z$1)-8),""-rep-texts"")&amp;""!$A$4:$A"") = AC161), indirect(CONCAT(LEFT(Z$1, LEN(Z$1)-8),""-rep-texts"")&amp;""!$A$4:$C""), 3, false), ""Low"&amp;" Content"")"),"Low Content")</f>
        <v>Low Content</v>
      </c>
      <c r="AB161" s="7">
        <v>0.5</v>
      </c>
      <c r="AC161" s="8">
        <f>IFERROR(__xludf.DUMMYFUNCTION("IFERROR(filter(indirect(CONCAT(LEFT(AC$1, LEN(AC$1)-8),""-rep-texts"")&amp;""!$A$4:$A""),indirect(CONCAT(LEFT(AC$1, LEN(AC$1)-8),""-rep-texts"")&amp;""!$B$4:$B"") &lt;&gt; -1000, indirect(CONCAT(LEFT(AC$1, LEN(AC$1)-8),""-rep-texts"")&amp;""!$C$4:$C"") = AD161), -2)"),-2.0)</f>
        <v>-2</v>
      </c>
      <c r="AD161" s="8" t="str">
        <f>IFERROR(__xludf.DUMMYFUNCTION("IF(ISBLANK(IFERROR(vlookup(G161, IMPORTRANGE(""1HbWeGXj0j_9fxRj0rL21m2rIJnCPQCiNttak_P61qFU"", ""policy_desired_state""), 3,false), ""Low Content"") ), ""Low Content"", IFERROR(vlookup(G161, IMPORTRANGE(""1HbWeGXj0j_9fxRj0rL21m2rIJnCPQCiNttak_P61qFU"", """&amp;"policy_desired_state!$A$3:$C$10000""), 3,false), ""Low Content"") )"),"Low Content")</f>
        <v>Low Content</v>
      </c>
      <c r="AE161" s="7">
        <v>0.5</v>
      </c>
    </row>
    <row r="162" ht="15.75" customHeight="1">
      <c r="A162" s="5" t="s">
        <v>45</v>
      </c>
      <c r="B162" s="6" t="s">
        <v>52</v>
      </c>
      <c r="C162" s="5" t="s">
        <v>47</v>
      </c>
      <c r="D162" s="5" t="s">
        <v>643</v>
      </c>
      <c r="E162" s="5" t="s">
        <v>644</v>
      </c>
      <c r="F162" s="10"/>
      <c r="G162" s="5"/>
      <c r="H162" s="7">
        <f>IFERROR(__xludf.DUMMYFUNCTION("IFERROR(filter(indirect(CONCAT(LEFT(H$1, LEN(H$1)-8),""-rep-texts"")&amp;""!$A$4:$A""),indirect(CONCAT(LEFT(H$1, LEN(H$1)-8),""-rep-texts"")&amp;""!$B$4:$B"") = -1000, indirect(CONCAT(LEFT(H$1, LEN(H$1)-8),""-rep-texts"")&amp;""!$C$4:$C"") = I162), -2)"),-2.0)</f>
        <v>-2</v>
      </c>
      <c r="I162" s="8" t="str">
        <f>IFERROR(__xludf.DUMMYFUNCTION("IFERROR(vlookup( filter(indirect(CONCAT(LEFT(H$1, LEN(H$1)-8),""-rep-texts"")&amp;""!$B$4:$B""),indirect(CONCAT(LEFT(H$1, LEN(H$1)-8),""-rep-texts"")&amp;""!$A$4:$A"") = K162), indirect(CONCAT(LEFT(H$1, LEN(H$1)-8),""-rep-texts"")&amp;""!$A$4:$C""), 3, false), ""Low "&amp;"Content"")"),"Low Content")</f>
        <v>Low Content</v>
      </c>
      <c r="J162" s="7">
        <v>0.5</v>
      </c>
      <c r="K162" s="8">
        <f>IFERROR(__xludf.DUMMYFUNCTION("IFERROR(filter(indirect(CONCAT(LEFT(K$1, LEN(K$1)-8),""-rep-texts"")&amp;""!$A$4:$A""),indirect(CONCAT(LEFT(K$1, LEN(K$1)-8),""-rep-texts"")&amp;""!$B$4:$B"") &lt;&gt; -1000, indirect(CONCAT(LEFT(K$1, LEN(K$1)-8),""-rep-texts"")&amp;""!$C$4:$C"") = L162), -2)"),-2.0)</f>
        <v>-2</v>
      </c>
      <c r="L162" s="8" t="str">
        <f>IFERROR(__xludf.DUMMYFUNCTION("IF(ISBLANK(IFERROR(vlookup(D162, IMPORTRANGE(""1HbWeGXj0j_9fxRj0rL21m2rIJnCPQCiNttak_P61qFU"", ""policy_current_state""), 3,false), ""Low Content"") ), ""Low Content"", IFERROR(vlookup(D162, IMPORTRANGE(""1HbWeGXj0j_9fxRj0rL21m2rIJnCPQCiNttak_P61qFU"", """&amp;"policy_current_state!$A$3:$C$10000""), 3,false), ""Low Content"") )"),"Low Content")</f>
        <v>Low Content</v>
      </c>
      <c r="M162" s="7">
        <v>0.5</v>
      </c>
      <c r="N162" s="7">
        <f>IFERROR(__xludf.DUMMYFUNCTION("IFERROR(filter(indirect(CONCAT(LEFT(N$1, LEN(N$1)-8),""-rep-texts"")&amp;""!$A$4:$A""),indirect(CONCAT(LEFT(N$1, LEN(N$1)-8),""-rep-texts"")&amp;""!$B$4:$B"") = -1000, indirect(CONCAT(LEFT(N$1, LEN(N$1)-8),""-rep-texts"")&amp;""!$C$4:$C"") = O162), -2)"),0.0)</f>
        <v>0</v>
      </c>
      <c r="O162" s="8" t="str">
        <f>IFERROR(__xludf.DUMMYFUNCTION("IFERROR(vlookup( filter(indirect(CONCAT(LEFT(N$1, LEN(N$1)-8),""-rep-texts"")&amp;""!$B$4:$B""),indirect(CONCAT(LEFT(N$1, LEN(N$1)-8),""-rep-texts"")&amp;""!$A$4:$A"") = Q162), indirect(CONCAT(LEFT(N$1, LEN(N$1)-8),""-rep-texts"")&amp;""!$A$4:$C""), 3, false), ""Low "&amp;"Content"")"),"Negative impact on quality of life")</f>
        <v>Negative impact on quality of life</v>
      </c>
      <c r="P162" s="7">
        <v>0.5</v>
      </c>
      <c r="Q162" s="8">
        <f>IFERROR(__xludf.DUMMYFUNCTION("IFERROR(filter(indirect(CONCAT(LEFT(Q$1, LEN(Q$1)-8),""-rep-texts"")&amp;""!$A$4:$A""),indirect(CONCAT(LEFT(Q$1, LEN(Q$1)-8),""-rep-texts"")&amp;""!$B$4:$B"") &lt;&gt; -1000, indirect(CONCAT(LEFT(Q$1, LEN(Q$1)-8),""-rep-texts"")&amp;""!$C$4:$C"") = R162), -2)"),4.0)</f>
        <v>4</v>
      </c>
      <c r="R162" s="8" t="str">
        <f>IFERROR(__xludf.DUMMYFUNCTION("IF(ISBLANK(IFERROR(vlookup(E162, IMPORTRANGE(""1HbWeGXj0j_9fxRj0rL21m2rIJnCPQCiNttak_P61qFU"", ""impact_quality""), 3,false), ""Low Content"") ), ""Low Content"", IFERROR(vlookup(E162, IMPORTRANGE(""1HbWeGXj0j_9fxRj0rL21m2rIJnCPQCiNttak_P61qFU"", ""impact"&amp;"_quality!$A$3:$C$10000""), 3,false), ""Low Content"") )"),"Negative impact on interactions and collaborations")</f>
        <v>Negative impact on interactions and collaborations</v>
      </c>
      <c r="S162" s="7">
        <v>0.5</v>
      </c>
      <c r="T162" s="7">
        <f>IFERROR(__xludf.DUMMYFUNCTION("IFERROR(filter(indirect(CONCAT(LEFT(T$1, LEN(T$1)-8),""-rep-texts"")&amp;""!$A$4:$A""),indirect(CONCAT(LEFT(T$1, LEN(T$1)-8),""-rep-texts"")&amp;""!$B$4:$B"") = -1000, indirect(CONCAT(LEFT(T$1, LEN(T$1)-8),""-rep-texts"")&amp;""!$C$4:$C"") = U162), -2)"),-2.0)</f>
        <v>-2</v>
      </c>
      <c r="U162" s="8" t="str">
        <f>IFERROR(__xludf.DUMMYFUNCTION("IFERROR(vlookup( filter(indirect(CONCAT(LEFT(T$1, LEN(T$1)-8),""-rep-texts"")&amp;""!$B$4:$B""),indirect(CONCAT(LEFT(T$1, LEN(T$1)-8),""-rep-texts"")&amp;""!$A$4:$A"") = W162), indirect(CONCAT(LEFT(T$1, LEN(T$1)-8),""-rep-texts"")&amp;""!$A$4:$C""), 3, false), ""Low "&amp;"Content"")"),"Low Content")</f>
        <v>Low Content</v>
      </c>
      <c r="V162" s="7">
        <v>0.5</v>
      </c>
      <c r="W162" s="8">
        <f>IFERROR(__xludf.DUMMYFUNCTION("IFERROR(filter(indirect(CONCAT(LEFT(W$1, LEN(W$1)-8),""-rep-texts"")&amp;""!$A$4:$A""),indirect(CONCAT(LEFT(W$1, LEN(W$1)-8),""-rep-texts"")&amp;""!$B$4:$B"") &lt;&gt; -1000, indirect(CONCAT(LEFT(W$1, LEN(W$1)-8),""-rep-texts"")&amp;""!$C$4:$C"") = X162), -2)"),-2.0)</f>
        <v>-2</v>
      </c>
      <c r="X162" s="8" t="str">
        <f>IFERROR(__xludf.DUMMYFUNCTION("IF(ISBLANK(IFERROR(vlookup(F162, IMPORTRANGE(""1HbWeGXj0j_9fxRj0rL21m2rIJnCPQCiNttak_P61qFU"", ""impact_cul_perf""), 3,false), ""Low Content"") ), ""Low Content"", IFERROR(vlookup(F162, IMPORTRANGE(""1HbWeGXj0j_9fxRj0rL21m2rIJnCPQCiNttak_P61qFU"", ""impac"&amp;"t_cul_perf!$A$3:$C$10000""), 3,false), ""Low Content"") )"),"Low Content")</f>
        <v>Low Content</v>
      </c>
      <c r="Y162" s="7">
        <v>0.5</v>
      </c>
      <c r="Z162" s="7">
        <f>IFERROR(__xludf.DUMMYFUNCTION("IFERROR(filter(indirect(CONCAT(LEFT(Z$1, LEN(Z$1)-8),""-rep-texts"")&amp;""!$A$4:$A""),indirect(CONCAT(LEFT(Z$1, LEN(Z$1)-8),""-rep-texts"")&amp;""!$B$4:$B"") = -1000, indirect(CONCAT(LEFT(Z$1, LEN(Z$1)-8),""-rep-texts"")&amp;""!$C$4:$C"") = AA162), -2)"),-2.0)</f>
        <v>-2</v>
      </c>
      <c r="AA162" s="8" t="str">
        <f>IFERROR(__xludf.DUMMYFUNCTION("IFERROR(vlookup( filter(indirect(CONCAT(LEFT(Z$1, LEN(Z$1)-8),""-rep-texts"")&amp;""!$B$4:$B""),indirect(CONCAT(LEFT(Z$1, LEN(Z$1)-8),""-rep-texts"")&amp;""!$A$4:$A"") = AC162), indirect(CONCAT(LEFT(Z$1, LEN(Z$1)-8),""-rep-texts"")&amp;""!$A$4:$C""), 3, false), ""Low"&amp;" Content"")"),"Low Content")</f>
        <v>Low Content</v>
      </c>
      <c r="AB162" s="7">
        <v>0.5</v>
      </c>
      <c r="AC162" s="8">
        <f>IFERROR(__xludf.DUMMYFUNCTION("IFERROR(filter(indirect(CONCAT(LEFT(AC$1, LEN(AC$1)-8),""-rep-texts"")&amp;""!$A$4:$A""),indirect(CONCAT(LEFT(AC$1, LEN(AC$1)-8),""-rep-texts"")&amp;""!$B$4:$B"") &lt;&gt; -1000, indirect(CONCAT(LEFT(AC$1, LEN(AC$1)-8),""-rep-texts"")&amp;""!$C$4:$C"") = AD162), -2)"),-2.0)</f>
        <v>-2</v>
      </c>
      <c r="AD162" s="8" t="str">
        <f>IFERROR(__xludf.DUMMYFUNCTION("IF(ISBLANK(IFERROR(vlookup(G162, IMPORTRANGE(""1HbWeGXj0j_9fxRj0rL21m2rIJnCPQCiNttak_P61qFU"", ""policy_desired_state""), 3,false), ""Low Content"") ), ""Low Content"", IFERROR(vlookup(G162, IMPORTRANGE(""1HbWeGXj0j_9fxRj0rL21m2rIJnCPQCiNttak_P61qFU"", """&amp;"policy_desired_state!$A$3:$C$10000""), 3,false), ""Low Content"") )"),"Low Content")</f>
        <v>Low Content</v>
      </c>
      <c r="AE162" s="7">
        <v>0.5</v>
      </c>
    </row>
    <row r="163" ht="15.75" customHeight="1">
      <c r="A163" s="5" t="s">
        <v>38</v>
      </c>
      <c r="B163" s="6" t="s">
        <v>85</v>
      </c>
      <c r="C163" s="5" t="s">
        <v>71</v>
      </c>
      <c r="D163" s="5" t="s">
        <v>645</v>
      </c>
      <c r="E163" s="5" t="s">
        <v>646</v>
      </c>
      <c r="F163" s="10"/>
      <c r="G163" s="5"/>
      <c r="H163" s="7">
        <f>IFERROR(__xludf.DUMMYFUNCTION("IFERROR(filter(indirect(CONCAT(LEFT(H$1, LEN(H$1)-8),""-rep-texts"")&amp;""!$A$4:$A""),indirect(CONCAT(LEFT(H$1, LEN(H$1)-8),""-rep-texts"")&amp;""!$B$4:$B"") = -1000, indirect(CONCAT(LEFT(H$1, LEN(H$1)-8),""-rep-texts"")&amp;""!$C$4:$C"") = I163), -2)"),0.0)</f>
        <v>0</v>
      </c>
      <c r="I163" s="8" t="str">
        <f>IFERROR(__xludf.DUMMYFUNCTION("IFERROR(vlookup( filter(indirect(CONCAT(LEFT(H$1, LEN(H$1)-8),""-rep-texts"")&amp;""!$B$4:$B""),indirect(CONCAT(LEFT(H$1, LEN(H$1)-8),""-rep-texts"")&amp;""!$A$4:$A"") = K163), indirect(CONCAT(LEFT(H$1, LEN(H$1)-8),""-rep-texts"")&amp;""!$A$4:$C""), 3, false), ""Low "&amp;"Content"")"),"Adopted hybrid work policy")</f>
        <v>Adopted hybrid work policy</v>
      </c>
      <c r="J163" s="7">
        <v>0.5</v>
      </c>
      <c r="K163" s="8">
        <f>IFERROR(__xludf.DUMMYFUNCTION("IFERROR(filter(indirect(CONCAT(LEFT(K$1, LEN(K$1)-8),""-rep-texts"")&amp;""!$A$4:$A""),indirect(CONCAT(LEFT(K$1, LEN(K$1)-8),""-rep-texts"")&amp;""!$B$4:$B"") &lt;&gt; -1000, indirect(CONCAT(LEFT(K$1, LEN(K$1)-8),""-rep-texts"")&amp;""!$C$4:$C"") = L163), -2)"),4.0)</f>
        <v>4</v>
      </c>
      <c r="L163" s="8" t="str">
        <f>IFERROR(__xludf.DUMMYFUNCTION("IF(ISBLANK(IFERROR(vlookup(D163, IMPORTRANGE(""1HbWeGXj0j_9fxRj0rL21m2rIJnCPQCiNttak_P61qFU"", ""policy_current_state""), 3,false), ""Low Content"") ), ""Low Content"", IFERROR(vlookup(D163, IMPORTRANGE(""1HbWeGXj0j_9fxRj0rL21m2rIJnCPQCiNttak_P61qFU"", """&amp;"policy_current_state!$A$3:$C$10000""), 3,false), ""Low Content"") )"),"Adopted hybrid work policy")</f>
        <v>Adopted hybrid work policy</v>
      </c>
      <c r="M163" s="7">
        <v>0.5</v>
      </c>
      <c r="N163" s="7">
        <f>IFERROR(__xludf.DUMMYFUNCTION("IFERROR(filter(indirect(CONCAT(LEFT(N$1, LEN(N$1)-8),""-rep-texts"")&amp;""!$A$4:$A""),indirect(CONCAT(LEFT(N$1, LEN(N$1)-8),""-rep-texts"")&amp;""!$B$4:$B"") = -1000, indirect(CONCAT(LEFT(N$1, LEN(N$1)-8),""-rep-texts"")&amp;""!$C$4:$C"") = O163), -2)"),1.0)</f>
        <v>1</v>
      </c>
      <c r="O163" s="8" t="str">
        <f>IFERROR(__xludf.DUMMYFUNCTION("IFERROR(vlookup( filter(indirect(CONCAT(LEFT(N$1, LEN(N$1)-8),""-rep-texts"")&amp;""!$B$4:$B""),indirect(CONCAT(LEFT(N$1, LEN(N$1)-8),""-rep-texts"")&amp;""!$A$4:$A"") = Q163), indirect(CONCAT(LEFT(N$1, LEN(N$1)-8),""-rep-texts"")&amp;""!$A$4:$C""), 3, false), ""Low "&amp;"Content"")"),"No impact or change")</f>
        <v>No impact or change</v>
      </c>
      <c r="P163" s="7">
        <v>0.5</v>
      </c>
      <c r="Q163" s="8">
        <f>IFERROR(__xludf.DUMMYFUNCTION("IFERROR(filter(indirect(CONCAT(LEFT(Q$1, LEN(Q$1)-8),""-rep-texts"")&amp;""!$A$4:$A""),indirect(CONCAT(LEFT(Q$1, LEN(Q$1)-8),""-rep-texts"")&amp;""!$B$4:$B"") &lt;&gt; -1000, indirect(CONCAT(LEFT(Q$1, LEN(Q$1)-8),""-rep-texts"")&amp;""!$C$4:$C"") = R163), -2)"),7.0)</f>
        <v>7</v>
      </c>
      <c r="R163" s="8" t="str">
        <f>IFERROR(__xludf.DUMMYFUNCTION("IF(ISBLANK(IFERROR(vlookup(E163, IMPORTRANGE(""1HbWeGXj0j_9fxRj0rL21m2rIJnCPQCiNttak_P61qFU"", ""impact_quality""), 3,false), ""Low Content"") ), ""Low Content"", IFERROR(vlookup(E163, IMPORTRANGE(""1HbWeGXj0j_9fxRj0rL21m2rIJnCPQCiNttak_P61qFU"", ""impact"&amp;"_quality!$A$3:$C$10000""), 3,false), ""Low Content"") )"),"No impact or change")</f>
        <v>No impact or change</v>
      </c>
      <c r="S163" s="7">
        <v>0.5</v>
      </c>
      <c r="T163" s="7">
        <f>IFERROR(__xludf.DUMMYFUNCTION("IFERROR(filter(indirect(CONCAT(LEFT(T$1, LEN(T$1)-8),""-rep-texts"")&amp;""!$A$4:$A""),indirect(CONCAT(LEFT(T$1, LEN(T$1)-8),""-rep-texts"")&amp;""!$B$4:$B"") = -1000, indirect(CONCAT(LEFT(T$1, LEN(T$1)-8),""-rep-texts"")&amp;""!$C$4:$C"") = U163), -2)"),-2.0)</f>
        <v>-2</v>
      </c>
      <c r="U163" s="8" t="str">
        <f>IFERROR(__xludf.DUMMYFUNCTION("IFERROR(vlookup( filter(indirect(CONCAT(LEFT(T$1, LEN(T$1)-8),""-rep-texts"")&amp;""!$B$4:$B""),indirect(CONCAT(LEFT(T$1, LEN(T$1)-8),""-rep-texts"")&amp;""!$A$4:$A"") = W163), indirect(CONCAT(LEFT(T$1, LEN(T$1)-8),""-rep-texts"")&amp;""!$A$4:$C""), 3, false), ""Low "&amp;"Content"")"),"Low Content")</f>
        <v>Low Content</v>
      </c>
      <c r="V163" s="7">
        <v>0.5</v>
      </c>
      <c r="W163" s="8">
        <f>IFERROR(__xludf.DUMMYFUNCTION("IFERROR(filter(indirect(CONCAT(LEFT(W$1, LEN(W$1)-8),""-rep-texts"")&amp;""!$A$4:$A""),indirect(CONCAT(LEFT(W$1, LEN(W$1)-8),""-rep-texts"")&amp;""!$B$4:$B"") &lt;&gt; -1000, indirect(CONCAT(LEFT(W$1, LEN(W$1)-8),""-rep-texts"")&amp;""!$C$4:$C"") = X163), -2)"),-2.0)</f>
        <v>-2</v>
      </c>
      <c r="X163" s="8" t="str">
        <f>IFERROR(__xludf.DUMMYFUNCTION("IF(ISBLANK(IFERROR(vlookup(F163, IMPORTRANGE(""1HbWeGXj0j_9fxRj0rL21m2rIJnCPQCiNttak_P61qFU"", ""impact_cul_perf""), 3,false), ""Low Content"") ), ""Low Content"", IFERROR(vlookup(F163, IMPORTRANGE(""1HbWeGXj0j_9fxRj0rL21m2rIJnCPQCiNttak_P61qFU"", ""impac"&amp;"t_cul_perf!$A$3:$C$10000""), 3,false), ""Low Content"") )"),"Low Content")</f>
        <v>Low Content</v>
      </c>
      <c r="Y163" s="7">
        <v>0.5</v>
      </c>
      <c r="Z163" s="7">
        <f>IFERROR(__xludf.DUMMYFUNCTION("IFERROR(filter(indirect(CONCAT(LEFT(Z$1, LEN(Z$1)-8),""-rep-texts"")&amp;""!$A$4:$A""),indirect(CONCAT(LEFT(Z$1, LEN(Z$1)-8),""-rep-texts"")&amp;""!$B$4:$B"") = -1000, indirect(CONCAT(LEFT(Z$1, LEN(Z$1)-8),""-rep-texts"")&amp;""!$C$4:$C"") = AA163), -2)"),-2.0)</f>
        <v>-2</v>
      </c>
      <c r="AA163" s="8" t="str">
        <f>IFERROR(__xludf.DUMMYFUNCTION("IFERROR(vlookup( filter(indirect(CONCAT(LEFT(Z$1, LEN(Z$1)-8),""-rep-texts"")&amp;""!$B$4:$B""),indirect(CONCAT(LEFT(Z$1, LEN(Z$1)-8),""-rep-texts"")&amp;""!$A$4:$A"") = AC163), indirect(CONCAT(LEFT(Z$1, LEN(Z$1)-8),""-rep-texts"")&amp;""!$A$4:$C""), 3, false), ""Low"&amp;" Content"")"),"Low Content")</f>
        <v>Low Content</v>
      </c>
      <c r="AB163" s="7">
        <v>0.5</v>
      </c>
      <c r="AC163" s="8">
        <f>IFERROR(__xludf.DUMMYFUNCTION("IFERROR(filter(indirect(CONCAT(LEFT(AC$1, LEN(AC$1)-8),""-rep-texts"")&amp;""!$A$4:$A""),indirect(CONCAT(LEFT(AC$1, LEN(AC$1)-8),""-rep-texts"")&amp;""!$B$4:$B"") &lt;&gt; -1000, indirect(CONCAT(LEFT(AC$1, LEN(AC$1)-8),""-rep-texts"")&amp;""!$C$4:$C"") = AD163), -2)"),-2.0)</f>
        <v>-2</v>
      </c>
      <c r="AD163" s="8" t="str">
        <f>IFERROR(__xludf.DUMMYFUNCTION("IF(ISBLANK(IFERROR(vlookup(G163, IMPORTRANGE(""1HbWeGXj0j_9fxRj0rL21m2rIJnCPQCiNttak_P61qFU"", ""policy_desired_state""), 3,false), ""Low Content"") ), ""Low Content"", IFERROR(vlookup(G163, IMPORTRANGE(""1HbWeGXj0j_9fxRj0rL21m2rIJnCPQCiNttak_P61qFU"", """&amp;"policy_desired_state!$A$3:$C$10000""), 3,false), ""Low Content"") )"),"Low Content")</f>
        <v>Low Content</v>
      </c>
      <c r="AE163" s="7">
        <v>0.5</v>
      </c>
    </row>
    <row r="164" ht="15.75" customHeight="1">
      <c r="A164" s="5" t="s">
        <v>45</v>
      </c>
      <c r="B164" s="6" t="s">
        <v>85</v>
      </c>
      <c r="C164" s="5" t="s">
        <v>71</v>
      </c>
      <c r="D164" s="5" t="s">
        <v>647</v>
      </c>
      <c r="E164" s="5" t="s">
        <v>648</v>
      </c>
      <c r="F164" s="5"/>
      <c r="G164" s="5"/>
      <c r="H164" s="7">
        <f>IFERROR(__xludf.DUMMYFUNCTION("IFERROR(filter(indirect(CONCAT(LEFT(H$1, LEN(H$1)-8),""-rep-texts"")&amp;""!$A$4:$A""),indirect(CONCAT(LEFT(H$1, LEN(H$1)-8),""-rep-texts"")&amp;""!$B$4:$B"") = -1000, indirect(CONCAT(LEFT(H$1, LEN(H$1)-8),""-rep-texts"")&amp;""!$C$4:$C"") = I164), -2)"),3.0)</f>
        <v>3</v>
      </c>
      <c r="I164" s="8" t="str">
        <f>IFERROR(__xludf.DUMMYFUNCTION("IFERROR(vlookup( filter(indirect(CONCAT(LEFT(H$1, LEN(H$1)-8),""-rep-texts"")&amp;""!$B$4:$B""),indirect(CONCAT(LEFT(H$1, LEN(H$1)-8),""-rep-texts"")&amp;""!$A$4:$A"") = K164), indirect(CONCAT(LEFT(H$1, LEN(H$1)-8),""-rep-texts"")&amp;""!$A$4:$C""), 3, false), ""Low "&amp;"Content"")"),"Returned to office")</f>
        <v>Returned to office</v>
      </c>
      <c r="J164" s="7">
        <v>0.5</v>
      </c>
      <c r="K164" s="8">
        <f>IFERROR(__xludf.DUMMYFUNCTION("IFERROR(filter(indirect(CONCAT(LEFT(K$1, LEN(K$1)-8),""-rep-texts"")&amp;""!$A$4:$A""),indirect(CONCAT(LEFT(K$1, LEN(K$1)-8),""-rep-texts"")&amp;""!$B$4:$B"") &lt;&gt; -1000, indirect(CONCAT(LEFT(K$1, LEN(K$1)-8),""-rep-texts"")&amp;""!$C$4:$C"") = L164), -2)"),7.0)</f>
        <v>7</v>
      </c>
      <c r="L164" s="8" t="str">
        <f>IFERROR(__xludf.DUMMYFUNCTION("IF(ISBLANK(IFERROR(vlookup(D164, IMPORTRANGE(""1HbWeGXj0j_9fxRj0rL21m2rIJnCPQCiNttak_P61qFU"", ""policy_current_state""), 3,false), ""Low Content"") ), ""Low Content"", IFERROR(vlookup(D164, IMPORTRANGE(""1HbWeGXj0j_9fxRj0rL21m2rIJnCPQCiNttak_P61qFU"", """&amp;"policy_current_state!$A$3:$C$10000""), 3,false), ""Low Content"") )"),"Returned to office")</f>
        <v>Returned to office</v>
      </c>
      <c r="M164" s="7">
        <v>0.5</v>
      </c>
      <c r="N164" s="7">
        <f>IFERROR(__xludf.DUMMYFUNCTION("IFERROR(filter(indirect(CONCAT(LEFT(N$1, LEN(N$1)-8),""-rep-texts"")&amp;""!$A$4:$A""),indirect(CONCAT(LEFT(N$1, LEN(N$1)-8),""-rep-texts"")&amp;""!$B$4:$B"") = -1000, indirect(CONCAT(LEFT(N$1, LEN(N$1)-8),""-rep-texts"")&amp;""!$C$4:$C"") = O164), -2)"),1.0)</f>
        <v>1</v>
      </c>
      <c r="O164" s="8" t="str">
        <f>IFERROR(__xludf.DUMMYFUNCTION("IFERROR(vlookup( filter(indirect(CONCAT(LEFT(N$1, LEN(N$1)-8),""-rep-texts"")&amp;""!$B$4:$B""),indirect(CONCAT(LEFT(N$1, LEN(N$1)-8),""-rep-texts"")&amp;""!$A$4:$A"") = Q164), indirect(CONCAT(LEFT(N$1, LEN(N$1)-8),""-rep-texts"")&amp;""!$A$4:$C""), 3, false), ""Low "&amp;"Content"")"),"No impact or change")</f>
        <v>No impact or change</v>
      </c>
      <c r="P164" s="7">
        <v>0.5</v>
      </c>
      <c r="Q164" s="8">
        <f>IFERROR(__xludf.DUMMYFUNCTION("IFERROR(filter(indirect(CONCAT(LEFT(Q$1, LEN(Q$1)-8),""-rep-texts"")&amp;""!$A$4:$A""),indirect(CONCAT(LEFT(Q$1, LEN(Q$1)-8),""-rep-texts"")&amp;""!$B$4:$B"") &lt;&gt; -1000, indirect(CONCAT(LEFT(Q$1, LEN(Q$1)-8),""-rep-texts"")&amp;""!$C$4:$C"") = R164), -2)"),7.0)</f>
        <v>7</v>
      </c>
      <c r="R164" s="8" t="str">
        <f>IFERROR(__xludf.DUMMYFUNCTION("IF(ISBLANK(IFERROR(vlookup(E164, IMPORTRANGE(""1HbWeGXj0j_9fxRj0rL21m2rIJnCPQCiNttak_P61qFU"", ""impact_quality""), 3,false), ""Low Content"") ), ""Low Content"", IFERROR(vlookup(E164, IMPORTRANGE(""1HbWeGXj0j_9fxRj0rL21m2rIJnCPQCiNttak_P61qFU"", ""impact"&amp;"_quality!$A$3:$C$10000""), 3,false), ""Low Content"") )"),"No impact or change")</f>
        <v>No impact or change</v>
      </c>
      <c r="S164" s="7">
        <v>0.5</v>
      </c>
      <c r="T164" s="7">
        <f>IFERROR(__xludf.DUMMYFUNCTION("IFERROR(filter(indirect(CONCAT(LEFT(T$1, LEN(T$1)-8),""-rep-texts"")&amp;""!$A$4:$A""),indirect(CONCAT(LEFT(T$1, LEN(T$1)-8),""-rep-texts"")&amp;""!$B$4:$B"") = -1000, indirect(CONCAT(LEFT(T$1, LEN(T$1)-8),""-rep-texts"")&amp;""!$C$4:$C"") = U164), -2)"),-2.0)</f>
        <v>-2</v>
      </c>
      <c r="U164" s="8" t="str">
        <f>IFERROR(__xludf.DUMMYFUNCTION("IFERROR(vlookup( filter(indirect(CONCAT(LEFT(T$1, LEN(T$1)-8),""-rep-texts"")&amp;""!$B$4:$B""),indirect(CONCAT(LEFT(T$1, LEN(T$1)-8),""-rep-texts"")&amp;""!$A$4:$A"") = W164), indirect(CONCAT(LEFT(T$1, LEN(T$1)-8),""-rep-texts"")&amp;""!$A$4:$C""), 3, false), ""Low "&amp;"Content"")"),"Low Content")</f>
        <v>Low Content</v>
      </c>
      <c r="V164" s="7">
        <v>0.5</v>
      </c>
      <c r="W164" s="8">
        <f>IFERROR(__xludf.DUMMYFUNCTION("IFERROR(filter(indirect(CONCAT(LEFT(W$1, LEN(W$1)-8),""-rep-texts"")&amp;""!$A$4:$A""),indirect(CONCAT(LEFT(W$1, LEN(W$1)-8),""-rep-texts"")&amp;""!$B$4:$B"") &lt;&gt; -1000, indirect(CONCAT(LEFT(W$1, LEN(W$1)-8),""-rep-texts"")&amp;""!$C$4:$C"") = X164), -2)"),-2.0)</f>
        <v>-2</v>
      </c>
      <c r="X164" s="8" t="str">
        <f>IFERROR(__xludf.DUMMYFUNCTION("IF(ISBLANK(IFERROR(vlookup(F164, IMPORTRANGE(""1HbWeGXj0j_9fxRj0rL21m2rIJnCPQCiNttak_P61qFU"", ""impact_cul_perf""), 3,false), ""Low Content"") ), ""Low Content"", IFERROR(vlookup(F164, IMPORTRANGE(""1HbWeGXj0j_9fxRj0rL21m2rIJnCPQCiNttak_P61qFU"", ""impac"&amp;"t_cul_perf!$A$3:$C$10000""), 3,false), ""Low Content"") )"),"Low Content")</f>
        <v>Low Content</v>
      </c>
      <c r="Y164" s="7">
        <v>0.5</v>
      </c>
      <c r="Z164" s="7">
        <f>IFERROR(__xludf.DUMMYFUNCTION("IFERROR(filter(indirect(CONCAT(LEFT(Z$1, LEN(Z$1)-8),""-rep-texts"")&amp;""!$A$4:$A""),indirect(CONCAT(LEFT(Z$1, LEN(Z$1)-8),""-rep-texts"")&amp;""!$B$4:$B"") = -1000, indirect(CONCAT(LEFT(Z$1, LEN(Z$1)-8),""-rep-texts"")&amp;""!$C$4:$C"") = AA164), -2)"),-2.0)</f>
        <v>-2</v>
      </c>
      <c r="AA164" s="8" t="str">
        <f>IFERROR(__xludf.DUMMYFUNCTION("IFERROR(vlookup( filter(indirect(CONCAT(LEFT(Z$1, LEN(Z$1)-8),""-rep-texts"")&amp;""!$B$4:$B""),indirect(CONCAT(LEFT(Z$1, LEN(Z$1)-8),""-rep-texts"")&amp;""!$A$4:$A"") = AC164), indirect(CONCAT(LEFT(Z$1, LEN(Z$1)-8),""-rep-texts"")&amp;""!$A$4:$C""), 3, false), ""Low"&amp;" Content"")"),"Low Content")</f>
        <v>Low Content</v>
      </c>
      <c r="AB164" s="7">
        <v>0.5</v>
      </c>
      <c r="AC164" s="8">
        <f>IFERROR(__xludf.DUMMYFUNCTION("IFERROR(filter(indirect(CONCAT(LEFT(AC$1, LEN(AC$1)-8),""-rep-texts"")&amp;""!$A$4:$A""),indirect(CONCAT(LEFT(AC$1, LEN(AC$1)-8),""-rep-texts"")&amp;""!$B$4:$B"") &lt;&gt; -1000, indirect(CONCAT(LEFT(AC$1, LEN(AC$1)-8),""-rep-texts"")&amp;""!$C$4:$C"") = AD164), -2)"),-2.0)</f>
        <v>-2</v>
      </c>
      <c r="AD164" s="8" t="str">
        <f>IFERROR(__xludf.DUMMYFUNCTION("IF(ISBLANK(IFERROR(vlookup(G164, IMPORTRANGE(""1HbWeGXj0j_9fxRj0rL21m2rIJnCPQCiNttak_P61qFU"", ""policy_desired_state""), 3,false), ""Low Content"") ), ""Low Content"", IFERROR(vlookup(G164, IMPORTRANGE(""1HbWeGXj0j_9fxRj0rL21m2rIJnCPQCiNttak_P61qFU"", """&amp;"policy_desired_state!$A$3:$C$10000""), 3,false), ""Low Content"") )"),"Low Content")</f>
        <v>Low Content</v>
      </c>
      <c r="AE164" s="7">
        <v>0.5</v>
      </c>
    </row>
    <row r="165" ht="15.75" customHeight="1">
      <c r="A165" s="5" t="s">
        <v>45</v>
      </c>
      <c r="B165" s="6" t="s">
        <v>85</v>
      </c>
      <c r="C165" s="5" t="s">
        <v>71</v>
      </c>
      <c r="D165" s="5" t="s">
        <v>649</v>
      </c>
      <c r="E165" s="5" t="s">
        <v>650</v>
      </c>
      <c r="F165" s="5"/>
      <c r="G165" s="5"/>
      <c r="H165" s="7">
        <f>IFERROR(__xludf.DUMMYFUNCTION("IFERROR(filter(indirect(CONCAT(LEFT(H$1, LEN(H$1)-8),""-rep-texts"")&amp;""!$A$4:$A""),indirect(CONCAT(LEFT(H$1, LEN(H$1)-8),""-rep-texts"")&amp;""!$B$4:$B"") = -1000, indirect(CONCAT(LEFT(H$1, LEN(H$1)-8),""-rep-texts"")&amp;""!$C$4:$C"") = I165), -2)"),0.0)</f>
        <v>0</v>
      </c>
      <c r="I165" s="8" t="str">
        <f>IFERROR(__xludf.DUMMYFUNCTION("IFERROR(vlookup( filter(indirect(CONCAT(LEFT(H$1, LEN(H$1)-8),""-rep-texts"")&amp;""!$B$4:$B""),indirect(CONCAT(LEFT(H$1, LEN(H$1)-8),""-rep-texts"")&amp;""!$A$4:$A"") = K165), indirect(CONCAT(LEFT(H$1, LEN(H$1)-8),""-rep-texts"")&amp;""!$A$4:$C""), 3, false), ""Low "&amp;"Content"")"),"Adopted hybrid work policy")</f>
        <v>Adopted hybrid work policy</v>
      </c>
      <c r="J165" s="7">
        <v>0.5</v>
      </c>
      <c r="K165" s="8">
        <f>IFERROR(__xludf.DUMMYFUNCTION("IFERROR(filter(indirect(CONCAT(LEFT(K$1, LEN(K$1)-8),""-rep-texts"")&amp;""!$A$4:$A""),indirect(CONCAT(LEFT(K$1, LEN(K$1)-8),""-rep-texts"")&amp;""!$B$4:$B"") &lt;&gt; -1000, indirect(CONCAT(LEFT(K$1, LEN(K$1)-8),""-rep-texts"")&amp;""!$C$4:$C"") = L165), -2)"),4.0)</f>
        <v>4</v>
      </c>
      <c r="L165" s="8" t="str">
        <f>IFERROR(__xludf.DUMMYFUNCTION("IF(ISBLANK(IFERROR(vlookup(D165, IMPORTRANGE(""1HbWeGXj0j_9fxRj0rL21m2rIJnCPQCiNttak_P61qFU"", ""policy_current_state""), 3,false), ""Low Content"") ), ""Low Content"", IFERROR(vlookup(D165, IMPORTRANGE(""1HbWeGXj0j_9fxRj0rL21m2rIJnCPQCiNttak_P61qFU"", """&amp;"policy_current_state!$A$3:$C$10000""), 3,false), ""Low Content"") )"),"Adopted hybrid work policy")</f>
        <v>Adopted hybrid work policy</v>
      </c>
      <c r="M165" s="7">
        <v>0.5</v>
      </c>
      <c r="N165" s="7">
        <f>IFERROR(__xludf.DUMMYFUNCTION("IFERROR(filter(indirect(CONCAT(LEFT(N$1, LEN(N$1)-8),""-rep-texts"")&amp;""!$A$4:$A""),indirect(CONCAT(LEFT(N$1, LEN(N$1)-8),""-rep-texts"")&amp;""!$B$4:$B"") = -1000, indirect(CONCAT(LEFT(N$1, LEN(N$1)-8),""-rep-texts"")&amp;""!$C$4:$C"") = O165), -2)"),0.0)</f>
        <v>0</v>
      </c>
      <c r="O165" s="8" t="str">
        <f>IFERROR(__xludf.DUMMYFUNCTION("IFERROR(vlookup( filter(indirect(CONCAT(LEFT(N$1, LEN(N$1)-8),""-rep-texts"")&amp;""!$B$4:$B""),indirect(CONCAT(LEFT(N$1, LEN(N$1)-8),""-rep-texts"")&amp;""!$A$4:$A"") = Q165), indirect(CONCAT(LEFT(N$1, LEN(N$1)-8),""-rep-texts"")&amp;""!$A$4:$C""), 3, false), ""Low "&amp;"Content"")"),"Negative impact on quality of life")</f>
        <v>Negative impact on quality of life</v>
      </c>
      <c r="P165" s="7">
        <v>0.5</v>
      </c>
      <c r="Q165" s="8">
        <f>IFERROR(__xludf.DUMMYFUNCTION("IFERROR(filter(indirect(CONCAT(LEFT(Q$1, LEN(Q$1)-8),""-rep-texts"")&amp;""!$A$4:$A""),indirect(CONCAT(LEFT(Q$1, LEN(Q$1)-8),""-rep-texts"")&amp;""!$B$4:$B"") &lt;&gt; -1000, indirect(CONCAT(LEFT(Q$1, LEN(Q$1)-8),""-rep-texts"")&amp;""!$C$4:$C"") = R165), -2)"),3.0)</f>
        <v>3</v>
      </c>
      <c r="R165" s="8" t="str">
        <f>IFERROR(__xludf.DUMMYFUNCTION("IF(ISBLANK(IFERROR(vlookup(E165, IMPORTRANGE(""1HbWeGXj0j_9fxRj0rL21m2rIJnCPQCiNttak_P61qFU"", ""impact_quality""), 3,false), ""Low Content"") ), ""Low Content"", IFERROR(vlookup(E165, IMPORTRANGE(""1HbWeGXj0j_9fxRj0rL21m2rIJnCPQCiNttak_P61qFU"", ""impact"&amp;"_quality!$A$3:$C$10000""), 3,false), ""Low Content"") )"),"Increased commute time - RTO negatively affecting work/life quality")</f>
        <v>Increased commute time - RTO negatively affecting work/life quality</v>
      </c>
      <c r="S165" s="7">
        <v>0.5</v>
      </c>
      <c r="T165" s="7">
        <f>IFERROR(__xludf.DUMMYFUNCTION("IFERROR(filter(indirect(CONCAT(LEFT(T$1, LEN(T$1)-8),""-rep-texts"")&amp;""!$A$4:$A""),indirect(CONCAT(LEFT(T$1, LEN(T$1)-8),""-rep-texts"")&amp;""!$B$4:$B"") = -1000, indirect(CONCAT(LEFT(T$1, LEN(T$1)-8),""-rep-texts"")&amp;""!$C$4:$C"") = U165), -2)"),-2.0)</f>
        <v>-2</v>
      </c>
      <c r="U165" s="8" t="str">
        <f>IFERROR(__xludf.DUMMYFUNCTION("IFERROR(vlookup( filter(indirect(CONCAT(LEFT(T$1, LEN(T$1)-8),""-rep-texts"")&amp;""!$B$4:$B""),indirect(CONCAT(LEFT(T$1, LEN(T$1)-8),""-rep-texts"")&amp;""!$A$4:$A"") = W165), indirect(CONCAT(LEFT(T$1, LEN(T$1)-8),""-rep-texts"")&amp;""!$A$4:$C""), 3, false), ""Low "&amp;"Content"")"),"Low Content")</f>
        <v>Low Content</v>
      </c>
      <c r="V165" s="7">
        <v>0.5</v>
      </c>
      <c r="W165" s="8">
        <f>IFERROR(__xludf.DUMMYFUNCTION("IFERROR(filter(indirect(CONCAT(LEFT(W$1, LEN(W$1)-8),""-rep-texts"")&amp;""!$A$4:$A""),indirect(CONCAT(LEFT(W$1, LEN(W$1)-8),""-rep-texts"")&amp;""!$B$4:$B"") &lt;&gt; -1000, indirect(CONCAT(LEFT(W$1, LEN(W$1)-8),""-rep-texts"")&amp;""!$C$4:$C"") = X165), -2)"),-2.0)</f>
        <v>-2</v>
      </c>
      <c r="X165" s="8" t="str">
        <f>IFERROR(__xludf.DUMMYFUNCTION("IF(ISBLANK(IFERROR(vlookup(F165, IMPORTRANGE(""1HbWeGXj0j_9fxRj0rL21m2rIJnCPQCiNttak_P61qFU"", ""impact_cul_perf""), 3,false), ""Low Content"") ), ""Low Content"", IFERROR(vlookup(F165, IMPORTRANGE(""1HbWeGXj0j_9fxRj0rL21m2rIJnCPQCiNttak_P61qFU"", ""impac"&amp;"t_cul_perf!$A$3:$C$10000""), 3,false), ""Low Content"") )"),"Low Content")</f>
        <v>Low Content</v>
      </c>
      <c r="Y165" s="7">
        <v>0.5</v>
      </c>
      <c r="Z165" s="7">
        <f>IFERROR(__xludf.DUMMYFUNCTION("IFERROR(filter(indirect(CONCAT(LEFT(Z$1, LEN(Z$1)-8),""-rep-texts"")&amp;""!$A$4:$A""),indirect(CONCAT(LEFT(Z$1, LEN(Z$1)-8),""-rep-texts"")&amp;""!$B$4:$B"") = -1000, indirect(CONCAT(LEFT(Z$1, LEN(Z$1)-8),""-rep-texts"")&amp;""!$C$4:$C"") = AA165), -2)"),-2.0)</f>
        <v>-2</v>
      </c>
      <c r="AA165" s="8" t="str">
        <f>IFERROR(__xludf.DUMMYFUNCTION("IFERROR(vlookup( filter(indirect(CONCAT(LEFT(Z$1, LEN(Z$1)-8),""-rep-texts"")&amp;""!$B$4:$B""),indirect(CONCAT(LEFT(Z$1, LEN(Z$1)-8),""-rep-texts"")&amp;""!$A$4:$A"") = AC165), indirect(CONCAT(LEFT(Z$1, LEN(Z$1)-8),""-rep-texts"")&amp;""!$A$4:$C""), 3, false), ""Low"&amp;" Content"")"),"Low Content")</f>
        <v>Low Content</v>
      </c>
      <c r="AB165" s="7">
        <v>0.5</v>
      </c>
      <c r="AC165" s="8">
        <f>IFERROR(__xludf.DUMMYFUNCTION("IFERROR(filter(indirect(CONCAT(LEFT(AC$1, LEN(AC$1)-8),""-rep-texts"")&amp;""!$A$4:$A""),indirect(CONCAT(LEFT(AC$1, LEN(AC$1)-8),""-rep-texts"")&amp;""!$B$4:$B"") &lt;&gt; -1000, indirect(CONCAT(LEFT(AC$1, LEN(AC$1)-8),""-rep-texts"")&amp;""!$C$4:$C"") = AD165), -2)"),-2.0)</f>
        <v>-2</v>
      </c>
      <c r="AD165" s="8" t="str">
        <f>IFERROR(__xludf.DUMMYFUNCTION("IF(ISBLANK(IFERROR(vlookup(G165, IMPORTRANGE(""1HbWeGXj0j_9fxRj0rL21m2rIJnCPQCiNttak_P61qFU"", ""policy_desired_state""), 3,false), ""Low Content"") ), ""Low Content"", IFERROR(vlookup(G165, IMPORTRANGE(""1HbWeGXj0j_9fxRj0rL21m2rIJnCPQCiNttak_P61qFU"", """&amp;"policy_desired_state!$A$3:$C$10000""), 3,false), ""Low Content"") )"),"Low Content")</f>
        <v>Low Content</v>
      </c>
      <c r="AE165" s="7">
        <v>0.5</v>
      </c>
    </row>
    <row r="166" ht="15.75" customHeight="1">
      <c r="A166" s="5" t="s">
        <v>38</v>
      </c>
      <c r="B166" s="6" t="s">
        <v>39</v>
      </c>
      <c r="C166" s="5" t="s">
        <v>53</v>
      </c>
      <c r="D166" s="5" t="s">
        <v>620</v>
      </c>
      <c r="E166" s="5" t="s">
        <v>651</v>
      </c>
      <c r="F166" s="5"/>
      <c r="G166" s="5"/>
      <c r="H166" s="7">
        <f>IFERROR(__xludf.DUMMYFUNCTION("IFERROR(filter(indirect(CONCAT(LEFT(H$1, LEN(H$1)-8),""-rep-texts"")&amp;""!$A$4:$A""),indirect(CONCAT(LEFT(H$1, LEN(H$1)-8),""-rep-texts"")&amp;""!$B$4:$B"") = -1000, indirect(CONCAT(LEFT(H$1, LEN(H$1)-8),""-rep-texts"")&amp;""!$C$4:$C"") = I166), -2)"),0.0)</f>
        <v>0</v>
      </c>
      <c r="I166" s="8" t="str">
        <f>IFERROR(__xludf.DUMMYFUNCTION("IFERROR(vlookup( filter(indirect(CONCAT(LEFT(H$1, LEN(H$1)-8),""-rep-texts"")&amp;""!$B$4:$B""),indirect(CONCAT(LEFT(H$1, LEN(H$1)-8),""-rep-texts"")&amp;""!$A$4:$A"") = K166), indirect(CONCAT(LEFT(H$1, LEN(H$1)-8),""-rep-texts"")&amp;""!$A$4:$C""), 3, false), ""Low "&amp;"Content"")"),"Adopted hybrid work policy")</f>
        <v>Adopted hybrid work policy</v>
      </c>
      <c r="J166" s="7">
        <v>0.5</v>
      </c>
      <c r="K166" s="8">
        <f>IFERROR(__xludf.DUMMYFUNCTION("IFERROR(filter(indirect(CONCAT(LEFT(K$1, LEN(K$1)-8),""-rep-texts"")&amp;""!$A$4:$A""),indirect(CONCAT(LEFT(K$1, LEN(K$1)-8),""-rep-texts"")&amp;""!$B$4:$B"") &lt;&gt; -1000, indirect(CONCAT(LEFT(K$1, LEN(K$1)-8),""-rep-texts"")&amp;""!$C$4:$C"") = L166), -2)"),4.0)</f>
        <v>4</v>
      </c>
      <c r="L166" s="8" t="str">
        <f>IFERROR(__xludf.DUMMYFUNCTION("IF(ISBLANK(IFERROR(vlookup(D166, IMPORTRANGE(""1HbWeGXj0j_9fxRj0rL21m2rIJnCPQCiNttak_P61qFU"", ""policy_current_state""), 3,false), ""Low Content"") ), ""Low Content"", IFERROR(vlookup(D166, IMPORTRANGE(""1HbWeGXj0j_9fxRj0rL21m2rIJnCPQCiNttak_P61qFU"", """&amp;"policy_current_state!$A$3:$C$10000""), 3,false), ""Low Content"") )"),"Adopted hybrid work policy")</f>
        <v>Adopted hybrid work policy</v>
      </c>
      <c r="M166" s="7">
        <v>0.5</v>
      </c>
      <c r="N166" s="7">
        <f>IFERROR(__xludf.DUMMYFUNCTION("IFERROR(filter(indirect(CONCAT(LEFT(N$1, LEN(N$1)-8),""-rep-texts"")&amp;""!$A$4:$A""),indirect(CONCAT(LEFT(N$1, LEN(N$1)-8),""-rep-texts"")&amp;""!$B$4:$B"") = -1000, indirect(CONCAT(LEFT(N$1, LEN(N$1)-8),""-rep-texts"")&amp;""!$C$4:$C"") = O166), -2)"),2.0)</f>
        <v>2</v>
      </c>
      <c r="O166" s="8" t="str">
        <f>IFERROR(__xludf.DUMMYFUNCTION("IFERROR(vlookup( filter(indirect(CONCAT(LEFT(N$1, LEN(N$1)-8),""-rep-texts"")&amp;""!$B$4:$B""),indirect(CONCAT(LEFT(N$1, LEN(N$1)-8),""-rep-texts"")&amp;""!$A$4:$A"") = Q166), indirect(CONCAT(LEFT(N$1, LEN(N$1)-8),""-rep-texts"")&amp;""!$A$4:$C""), 3, false), ""Low "&amp;"Content"")"),"Positive impact on quality of life")</f>
        <v>Positive impact on quality of life</v>
      </c>
      <c r="P166" s="7">
        <v>0.5</v>
      </c>
      <c r="Q166" s="8">
        <f>IFERROR(__xludf.DUMMYFUNCTION("IFERROR(filter(indirect(CONCAT(LEFT(Q$1, LEN(Q$1)-8),""-rep-texts"")&amp;""!$A$4:$A""),indirect(CONCAT(LEFT(Q$1, LEN(Q$1)-8),""-rep-texts"")&amp;""!$B$4:$B"") &lt;&gt; -1000, indirect(CONCAT(LEFT(Q$1, LEN(Q$1)-8),""-rep-texts"")&amp;""!$C$4:$C"") = R166), -2)"),11.0)</f>
        <v>11</v>
      </c>
      <c r="R166" s="8" t="str">
        <f>IFERROR(__xludf.DUMMYFUNCTION("IF(ISBLANK(IFERROR(vlookup(E166, IMPORTRANGE(""1HbWeGXj0j_9fxRj0rL21m2rIJnCPQCiNttak_P61qFU"", ""impact_quality""), 3,false), ""Low Content"") ), ""Low Content"", IFERROR(vlookup(E166, IMPORTRANGE(""1HbWeGXj0j_9fxRj0rL21m2rIJnCPQCiNttak_P61qFU"", ""impact"&amp;"_quality!$A$3:$C$10000""), 3,false), ""Low Content"") )"),"Positive impact on work-life balance due to hyrbrid/remote policy")</f>
        <v>Positive impact on work-life balance due to hyrbrid/remote policy</v>
      </c>
      <c r="S166" s="7">
        <v>0.5</v>
      </c>
      <c r="T166" s="7">
        <f>IFERROR(__xludf.DUMMYFUNCTION("IFERROR(filter(indirect(CONCAT(LEFT(T$1, LEN(T$1)-8),""-rep-texts"")&amp;""!$A$4:$A""),indirect(CONCAT(LEFT(T$1, LEN(T$1)-8),""-rep-texts"")&amp;""!$B$4:$B"") = -1000, indirect(CONCAT(LEFT(T$1, LEN(T$1)-8),""-rep-texts"")&amp;""!$C$4:$C"") = U166), -2)"),-2.0)</f>
        <v>-2</v>
      </c>
      <c r="U166" s="8" t="str">
        <f>IFERROR(__xludf.DUMMYFUNCTION("IFERROR(vlookup( filter(indirect(CONCAT(LEFT(T$1, LEN(T$1)-8),""-rep-texts"")&amp;""!$B$4:$B""),indirect(CONCAT(LEFT(T$1, LEN(T$1)-8),""-rep-texts"")&amp;""!$A$4:$A"") = W166), indirect(CONCAT(LEFT(T$1, LEN(T$1)-8),""-rep-texts"")&amp;""!$A$4:$C""), 3, false), ""Low "&amp;"Content"")"),"Low Content")</f>
        <v>Low Content</v>
      </c>
      <c r="V166" s="7">
        <v>0.5</v>
      </c>
      <c r="W166" s="8">
        <f>IFERROR(__xludf.DUMMYFUNCTION("IFERROR(filter(indirect(CONCAT(LEFT(W$1, LEN(W$1)-8),""-rep-texts"")&amp;""!$A$4:$A""),indirect(CONCAT(LEFT(W$1, LEN(W$1)-8),""-rep-texts"")&amp;""!$B$4:$B"") &lt;&gt; -1000, indirect(CONCAT(LEFT(W$1, LEN(W$1)-8),""-rep-texts"")&amp;""!$C$4:$C"") = X166), -2)"),-2.0)</f>
        <v>-2</v>
      </c>
      <c r="X166" s="8" t="str">
        <f>IFERROR(__xludf.DUMMYFUNCTION("IF(ISBLANK(IFERROR(vlookup(F166, IMPORTRANGE(""1HbWeGXj0j_9fxRj0rL21m2rIJnCPQCiNttak_P61qFU"", ""impact_cul_perf""), 3,false), ""Low Content"") ), ""Low Content"", IFERROR(vlookup(F166, IMPORTRANGE(""1HbWeGXj0j_9fxRj0rL21m2rIJnCPQCiNttak_P61qFU"", ""impac"&amp;"t_cul_perf!$A$3:$C$10000""), 3,false), ""Low Content"") )"),"Low Content")</f>
        <v>Low Content</v>
      </c>
      <c r="Y166" s="7">
        <v>0.5</v>
      </c>
      <c r="Z166" s="7">
        <f>IFERROR(__xludf.DUMMYFUNCTION("IFERROR(filter(indirect(CONCAT(LEFT(Z$1, LEN(Z$1)-8),""-rep-texts"")&amp;""!$A$4:$A""),indirect(CONCAT(LEFT(Z$1, LEN(Z$1)-8),""-rep-texts"")&amp;""!$B$4:$B"") = -1000, indirect(CONCAT(LEFT(Z$1, LEN(Z$1)-8),""-rep-texts"")&amp;""!$C$4:$C"") = AA166), -2)"),-2.0)</f>
        <v>-2</v>
      </c>
      <c r="AA166" s="8" t="str">
        <f>IFERROR(__xludf.DUMMYFUNCTION("IFERROR(vlookup( filter(indirect(CONCAT(LEFT(Z$1, LEN(Z$1)-8),""-rep-texts"")&amp;""!$B$4:$B""),indirect(CONCAT(LEFT(Z$1, LEN(Z$1)-8),""-rep-texts"")&amp;""!$A$4:$A"") = AC166), indirect(CONCAT(LEFT(Z$1, LEN(Z$1)-8),""-rep-texts"")&amp;""!$A$4:$C""), 3, false), ""Low"&amp;" Content"")"),"Low Content")</f>
        <v>Low Content</v>
      </c>
      <c r="AB166" s="7">
        <v>0.5</v>
      </c>
      <c r="AC166" s="8">
        <f>IFERROR(__xludf.DUMMYFUNCTION("IFERROR(filter(indirect(CONCAT(LEFT(AC$1, LEN(AC$1)-8),""-rep-texts"")&amp;""!$A$4:$A""),indirect(CONCAT(LEFT(AC$1, LEN(AC$1)-8),""-rep-texts"")&amp;""!$B$4:$B"") &lt;&gt; -1000, indirect(CONCAT(LEFT(AC$1, LEN(AC$1)-8),""-rep-texts"")&amp;""!$C$4:$C"") = AD166), -2)"),-2.0)</f>
        <v>-2</v>
      </c>
      <c r="AD166" s="8" t="str">
        <f>IFERROR(__xludf.DUMMYFUNCTION("IF(ISBLANK(IFERROR(vlookup(G166, IMPORTRANGE(""1HbWeGXj0j_9fxRj0rL21m2rIJnCPQCiNttak_P61qFU"", ""policy_desired_state""), 3,false), ""Low Content"") ), ""Low Content"", IFERROR(vlookup(G166, IMPORTRANGE(""1HbWeGXj0j_9fxRj0rL21m2rIJnCPQCiNttak_P61qFU"", """&amp;"policy_desired_state!$A$3:$C$10000""), 3,false), ""Low Content"") )"),"Low Content")</f>
        <v>Low Content</v>
      </c>
      <c r="AE166" s="7">
        <v>0.5</v>
      </c>
    </row>
    <row r="167" ht="15.75" customHeight="1">
      <c r="A167" s="5" t="s">
        <v>38</v>
      </c>
      <c r="B167" s="9" t="s">
        <v>85</v>
      </c>
      <c r="C167" s="5" t="s">
        <v>40</v>
      </c>
      <c r="D167" s="5" t="s">
        <v>652</v>
      </c>
      <c r="E167" s="5"/>
      <c r="F167" s="5"/>
      <c r="G167" s="5"/>
      <c r="H167" s="7">
        <f>IFERROR(__xludf.DUMMYFUNCTION("IFERROR(filter(indirect(CONCAT(LEFT(H$1, LEN(H$1)-8),""-rep-texts"")&amp;""!$A$4:$A""),indirect(CONCAT(LEFT(H$1, LEN(H$1)-8),""-rep-texts"")&amp;""!$B$4:$B"") = -1000, indirect(CONCAT(LEFT(H$1, LEN(H$1)-8),""-rep-texts"")&amp;""!$C$4:$C"") = I167), -2)"),0.0)</f>
        <v>0</v>
      </c>
      <c r="I167" s="8" t="str">
        <f>IFERROR(__xludf.DUMMYFUNCTION("IFERROR(vlookup( filter(indirect(CONCAT(LEFT(H$1, LEN(H$1)-8),""-rep-texts"")&amp;""!$B$4:$B""),indirect(CONCAT(LEFT(H$1, LEN(H$1)-8),""-rep-texts"")&amp;""!$A$4:$A"") = K167), indirect(CONCAT(LEFT(H$1, LEN(H$1)-8),""-rep-texts"")&amp;""!$A$4:$C""), 3, false), ""Low "&amp;"Content"")"),"Adopted hybrid work policy")</f>
        <v>Adopted hybrid work policy</v>
      </c>
      <c r="J167" s="7">
        <v>0.5</v>
      </c>
      <c r="K167" s="8">
        <f>IFERROR(__xludf.DUMMYFUNCTION("IFERROR(filter(indirect(CONCAT(LEFT(K$1, LEN(K$1)-8),""-rep-texts"")&amp;""!$A$4:$A""),indirect(CONCAT(LEFT(K$1, LEN(K$1)-8),""-rep-texts"")&amp;""!$B$4:$B"") &lt;&gt; -1000, indirect(CONCAT(LEFT(K$1, LEN(K$1)-8),""-rep-texts"")&amp;""!$C$4:$C"") = L167), -2)"),4.0)</f>
        <v>4</v>
      </c>
      <c r="L167" s="8" t="str">
        <f>IFERROR(__xludf.DUMMYFUNCTION("IF(ISBLANK(IFERROR(vlookup(D167, IMPORTRANGE(""1HbWeGXj0j_9fxRj0rL21m2rIJnCPQCiNttak_P61qFU"", ""policy_current_state""), 3,false), ""Low Content"") ), ""Low Content"", IFERROR(vlookup(D167, IMPORTRANGE(""1HbWeGXj0j_9fxRj0rL21m2rIJnCPQCiNttak_P61qFU"", """&amp;"policy_current_state!$A$3:$C$10000""), 3,false), ""Low Content"") )"),"Adopted hybrid work policy")</f>
        <v>Adopted hybrid work policy</v>
      </c>
      <c r="M167" s="7">
        <v>0.5</v>
      </c>
      <c r="N167" s="7">
        <f>IFERROR(__xludf.DUMMYFUNCTION("IFERROR(filter(indirect(CONCAT(LEFT(N$1, LEN(N$1)-8),""-rep-texts"")&amp;""!$A$4:$A""),indirect(CONCAT(LEFT(N$1, LEN(N$1)-8),""-rep-texts"")&amp;""!$B$4:$B"") = -1000, indirect(CONCAT(LEFT(N$1, LEN(N$1)-8),""-rep-texts"")&amp;""!$C$4:$C"") = O167), -2)"),-2.0)</f>
        <v>-2</v>
      </c>
      <c r="O167" s="8" t="str">
        <f>IFERROR(__xludf.DUMMYFUNCTION("IFERROR(vlookup( filter(indirect(CONCAT(LEFT(N$1, LEN(N$1)-8),""-rep-texts"")&amp;""!$B$4:$B""),indirect(CONCAT(LEFT(N$1, LEN(N$1)-8),""-rep-texts"")&amp;""!$A$4:$A"") = Q167), indirect(CONCAT(LEFT(N$1, LEN(N$1)-8),""-rep-texts"")&amp;""!$A$4:$C""), 3, false), ""Low "&amp;"Content"")"),"Low Content")</f>
        <v>Low Content</v>
      </c>
      <c r="P167" s="7">
        <v>0.5</v>
      </c>
      <c r="Q167" s="8">
        <f>IFERROR(__xludf.DUMMYFUNCTION("IFERROR(filter(indirect(CONCAT(LEFT(Q$1, LEN(Q$1)-8),""-rep-texts"")&amp;""!$A$4:$A""),indirect(CONCAT(LEFT(Q$1, LEN(Q$1)-8),""-rep-texts"")&amp;""!$B$4:$B"") &lt;&gt; -1000, indirect(CONCAT(LEFT(Q$1, LEN(Q$1)-8),""-rep-texts"")&amp;""!$C$4:$C"") = R167), -2)"),-2.0)</f>
        <v>-2</v>
      </c>
      <c r="R167" s="8" t="str">
        <f>IFERROR(__xludf.DUMMYFUNCTION("IF(ISBLANK(IFERROR(vlookup(E167, IMPORTRANGE(""1HbWeGXj0j_9fxRj0rL21m2rIJnCPQCiNttak_P61qFU"", ""impact_quality""), 3,false), ""Low Content"") ), ""Low Content"", IFERROR(vlookup(E167, IMPORTRANGE(""1HbWeGXj0j_9fxRj0rL21m2rIJnCPQCiNttak_P61qFU"", ""impact"&amp;"_quality!$A$3:$C$10000""), 3,false), ""Low Content"") )"),"Low Content")</f>
        <v>Low Content</v>
      </c>
      <c r="S167" s="7">
        <v>0.5</v>
      </c>
      <c r="T167" s="7">
        <f>IFERROR(__xludf.DUMMYFUNCTION("IFERROR(filter(indirect(CONCAT(LEFT(T$1, LEN(T$1)-8),""-rep-texts"")&amp;""!$A$4:$A""),indirect(CONCAT(LEFT(T$1, LEN(T$1)-8),""-rep-texts"")&amp;""!$B$4:$B"") = -1000, indirect(CONCAT(LEFT(T$1, LEN(T$1)-8),""-rep-texts"")&amp;""!$C$4:$C"") = U167), -2)"),-2.0)</f>
        <v>-2</v>
      </c>
      <c r="U167" s="8" t="str">
        <f>IFERROR(__xludf.DUMMYFUNCTION("IFERROR(vlookup( filter(indirect(CONCAT(LEFT(T$1, LEN(T$1)-8),""-rep-texts"")&amp;""!$B$4:$B""),indirect(CONCAT(LEFT(T$1, LEN(T$1)-8),""-rep-texts"")&amp;""!$A$4:$A"") = W167), indirect(CONCAT(LEFT(T$1, LEN(T$1)-8),""-rep-texts"")&amp;""!$A$4:$C""), 3, false), ""Low "&amp;"Content"")"),"Low Content")</f>
        <v>Low Content</v>
      </c>
      <c r="V167" s="7">
        <v>0.5</v>
      </c>
      <c r="W167" s="8">
        <f>IFERROR(__xludf.DUMMYFUNCTION("IFERROR(filter(indirect(CONCAT(LEFT(W$1, LEN(W$1)-8),""-rep-texts"")&amp;""!$A$4:$A""),indirect(CONCAT(LEFT(W$1, LEN(W$1)-8),""-rep-texts"")&amp;""!$B$4:$B"") &lt;&gt; -1000, indirect(CONCAT(LEFT(W$1, LEN(W$1)-8),""-rep-texts"")&amp;""!$C$4:$C"") = X167), -2)"),-2.0)</f>
        <v>-2</v>
      </c>
      <c r="X167" s="8" t="str">
        <f>IFERROR(__xludf.DUMMYFUNCTION("IF(ISBLANK(IFERROR(vlookup(F167, IMPORTRANGE(""1HbWeGXj0j_9fxRj0rL21m2rIJnCPQCiNttak_P61qFU"", ""impact_cul_perf""), 3,false), ""Low Content"") ), ""Low Content"", IFERROR(vlookup(F167, IMPORTRANGE(""1HbWeGXj0j_9fxRj0rL21m2rIJnCPQCiNttak_P61qFU"", ""impac"&amp;"t_cul_perf!$A$3:$C$10000""), 3,false), ""Low Content"") )"),"Low Content")</f>
        <v>Low Content</v>
      </c>
      <c r="Y167" s="7">
        <v>0.5</v>
      </c>
      <c r="Z167" s="7">
        <f>IFERROR(__xludf.DUMMYFUNCTION("IFERROR(filter(indirect(CONCAT(LEFT(Z$1, LEN(Z$1)-8),""-rep-texts"")&amp;""!$A$4:$A""),indirect(CONCAT(LEFT(Z$1, LEN(Z$1)-8),""-rep-texts"")&amp;""!$B$4:$B"") = -1000, indirect(CONCAT(LEFT(Z$1, LEN(Z$1)-8),""-rep-texts"")&amp;""!$C$4:$C"") = AA167), -2)"),-2.0)</f>
        <v>-2</v>
      </c>
      <c r="AA167" s="8" t="str">
        <f>IFERROR(__xludf.DUMMYFUNCTION("IFERROR(vlookup( filter(indirect(CONCAT(LEFT(Z$1, LEN(Z$1)-8),""-rep-texts"")&amp;""!$B$4:$B""),indirect(CONCAT(LEFT(Z$1, LEN(Z$1)-8),""-rep-texts"")&amp;""!$A$4:$A"") = AC167), indirect(CONCAT(LEFT(Z$1, LEN(Z$1)-8),""-rep-texts"")&amp;""!$A$4:$C""), 3, false), ""Low"&amp;" Content"")"),"Low Content")</f>
        <v>Low Content</v>
      </c>
      <c r="AB167" s="7">
        <v>0.5</v>
      </c>
      <c r="AC167" s="8">
        <f>IFERROR(__xludf.DUMMYFUNCTION("IFERROR(filter(indirect(CONCAT(LEFT(AC$1, LEN(AC$1)-8),""-rep-texts"")&amp;""!$A$4:$A""),indirect(CONCAT(LEFT(AC$1, LEN(AC$1)-8),""-rep-texts"")&amp;""!$B$4:$B"") &lt;&gt; -1000, indirect(CONCAT(LEFT(AC$1, LEN(AC$1)-8),""-rep-texts"")&amp;""!$C$4:$C"") = AD167), -2)"),-2.0)</f>
        <v>-2</v>
      </c>
      <c r="AD167" s="8" t="str">
        <f>IFERROR(__xludf.DUMMYFUNCTION("IF(ISBLANK(IFERROR(vlookup(G167, IMPORTRANGE(""1HbWeGXj0j_9fxRj0rL21m2rIJnCPQCiNttak_P61qFU"", ""policy_desired_state""), 3,false), ""Low Content"") ), ""Low Content"", IFERROR(vlookup(G167, IMPORTRANGE(""1HbWeGXj0j_9fxRj0rL21m2rIJnCPQCiNttak_P61qFU"", """&amp;"policy_desired_state!$A$3:$C$10000""), 3,false), ""Low Content"") )"),"Low Content")</f>
        <v>Low Content</v>
      </c>
      <c r="AE167" s="7">
        <v>0.5</v>
      </c>
    </row>
    <row r="168" ht="15.75" customHeight="1">
      <c r="A168" s="5" t="s">
        <v>38</v>
      </c>
      <c r="B168" s="9" t="s">
        <v>85</v>
      </c>
      <c r="C168" s="5" t="s">
        <v>71</v>
      </c>
      <c r="D168" s="5" t="s">
        <v>653</v>
      </c>
      <c r="E168" s="5"/>
      <c r="F168" s="5"/>
      <c r="G168" s="5"/>
      <c r="H168" s="7">
        <f>IFERROR(__xludf.DUMMYFUNCTION("IFERROR(filter(indirect(CONCAT(LEFT(H$1, LEN(H$1)-8),""-rep-texts"")&amp;""!$A$4:$A""),indirect(CONCAT(LEFT(H$1, LEN(H$1)-8),""-rep-texts"")&amp;""!$B$4:$B"") = -1000, indirect(CONCAT(LEFT(H$1, LEN(H$1)-8),""-rep-texts"")&amp;""!$C$4:$C"") = I168), -2)"),0.0)</f>
        <v>0</v>
      </c>
      <c r="I168" s="8" t="str">
        <f>IFERROR(__xludf.DUMMYFUNCTION("IFERROR(vlookup( filter(indirect(CONCAT(LEFT(H$1, LEN(H$1)-8),""-rep-texts"")&amp;""!$B$4:$B""),indirect(CONCAT(LEFT(H$1, LEN(H$1)-8),""-rep-texts"")&amp;""!$A$4:$A"") = K168), indirect(CONCAT(LEFT(H$1, LEN(H$1)-8),""-rep-texts"")&amp;""!$A$4:$C""), 3, false), ""Low "&amp;"Content"")"),"Adopted hybrid work policy")</f>
        <v>Adopted hybrid work policy</v>
      </c>
      <c r="J168" s="7">
        <v>0.5</v>
      </c>
      <c r="K168" s="8">
        <f>IFERROR(__xludf.DUMMYFUNCTION("IFERROR(filter(indirect(CONCAT(LEFT(K$1, LEN(K$1)-8),""-rep-texts"")&amp;""!$A$4:$A""),indirect(CONCAT(LEFT(K$1, LEN(K$1)-8),""-rep-texts"")&amp;""!$B$4:$B"") &lt;&gt; -1000, indirect(CONCAT(LEFT(K$1, LEN(K$1)-8),""-rep-texts"")&amp;""!$C$4:$C"") = L168), -2)"),4.0)</f>
        <v>4</v>
      </c>
      <c r="L168" s="8" t="str">
        <f>IFERROR(__xludf.DUMMYFUNCTION("IF(ISBLANK(IFERROR(vlookup(D168, IMPORTRANGE(""1HbWeGXj0j_9fxRj0rL21m2rIJnCPQCiNttak_P61qFU"", ""policy_current_state""), 3,false), ""Low Content"") ), ""Low Content"", IFERROR(vlookup(D168, IMPORTRANGE(""1HbWeGXj0j_9fxRj0rL21m2rIJnCPQCiNttak_P61qFU"", """&amp;"policy_current_state!$A$3:$C$10000""), 3,false), ""Low Content"") )"),"Adopted hybrid work policy")</f>
        <v>Adopted hybrid work policy</v>
      </c>
      <c r="M168" s="7">
        <v>0.5</v>
      </c>
      <c r="N168" s="7">
        <f>IFERROR(__xludf.DUMMYFUNCTION("IFERROR(filter(indirect(CONCAT(LEFT(N$1, LEN(N$1)-8),""-rep-texts"")&amp;""!$A$4:$A""),indirect(CONCAT(LEFT(N$1, LEN(N$1)-8),""-rep-texts"")&amp;""!$B$4:$B"") = -1000, indirect(CONCAT(LEFT(N$1, LEN(N$1)-8),""-rep-texts"")&amp;""!$C$4:$C"") = O168), -2)"),-2.0)</f>
        <v>-2</v>
      </c>
      <c r="O168" s="8" t="str">
        <f>IFERROR(__xludf.DUMMYFUNCTION("IFERROR(vlookup( filter(indirect(CONCAT(LEFT(N$1, LEN(N$1)-8),""-rep-texts"")&amp;""!$B$4:$B""),indirect(CONCAT(LEFT(N$1, LEN(N$1)-8),""-rep-texts"")&amp;""!$A$4:$A"") = Q168), indirect(CONCAT(LEFT(N$1, LEN(N$1)-8),""-rep-texts"")&amp;""!$A$4:$C""), 3, false), ""Low "&amp;"Content"")"),"Low Content")</f>
        <v>Low Content</v>
      </c>
      <c r="P168" s="7">
        <v>0.5</v>
      </c>
      <c r="Q168" s="8">
        <f>IFERROR(__xludf.DUMMYFUNCTION("IFERROR(filter(indirect(CONCAT(LEFT(Q$1, LEN(Q$1)-8),""-rep-texts"")&amp;""!$A$4:$A""),indirect(CONCAT(LEFT(Q$1, LEN(Q$1)-8),""-rep-texts"")&amp;""!$B$4:$B"") &lt;&gt; -1000, indirect(CONCAT(LEFT(Q$1, LEN(Q$1)-8),""-rep-texts"")&amp;""!$C$4:$C"") = R168), -2)"),-2.0)</f>
        <v>-2</v>
      </c>
      <c r="R168" s="8" t="str">
        <f>IFERROR(__xludf.DUMMYFUNCTION("IF(ISBLANK(IFERROR(vlookup(E168, IMPORTRANGE(""1HbWeGXj0j_9fxRj0rL21m2rIJnCPQCiNttak_P61qFU"", ""impact_quality""), 3,false), ""Low Content"") ), ""Low Content"", IFERROR(vlookup(E168, IMPORTRANGE(""1HbWeGXj0j_9fxRj0rL21m2rIJnCPQCiNttak_P61qFU"", ""impact"&amp;"_quality!$A$3:$C$10000""), 3,false), ""Low Content"") )"),"Low Content")</f>
        <v>Low Content</v>
      </c>
      <c r="S168" s="7">
        <v>0.5</v>
      </c>
      <c r="T168" s="7">
        <f>IFERROR(__xludf.DUMMYFUNCTION("IFERROR(filter(indirect(CONCAT(LEFT(T$1, LEN(T$1)-8),""-rep-texts"")&amp;""!$A$4:$A""),indirect(CONCAT(LEFT(T$1, LEN(T$1)-8),""-rep-texts"")&amp;""!$B$4:$B"") = -1000, indirect(CONCAT(LEFT(T$1, LEN(T$1)-8),""-rep-texts"")&amp;""!$C$4:$C"") = U168), -2)"),-2.0)</f>
        <v>-2</v>
      </c>
      <c r="U168" s="8" t="str">
        <f>IFERROR(__xludf.DUMMYFUNCTION("IFERROR(vlookup( filter(indirect(CONCAT(LEFT(T$1, LEN(T$1)-8),""-rep-texts"")&amp;""!$B$4:$B""),indirect(CONCAT(LEFT(T$1, LEN(T$1)-8),""-rep-texts"")&amp;""!$A$4:$A"") = W168), indirect(CONCAT(LEFT(T$1, LEN(T$1)-8),""-rep-texts"")&amp;""!$A$4:$C""), 3, false), ""Low "&amp;"Content"")"),"Low Content")</f>
        <v>Low Content</v>
      </c>
      <c r="V168" s="7">
        <v>0.5</v>
      </c>
      <c r="W168" s="8">
        <f>IFERROR(__xludf.DUMMYFUNCTION("IFERROR(filter(indirect(CONCAT(LEFT(W$1, LEN(W$1)-8),""-rep-texts"")&amp;""!$A$4:$A""),indirect(CONCAT(LEFT(W$1, LEN(W$1)-8),""-rep-texts"")&amp;""!$B$4:$B"") &lt;&gt; -1000, indirect(CONCAT(LEFT(W$1, LEN(W$1)-8),""-rep-texts"")&amp;""!$C$4:$C"") = X168), -2)"),-2.0)</f>
        <v>-2</v>
      </c>
      <c r="X168" s="8" t="str">
        <f>IFERROR(__xludf.DUMMYFUNCTION("IF(ISBLANK(IFERROR(vlookup(F168, IMPORTRANGE(""1HbWeGXj0j_9fxRj0rL21m2rIJnCPQCiNttak_P61qFU"", ""impact_cul_perf""), 3,false), ""Low Content"") ), ""Low Content"", IFERROR(vlookup(F168, IMPORTRANGE(""1HbWeGXj0j_9fxRj0rL21m2rIJnCPQCiNttak_P61qFU"", ""impac"&amp;"t_cul_perf!$A$3:$C$10000""), 3,false), ""Low Content"") )"),"Low Content")</f>
        <v>Low Content</v>
      </c>
      <c r="Y168" s="7">
        <v>0.5</v>
      </c>
      <c r="Z168" s="7">
        <f>IFERROR(__xludf.DUMMYFUNCTION("IFERROR(filter(indirect(CONCAT(LEFT(Z$1, LEN(Z$1)-8),""-rep-texts"")&amp;""!$A$4:$A""),indirect(CONCAT(LEFT(Z$1, LEN(Z$1)-8),""-rep-texts"")&amp;""!$B$4:$B"") = -1000, indirect(CONCAT(LEFT(Z$1, LEN(Z$1)-8),""-rep-texts"")&amp;""!$C$4:$C"") = AA168), -2)"),-2.0)</f>
        <v>-2</v>
      </c>
      <c r="AA168" s="8" t="str">
        <f>IFERROR(__xludf.DUMMYFUNCTION("IFERROR(vlookup( filter(indirect(CONCAT(LEFT(Z$1, LEN(Z$1)-8),""-rep-texts"")&amp;""!$B$4:$B""),indirect(CONCAT(LEFT(Z$1, LEN(Z$1)-8),""-rep-texts"")&amp;""!$A$4:$A"") = AC168), indirect(CONCAT(LEFT(Z$1, LEN(Z$1)-8),""-rep-texts"")&amp;""!$A$4:$C""), 3, false), ""Low"&amp;" Content"")"),"Low Content")</f>
        <v>Low Content</v>
      </c>
      <c r="AB168" s="7">
        <v>0.5</v>
      </c>
      <c r="AC168" s="8">
        <f>IFERROR(__xludf.DUMMYFUNCTION("IFERROR(filter(indirect(CONCAT(LEFT(AC$1, LEN(AC$1)-8),""-rep-texts"")&amp;""!$A$4:$A""),indirect(CONCAT(LEFT(AC$1, LEN(AC$1)-8),""-rep-texts"")&amp;""!$B$4:$B"") &lt;&gt; -1000, indirect(CONCAT(LEFT(AC$1, LEN(AC$1)-8),""-rep-texts"")&amp;""!$C$4:$C"") = AD168), -2)"),-2.0)</f>
        <v>-2</v>
      </c>
      <c r="AD168" s="8" t="str">
        <f>IFERROR(__xludf.DUMMYFUNCTION("IF(ISBLANK(IFERROR(vlookup(G168, IMPORTRANGE(""1HbWeGXj0j_9fxRj0rL21m2rIJnCPQCiNttak_P61qFU"", ""policy_desired_state""), 3,false), ""Low Content"") ), ""Low Content"", IFERROR(vlookup(G168, IMPORTRANGE(""1HbWeGXj0j_9fxRj0rL21m2rIJnCPQCiNttak_P61qFU"", """&amp;"policy_desired_state!$A$3:$C$10000""), 3,false), ""Low Content"") )"),"Low Content")</f>
        <v>Low Content</v>
      </c>
      <c r="AE168" s="7">
        <v>0.5</v>
      </c>
    </row>
    <row r="169" ht="15.75" customHeight="1">
      <c r="A169" s="5" t="s">
        <v>38</v>
      </c>
      <c r="B169" s="6" t="s">
        <v>85</v>
      </c>
      <c r="C169" s="5" t="s">
        <v>40</v>
      </c>
      <c r="D169" s="5" t="s">
        <v>654</v>
      </c>
      <c r="E169" s="5"/>
      <c r="F169" s="5"/>
      <c r="G169" s="5"/>
      <c r="H169" s="7">
        <f>IFERROR(__xludf.DUMMYFUNCTION("IFERROR(filter(indirect(CONCAT(LEFT(H$1, LEN(H$1)-8),""-rep-texts"")&amp;""!$A$4:$A""),indirect(CONCAT(LEFT(H$1, LEN(H$1)-8),""-rep-texts"")&amp;""!$B$4:$B"") = -1000, indirect(CONCAT(LEFT(H$1, LEN(H$1)-8),""-rep-texts"")&amp;""!$C$4:$C"") = I169), -2)"),0.0)</f>
        <v>0</v>
      </c>
      <c r="I169" s="8" t="str">
        <f>IFERROR(__xludf.DUMMYFUNCTION("IFERROR(vlookup( filter(indirect(CONCAT(LEFT(H$1, LEN(H$1)-8),""-rep-texts"")&amp;""!$B$4:$B""),indirect(CONCAT(LEFT(H$1, LEN(H$1)-8),""-rep-texts"")&amp;""!$A$4:$A"") = K169), indirect(CONCAT(LEFT(H$1, LEN(H$1)-8),""-rep-texts"")&amp;""!$A$4:$C""), 3, false), ""Low "&amp;"Content"")"),"Adopted hybrid work policy")</f>
        <v>Adopted hybrid work policy</v>
      </c>
      <c r="J169" s="7">
        <v>0.5</v>
      </c>
      <c r="K169" s="8">
        <f>IFERROR(__xludf.DUMMYFUNCTION("IFERROR(filter(indirect(CONCAT(LEFT(K$1, LEN(K$1)-8),""-rep-texts"")&amp;""!$A$4:$A""),indirect(CONCAT(LEFT(K$1, LEN(K$1)-8),""-rep-texts"")&amp;""!$B$4:$B"") &lt;&gt; -1000, indirect(CONCAT(LEFT(K$1, LEN(K$1)-8),""-rep-texts"")&amp;""!$C$4:$C"") = L169), -2)"),4.0)</f>
        <v>4</v>
      </c>
      <c r="L169" s="8" t="str">
        <f>IFERROR(__xludf.DUMMYFUNCTION("IF(ISBLANK(IFERROR(vlookup(D169, IMPORTRANGE(""1HbWeGXj0j_9fxRj0rL21m2rIJnCPQCiNttak_P61qFU"", ""policy_current_state""), 3,false), ""Low Content"") ), ""Low Content"", IFERROR(vlookup(D169, IMPORTRANGE(""1HbWeGXj0j_9fxRj0rL21m2rIJnCPQCiNttak_P61qFU"", """&amp;"policy_current_state!$A$3:$C$10000""), 3,false), ""Low Content"") )"),"Adopted hybrid work policy")</f>
        <v>Adopted hybrid work policy</v>
      </c>
      <c r="M169" s="7">
        <v>0.5</v>
      </c>
      <c r="N169" s="7">
        <f>IFERROR(__xludf.DUMMYFUNCTION("IFERROR(filter(indirect(CONCAT(LEFT(N$1, LEN(N$1)-8),""-rep-texts"")&amp;""!$A$4:$A""),indirect(CONCAT(LEFT(N$1, LEN(N$1)-8),""-rep-texts"")&amp;""!$B$4:$B"") = -1000, indirect(CONCAT(LEFT(N$1, LEN(N$1)-8),""-rep-texts"")&amp;""!$C$4:$C"") = O169), -2)"),-2.0)</f>
        <v>-2</v>
      </c>
      <c r="O169" s="8" t="str">
        <f>IFERROR(__xludf.DUMMYFUNCTION("IFERROR(vlookup( filter(indirect(CONCAT(LEFT(N$1, LEN(N$1)-8),""-rep-texts"")&amp;""!$B$4:$B""),indirect(CONCAT(LEFT(N$1, LEN(N$1)-8),""-rep-texts"")&amp;""!$A$4:$A"") = Q169), indirect(CONCAT(LEFT(N$1, LEN(N$1)-8),""-rep-texts"")&amp;""!$A$4:$C""), 3, false), ""Low "&amp;"Content"")"),"Low Content")</f>
        <v>Low Content</v>
      </c>
      <c r="P169" s="7">
        <v>0.5</v>
      </c>
      <c r="Q169" s="8">
        <f>IFERROR(__xludf.DUMMYFUNCTION("IFERROR(filter(indirect(CONCAT(LEFT(Q$1, LEN(Q$1)-8),""-rep-texts"")&amp;""!$A$4:$A""),indirect(CONCAT(LEFT(Q$1, LEN(Q$1)-8),""-rep-texts"")&amp;""!$B$4:$B"") &lt;&gt; -1000, indirect(CONCAT(LEFT(Q$1, LEN(Q$1)-8),""-rep-texts"")&amp;""!$C$4:$C"") = R169), -2)"),-2.0)</f>
        <v>-2</v>
      </c>
      <c r="R169" s="8" t="str">
        <f>IFERROR(__xludf.DUMMYFUNCTION("IF(ISBLANK(IFERROR(vlookup(E169, IMPORTRANGE(""1HbWeGXj0j_9fxRj0rL21m2rIJnCPQCiNttak_P61qFU"", ""impact_quality""), 3,false), ""Low Content"") ), ""Low Content"", IFERROR(vlookup(E169, IMPORTRANGE(""1HbWeGXj0j_9fxRj0rL21m2rIJnCPQCiNttak_P61qFU"", ""impact"&amp;"_quality!$A$3:$C$10000""), 3,false), ""Low Content"") )"),"Low Content")</f>
        <v>Low Content</v>
      </c>
      <c r="S169" s="7">
        <v>0.5</v>
      </c>
      <c r="T169" s="7">
        <f>IFERROR(__xludf.DUMMYFUNCTION("IFERROR(filter(indirect(CONCAT(LEFT(T$1, LEN(T$1)-8),""-rep-texts"")&amp;""!$A$4:$A""),indirect(CONCAT(LEFT(T$1, LEN(T$1)-8),""-rep-texts"")&amp;""!$B$4:$B"") = -1000, indirect(CONCAT(LEFT(T$1, LEN(T$1)-8),""-rep-texts"")&amp;""!$C$4:$C"") = U169), -2)"),-2.0)</f>
        <v>-2</v>
      </c>
      <c r="U169" s="8" t="str">
        <f>IFERROR(__xludf.DUMMYFUNCTION("IFERROR(vlookup( filter(indirect(CONCAT(LEFT(T$1, LEN(T$1)-8),""-rep-texts"")&amp;""!$B$4:$B""),indirect(CONCAT(LEFT(T$1, LEN(T$1)-8),""-rep-texts"")&amp;""!$A$4:$A"") = W169), indirect(CONCAT(LEFT(T$1, LEN(T$1)-8),""-rep-texts"")&amp;""!$A$4:$C""), 3, false), ""Low "&amp;"Content"")"),"Low Content")</f>
        <v>Low Content</v>
      </c>
      <c r="V169" s="7">
        <v>0.5</v>
      </c>
      <c r="W169" s="8">
        <f>IFERROR(__xludf.DUMMYFUNCTION("IFERROR(filter(indirect(CONCAT(LEFT(W$1, LEN(W$1)-8),""-rep-texts"")&amp;""!$A$4:$A""),indirect(CONCAT(LEFT(W$1, LEN(W$1)-8),""-rep-texts"")&amp;""!$B$4:$B"") &lt;&gt; -1000, indirect(CONCAT(LEFT(W$1, LEN(W$1)-8),""-rep-texts"")&amp;""!$C$4:$C"") = X169), -2)"),-2.0)</f>
        <v>-2</v>
      </c>
      <c r="X169" s="8" t="str">
        <f>IFERROR(__xludf.DUMMYFUNCTION("IF(ISBLANK(IFERROR(vlookup(F169, IMPORTRANGE(""1HbWeGXj0j_9fxRj0rL21m2rIJnCPQCiNttak_P61qFU"", ""impact_cul_perf""), 3,false), ""Low Content"") ), ""Low Content"", IFERROR(vlookup(F169, IMPORTRANGE(""1HbWeGXj0j_9fxRj0rL21m2rIJnCPQCiNttak_P61qFU"", ""impac"&amp;"t_cul_perf!$A$3:$C$10000""), 3,false), ""Low Content"") )"),"Low Content")</f>
        <v>Low Content</v>
      </c>
      <c r="Y169" s="7">
        <v>0.5</v>
      </c>
      <c r="Z169" s="7">
        <f>IFERROR(__xludf.DUMMYFUNCTION("IFERROR(filter(indirect(CONCAT(LEFT(Z$1, LEN(Z$1)-8),""-rep-texts"")&amp;""!$A$4:$A""),indirect(CONCAT(LEFT(Z$1, LEN(Z$1)-8),""-rep-texts"")&amp;""!$B$4:$B"") = -1000, indirect(CONCAT(LEFT(Z$1, LEN(Z$1)-8),""-rep-texts"")&amp;""!$C$4:$C"") = AA169), -2)"),-2.0)</f>
        <v>-2</v>
      </c>
      <c r="AA169" s="8" t="str">
        <f>IFERROR(__xludf.DUMMYFUNCTION("IFERROR(vlookup( filter(indirect(CONCAT(LEFT(Z$1, LEN(Z$1)-8),""-rep-texts"")&amp;""!$B$4:$B""),indirect(CONCAT(LEFT(Z$1, LEN(Z$1)-8),""-rep-texts"")&amp;""!$A$4:$A"") = AC169), indirect(CONCAT(LEFT(Z$1, LEN(Z$1)-8),""-rep-texts"")&amp;""!$A$4:$C""), 3, false), ""Low"&amp;" Content"")"),"Low Content")</f>
        <v>Low Content</v>
      </c>
      <c r="AB169" s="7">
        <v>0.5</v>
      </c>
      <c r="AC169" s="8">
        <f>IFERROR(__xludf.DUMMYFUNCTION("IFERROR(filter(indirect(CONCAT(LEFT(AC$1, LEN(AC$1)-8),""-rep-texts"")&amp;""!$A$4:$A""),indirect(CONCAT(LEFT(AC$1, LEN(AC$1)-8),""-rep-texts"")&amp;""!$B$4:$B"") &lt;&gt; -1000, indirect(CONCAT(LEFT(AC$1, LEN(AC$1)-8),""-rep-texts"")&amp;""!$C$4:$C"") = AD169), -2)"),-2.0)</f>
        <v>-2</v>
      </c>
      <c r="AD169" s="8" t="str">
        <f>IFERROR(__xludf.DUMMYFUNCTION("IF(ISBLANK(IFERROR(vlookup(G169, IMPORTRANGE(""1HbWeGXj0j_9fxRj0rL21m2rIJnCPQCiNttak_P61qFU"", ""policy_desired_state""), 3,false), ""Low Content"") ), ""Low Content"", IFERROR(vlookup(G169, IMPORTRANGE(""1HbWeGXj0j_9fxRj0rL21m2rIJnCPQCiNttak_P61qFU"", """&amp;"policy_desired_state!$A$3:$C$10000""), 3,false), ""Low Content"") )"),"Low Content")</f>
        <v>Low Content</v>
      </c>
      <c r="AE169" s="7">
        <v>0.5</v>
      </c>
    </row>
    <row r="170" ht="15.75" customHeight="1">
      <c r="A170" s="5" t="s">
        <v>38</v>
      </c>
      <c r="B170" s="6" t="s">
        <v>85</v>
      </c>
      <c r="C170" s="5" t="s">
        <v>71</v>
      </c>
      <c r="D170" s="5" t="s">
        <v>655</v>
      </c>
      <c r="E170" s="5"/>
      <c r="F170" s="5"/>
      <c r="G170" s="5"/>
      <c r="H170" s="7">
        <f>IFERROR(__xludf.DUMMYFUNCTION("IFERROR(filter(indirect(CONCAT(LEFT(H$1, LEN(H$1)-8),""-rep-texts"")&amp;""!$A$4:$A""),indirect(CONCAT(LEFT(H$1, LEN(H$1)-8),""-rep-texts"")&amp;""!$B$4:$B"") = -1000, indirect(CONCAT(LEFT(H$1, LEN(H$1)-8),""-rep-texts"")&amp;""!$C$4:$C"") = I170), -2)"),0.0)</f>
        <v>0</v>
      </c>
      <c r="I170" s="8" t="str">
        <f>IFERROR(__xludf.DUMMYFUNCTION("IFERROR(vlookup( filter(indirect(CONCAT(LEFT(H$1, LEN(H$1)-8),""-rep-texts"")&amp;""!$B$4:$B""),indirect(CONCAT(LEFT(H$1, LEN(H$1)-8),""-rep-texts"")&amp;""!$A$4:$A"") = K170), indirect(CONCAT(LEFT(H$1, LEN(H$1)-8),""-rep-texts"")&amp;""!$A$4:$C""), 3, false), ""Low "&amp;"Content"")"),"Adopted hybrid work policy")</f>
        <v>Adopted hybrid work policy</v>
      </c>
      <c r="J170" s="7">
        <v>0.5</v>
      </c>
      <c r="K170" s="8">
        <f>IFERROR(__xludf.DUMMYFUNCTION("IFERROR(filter(indirect(CONCAT(LEFT(K$1, LEN(K$1)-8),""-rep-texts"")&amp;""!$A$4:$A""),indirect(CONCAT(LEFT(K$1, LEN(K$1)-8),""-rep-texts"")&amp;""!$B$4:$B"") &lt;&gt; -1000, indirect(CONCAT(LEFT(K$1, LEN(K$1)-8),""-rep-texts"")&amp;""!$C$4:$C"") = L170), -2)"),4.0)</f>
        <v>4</v>
      </c>
      <c r="L170" s="8" t="str">
        <f>IFERROR(__xludf.DUMMYFUNCTION("IF(ISBLANK(IFERROR(vlookup(D170, IMPORTRANGE(""1HbWeGXj0j_9fxRj0rL21m2rIJnCPQCiNttak_P61qFU"", ""policy_current_state""), 3,false), ""Low Content"") ), ""Low Content"", IFERROR(vlookup(D170, IMPORTRANGE(""1HbWeGXj0j_9fxRj0rL21m2rIJnCPQCiNttak_P61qFU"", """&amp;"policy_current_state!$A$3:$C$10000""), 3,false), ""Low Content"") )"),"Adopted hybrid work policy")</f>
        <v>Adopted hybrid work policy</v>
      </c>
      <c r="M170" s="7">
        <v>0.5</v>
      </c>
      <c r="N170" s="7">
        <f>IFERROR(__xludf.DUMMYFUNCTION("IFERROR(filter(indirect(CONCAT(LEFT(N$1, LEN(N$1)-8),""-rep-texts"")&amp;""!$A$4:$A""),indirect(CONCAT(LEFT(N$1, LEN(N$1)-8),""-rep-texts"")&amp;""!$B$4:$B"") = -1000, indirect(CONCAT(LEFT(N$1, LEN(N$1)-8),""-rep-texts"")&amp;""!$C$4:$C"") = O170), -2)"),-2.0)</f>
        <v>-2</v>
      </c>
      <c r="O170" s="8" t="str">
        <f>IFERROR(__xludf.DUMMYFUNCTION("IFERROR(vlookup( filter(indirect(CONCAT(LEFT(N$1, LEN(N$1)-8),""-rep-texts"")&amp;""!$B$4:$B""),indirect(CONCAT(LEFT(N$1, LEN(N$1)-8),""-rep-texts"")&amp;""!$A$4:$A"") = Q170), indirect(CONCAT(LEFT(N$1, LEN(N$1)-8),""-rep-texts"")&amp;""!$A$4:$C""), 3, false), ""Low "&amp;"Content"")"),"Low Content")</f>
        <v>Low Content</v>
      </c>
      <c r="P170" s="7">
        <v>0.5</v>
      </c>
      <c r="Q170" s="8">
        <f>IFERROR(__xludf.DUMMYFUNCTION("IFERROR(filter(indirect(CONCAT(LEFT(Q$1, LEN(Q$1)-8),""-rep-texts"")&amp;""!$A$4:$A""),indirect(CONCAT(LEFT(Q$1, LEN(Q$1)-8),""-rep-texts"")&amp;""!$B$4:$B"") &lt;&gt; -1000, indirect(CONCAT(LEFT(Q$1, LEN(Q$1)-8),""-rep-texts"")&amp;""!$C$4:$C"") = R170), -2)"),-2.0)</f>
        <v>-2</v>
      </c>
      <c r="R170" s="8" t="str">
        <f>IFERROR(__xludf.DUMMYFUNCTION("IF(ISBLANK(IFERROR(vlookup(E170, IMPORTRANGE(""1HbWeGXj0j_9fxRj0rL21m2rIJnCPQCiNttak_P61qFU"", ""impact_quality""), 3,false), ""Low Content"") ), ""Low Content"", IFERROR(vlookup(E170, IMPORTRANGE(""1HbWeGXj0j_9fxRj0rL21m2rIJnCPQCiNttak_P61qFU"", ""impact"&amp;"_quality!$A$3:$C$10000""), 3,false), ""Low Content"") )"),"Low Content")</f>
        <v>Low Content</v>
      </c>
      <c r="S170" s="7">
        <v>0.5</v>
      </c>
      <c r="T170" s="7">
        <f>IFERROR(__xludf.DUMMYFUNCTION("IFERROR(filter(indirect(CONCAT(LEFT(T$1, LEN(T$1)-8),""-rep-texts"")&amp;""!$A$4:$A""),indirect(CONCAT(LEFT(T$1, LEN(T$1)-8),""-rep-texts"")&amp;""!$B$4:$B"") = -1000, indirect(CONCAT(LEFT(T$1, LEN(T$1)-8),""-rep-texts"")&amp;""!$C$4:$C"") = U170), -2)"),-2.0)</f>
        <v>-2</v>
      </c>
      <c r="U170" s="8" t="str">
        <f>IFERROR(__xludf.DUMMYFUNCTION("IFERROR(vlookup( filter(indirect(CONCAT(LEFT(T$1, LEN(T$1)-8),""-rep-texts"")&amp;""!$B$4:$B""),indirect(CONCAT(LEFT(T$1, LEN(T$1)-8),""-rep-texts"")&amp;""!$A$4:$A"") = W170), indirect(CONCAT(LEFT(T$1, LEN(T$1)-8),""-rep-texts"")&amp;""!$A$4:$C""), 3, false), ""Low "&amp;"Content"")"),"Low Content")</f>
        <v>Low Content</v>
      </c>
      <c r="V170" s="7">
        <v>0.5</v>
      </c>
      <c r="W170" s="8">
        <f>IFERROR(__xludf.DUMMYFUNCTION("IFERROR(filter(indirect(CONCAT(LEFT(W$1, LEN(W$1)-8),""-rep-texts"")&amp;""!$A$4:$A""),indirect(CONCAT(LEFT(W$1, LEN(W$1)-8),""-rep-texts"")&amp;""!$B$4:$B"") &lt;&gt; -1000, indirect(CONCAT(LEFT(W$1, LEN(W$1)-8),""-rep-texts"")&amp;""!$C$4:$C"") = X170), -2)"),-2.0)</f>
        <v>-2</v>
      </c>
      <c r="X170" s="8" t="str">
        <f>IFERROR(__xludf.DUMMYFUNCTION("IF(ISBLANK(IFERROR(vlookup(F170, IMPORTRANGE(""1HbWeGXj0j_9fxRj0rL21m2rIJnCPQCiNttak_P61qFU"", ""impact_cul_perf""), 3,false), ""Low Content"") ), ""Low Content"", IFERROR(vlookup(F170, IMPORTRANGE(""1HbWeGXj0j_9fxRj0rL21m2rIJnCPQCiNttak_P61qFU"", ""impac"&amp;"t_cul_perf!$A$3:$C$10000""), 3,false), ""Low Content"") )"),"Low Content")</f>
        <v>Low Content</v>
      </c>
      <c r="Y170" s="7">
        <v>0.5</v>
      </c>
      <c r="Z170" s="7">
        <f>IFERROR(__xludf.DUMMYFUNCTION("IFERROR(filter(indirect(CONCAT(LEFT(Z$1, LEN(Z$1)-8),""-rep-texts"")&amp;""!$A$4:$A""),indirect(CONCAT(LEFT(Z$1, LEN(Z$1)-8),""-rep-texts"")&amp;""!$B$4:$B"") = -1000, indirect(CONCAT(LEFT(Z$1, LEN(Z$1)-8),""-rep-texts"")&amp;""!$C$4:$C"") = AA170), -2)"),-2.0)</f>
        <v>-2</v>
      </c>
      <c r="AA170" s="8" t="str">
        <f>IFERROR(__xludf.DUMMYFUNCTION("IFERROR(vlookup( filter(indirect(CONCAT(LEFT(Z$1, LEN(Z$1)-8),""-rep-texts"")&amp;""!$B$4:$B""),indirect(CONCAT(LEFT(Z$1, LEN(Z$1)-8),""-rep-texts"")&amp;""!$A$4:$A"") = AC170), indirect(CONCAT(LEFT(Z$1, LEN(Z$1)-8),""-rep-texts"")&amp;""!$A$4:$C""), 3, false), ""Low"&amp;" Content"")"),"Low Content")</f>
        <v>Low Content</v>
      </c>
      <c r="AB170" s="7">
        <v>0.5</v>
      </c>
      <c r="AC170" s="8">
        <f>IFERROR(__xludf.DUMMYFUNCTION("IFERROR(filter(indirect(CONCAT(LEFT(AC$1, LEN(AC$1)-8),""-rep-texts"")&amp;""!$A$4:$A""),indirect(CONCAT(LEFT(AC$1, LEN(AC$1)-8),""-rep-texts"")&amp;""!$B$4:$B"") &lt;&gt; -1000, indirect(CONCAT(LEFT(AC$1, LEN(AC$1)-8),""-rep-texts"")&amp;""!$C$4:$C"") = AD170), -2)"),-2.0)</f>
        <v>-2</v>
      </c>
      <c r="AD170" s="8" t="str">
        <f>IFERROR(__xludf.DUMMYFUNCTION("IF(ISBLANK(IFERROR(vlookup(G170, IMPORTRANGE(""1HbWeGXj0j_9fxRj0rL21m2rIJnCPQCiNttak_P61qFU"", ""policy_desired_state""), 3,false), ""Low Content"") ), ""Low Content"", IFERROR(vlookup(G170, IMPORTRANGE(""1HbWeGXj0j_9fxRj0rL21m2rIJnCPQCiNttak_P61qFU"", """&amp;"policy_desired_state!$A$3:$C$10000""), 3,false), ""Low Content"") )"),"Low Content")</f>
        <v>Low Content</v>
      </c>
      <c r="AE170" s="7">
        <v>0.5</v>
      </c>
    </row>
    <row r="171" ht="15.75" customHeight="1">
      <c r="A171" s="5" t="s">
        <v>38</v>
      </c>
      <c r="B171" s="6" t="s">
        <v>80</v>
      </c>
      <c r="C171" s="5" t="s">
        <v>71</v>
      </c>
      <c r="D171" s="5" t="s">
        <v>656</v>
      </c>
      <c r="E171" s="5"/>
      <c r="F171" s="5"/>
      <c r="G171" s="5"/>
      <c r="H171" s="7">
        <f>IFERROR(__xludf.DUMMYFUNCTION("IFERROR(filter(indirect(CONCAT(LEFT(H$1, LEN(H$1)-8),""-rep-texts"")&amp;""!$A$4:$A""),indirect(CONCAT(LEFT(H$1, LEN(H$1)-8),""-rep-texts"")&amp;""!$B$4:$B"") = -1000, indirect(CONCAT(LEFT(H$1, LEN(H$1)-8),""-rep-texts"")&amp;""!$C$4:$C"") = I171), -2)"),3.0)</f>
        <v>3</v>
      </c>
      <c r="I171" s="8" t="str">
        <f>IFERROR(__xludf.DUMMYFUNCTION("IFERROR(vlookup( filter(indirect(CONCAT(LEFT(H$1, LEN(H$1)-8),""-rep-texts"")&amp;""!$B$4:$B""),indirect(CONCAT(LEFT(H$1, LEN(H$1)-8),""-rep-texts"")&amp;""!$A$4:$A"") = K171), indirect(CONCAT(LEFT(H$1, LEN(H$1)-8),""-rep-texts"")&amp;""!$A$4:$C""), 3, false), ""Low "&amp;"Content"")"),"Returned to office")</f>
        <v>Returned to office</v>
      </c>
      <c r="J171" s="7">
        <v>0.5</v>
      </c>
      <c r="K171" s="8">
        <f>IFERROR(__xludf.DUMMYFUNCTION("IFERROR(filter(indirect(CONCAT(LEFT(K$1, LEN(K$1)-8),""-rep-texts"")&amp;""!$A$4:$A""),indirect(CONCAT(LEFT(K$1, LEN(K$1)-8),""-rep-texts"")&amp;""!$B$4:$B"") &lt;&gt; -1000, indirect(CONCAT(LEFT(K$1, LEN(K$1)-8),""-rep-texts"")&amp;""!$C$4:$C"") = L171), -2)"),7.0)</f>
        <v>7</v>
      </c>
      <c r="L171" s="8" t="str">
        <f>IFERROR(__xludf.DUMMYFUNCTION("IF(ISBLANK(IFERROR(vlookup(D171, IMPORTRANGE(""1HbWeGXj0j_9fxRj0rL21m2rIJnCPQCiNttak_P61qFU"", ""policy_current_state""), 3,false), ""Low Content"") ), ""Low Content"", IFERROR(vlookup(D171, IMPORTRANGE(""1HbWeGXj0j_9fxRj0rL21m2rIJnCPQCiNttak_P61qFU"", """&amp;"policy_current_state!$A$3:$C$10000""), 3,false), ""Low Content"") )"),"Returned to office")</f>
        <v>Returned to office</v>
      </c>
      <c r="M171" s="7">
        <v>0.5</v>
      </c>
      <c r="N171" s="7">
        <f>IFERROR(__xludf.DUMMYFUNCTION("IFERROR(filter(indirect(CONCAT(LEFT(N$1, LEN(N$1)-8),""-rep-texts"")&amp;""!$A$4:$A""),indirect(CONCAT(LEFT(N$1, LEN(N$1)-8),""-rep-texts"")&amp;""!$B$4:$B"") = -1000, indirect(CONCAT(LEFT(N$1, LEN(N$1)-8),""-rep-texts"")&amp;""!$C$4:$C"") = O171), -2)"),-2.0)</f>
        <v>-2</v>
      </c>
      <c r="O171" s="8" t="str">
        <f>IFERROR(__xludf.DUMMYFUNCTION("IFERROR(vlookup( filter(indirect(CONCAT(LEFT(N$1, LEN(N$1)-8),""-rep-texts"")&amp;""!$B$4:$B""),indirect(CONCAT(LEFT(N$1, LEN(N$1)-8),""-rep-texts"")&amp;""!$A$4:$A"") = Q171), indirect(CONCAT(LEFT(N$1, LEN(N$1)-8),""-rep-texts"")&amp;""!$A$4:$C""), 3, false), ""Low "&amp;"Content"")"),"Low Content")</f>
        <v>Low Content</v>
      </c>
      <c r="P171" s="7">
        <v>0.5</v>
      </c>
      <c r="Q171" s="8">
        <f>IFERROR(__xludf.DUMMYFUNCTION("IFERROR(filter(indirect(CONCAT(LEFT(Q$1, LEN(Q$1)-8),""-rep-texts"")&amp;""!$A$4:$A""),indirect(CONCAT(LEFT(Q$1, LEN(Q$1)-8),""-rep-texts"")&amp;""!$B$4:$B"") &lt;&gt; -1000, indirect(CONCAT(LEFT(Q$1, LEN(Q$1)-8),""-rep-texts"")&amp;""!$C$4:$C"") = R171), -2)"),-2.0)</f>
        <v>-2</v>
      </c>
      <c r="R171" s="8" t="str">
        <f>IFERROR(__xludf.DUMMYFUNCTION("IF(ISBLANK(IFERROR(vlookup(E171, IMPORTRANGE(""1HbWeGXj0j_9fxRj0rL21m2rIJnCPQCiNttak_P61qFU"", ""impact_quality""), 3,false), ""Low Content"") ), ""Low Content"", IFERROR(vlookup(E171, IMPORTRANGE(""1HbWeGXj0j_9fxRj0rL21m2rIJnCPQCiNttak_P61qFU"", ""impact"&amp;"_quality!$A$3:$C$10000""), 3,false), ""Low Content"") )"),"Low Content")</f>
        <v>Low Content</v>
      </c>
      <c r="S171" s="7">
        <v>0.5</v>
      </c>
      <c r="T171" s="7">
        <f>IFERROR(__xludf.DUMMYFUNCTION("IFERROR(filter(indirect(CONCAT(LEFT(T$1, LEN(T$1)-8),""-rep-texts"")&amp;""!$A$4:$A""),indirect(CONCAT(LEFT(T$1, LEN(T$1)-8),""-rep-texts"")&amp;""!$B$4:$B"") = -1000, indirect(CONCAT(LEFT(T$1, LEN(T$1)-8),""-rep-texts"")&amp;""!$C$4:$C"") = U171), -2)"),-2.0)</f>
        <v>-2</v>
      </c>
      <c r="U171" s="8" t="str">
        <f>IFERROR(__xludf.DUMMYFUNCTION("IFERROR(vlookup( filter(indirect(CONCAT(LEFT(T$1, LEN(T$1)-8),""-rep-texts"")&amp;""!$B$4:$B""),indirect(CONCAT(LEFT(T$1, LEN(T$1)-8),""-rep-texts"")&amp;""!$A$4:$A"") = W171), indirect(CONCAT(LEFT(T$1, LEN(T$1)-8),""-rep-texts"")&amp;""!$A$4:$C""), 3, false), ""Low "&amp;"Content"")"),"Low Content")</f>
        <v>Low Content</v>
      </c>
      <c r="V171" s="7">
        <v>0.5</v>
      </c>
      <c r="W171" s="8">
        <f>IFERROR(__xludf.DUMMYFUNCTION("IFERROR(filter(indirect(CONCAT(LEFT(W$1, LEN(W$1)-8),""-rep-texts"")&amp;""!$A$4:$A""),indirect(CONCAT(LEFT(W$1, LEN(W$1)-8),""-rep-texts"")&amp;""!$B$4:$B"") &lt;&gt; -1000, indirect(CONCAT(LEFT(W$1, LEN(W$1)-8),""-rep-texts"")&amp;""!$C$4:$C"") = X171), -2)"),-2.0)</f>
        <v>-2</v>
      </c>
      <c r="X171" s="8" t="str">
        <f>IFERROR(__xludf.DUMMYFUNCTION("IF(ISBLANK(IFERROR(vlookup(F171, IMPORTRANGE(""1HbWeGXj0j_9fxRj0rL21m2rIJnCPQCiNttak_P61qFU"", ""impact_cul_perf""), 3,false), ""Low Content"") ), ""Low Content"", IFERROR(vlookup(F171, IMPORTRANGE(""1HbWeGXj0j_9fxRj0rL21m2rIJnCPQCiNttak_P61qFU"", ""impac"&amp;"t_cul_perf!$A$3:$C$10000""), 3,false), ""Low Content"") )"),"Low Content")</f>
        <v>Low Content</v>
      </c>
      <c r="Y171" s="7">
        <v>0.5</v>
      </c>
      <c r="Z171" s="7">
        <f>IFERROR(__xludf.DUMMYFUNCTION("IFERROR(filter(indirect(CONCAT(LEFT(Z$1, LEN(Z$1)-8),""-rep-texts"")&amp;""!$A$4:$A""),indirect(CONCAT(LEFT(Z$1, LEN(Z$1)-8),""-rep-texts"")&amp;""!$B$4:$B"") = -1000, indirect(CONCAT(LEFT(Z$1, LEN(Z$1)-8),""-rep-texts"")&amp;""!$C$4:$C"") = AA171), -2)"),-2.0)</f>
        <v>-2</v>
      </c>
      <c r="AA171" s="8" t="str">
        <f>IFERROR(__xludf.DUMMYFUNCTION("IFERROR(vlookup( filter(indirect(CONCAT(LEFT(Z$1, LEN(Z$1)-8),""-rep-texts"")&amp;""!$B$4:$B""),indirect(CONCAT(LEFT(Z$1, LEN(Z$1)-8),""-rep-texts"")&amp;""!$A$4:$A"") = AC171), indirect(CONCAT(LEFT(Z$1, LEN(Z$1)-8),""-rep-texts"")&amp;""!$A$4:$C""), 3, false), ""Low"&amp;" Content"")"),"Low Content")</f>
        <v>Low Content</v>
      </c>
      <c r="AB171" s="7">
        <v>0.5</v>
      </c>
      <c r="AC171" s="8">
        <f>IFERROR(__xludf.DUMMYFUNCTION("IFERROR(filter(indirect(CONCAT(LEFT(AC$1, LEN(AC$1)-8),""-rep-texts"")&amp;""!$A$4:$A""),indirect(CONCAT(LEFT(AC$1, LEN(AC$1)-8),""-rep-texts"")&amp;""!$B$4:$B"") &lt;&gt; -1000, indirect(CONCAT(LEFT(AC$1, LEN(AC$1)-8),""-rep-texts"")&amp;""!$C$4:$C"") = AD171), -2)"),-2.0)</f>
        <v>-2</v>
      </c>
      <c r="AD171" s="8" t="str">
        <f>IFERROR(__xludf.DUMMYFUNCTION("IF(ISBLANK(IFERROR(vlookup(G171, IMPORTRANGE(""1HbWeGXj0j_9fxRj0rL21m2rIJnCPQCiNttak_P61qFU"", ""policy_desired_state""), 3,false), ""Low Content"") ), ""Low Content"", IFERROR(vlookup(G171, IMPORTRANGE(""1HbWeGXj0j_9fxRj0rL21m2rIJnCPQCiNttak_P61qFU"", """&amp;"policy_desired_state!$A$3:$C$10000""), 3,false), ""Low Content"") )"),"Low Content")</f>
        <v>Low Content</v>
      </c>
      <c r="AE171" s="7">
        <v>0.5</v>
      </c>
    </row>
    <row r="172" ht="15.75" customHeight="1">
      <c r="A172" s="5" t="s">
        <v>45</v>
      </c>
      <c r="B172" s="6" t="s">
        <v>145</v>
      </c>
      <c r="C172" s="5" t="s">
        <v>47</v>
      </c>
      <c r="D172" s="5" t="s">
        <v>38</v>
      </c>
      <c r="E172" s="5"/>
      <c r="F172" s="5"/>
      <c r="G172" s="5"/>
      <c r="H172" s="7">
        <f>IFERROR(__xludf.DUMMYFUNCTION("IFERROR(filter(indirect(CONCAT(LEFT(H$1, LEN(H$1)-8),""-rep-texts"")&amp;""!$A$4:$A""),indirect(CONCAT(LEFT(H$1, LEN(H$1)-8),""-rep-texts"")&amp;""!$B$4:$B"") = -1000, indirect(CONCAT(LEFT(H$1, LEN(H$1)-8),""-rep-texts"")&amp;""!$C$4:$C"") = I172), -2)"),2.0)</f>
        <v>2</v>
      </c>
      <c r="I172" s="8" t="str">
        <f>IFERROR(__xludf.DUMMYFUNCTION("IFERROR(vlookup( filter(indirect(CONCAT(LEFT(H$1, LEN(H$1)-8),""-rep-texts"")&amp;""!$B$4:$B""),indirect(CONCAT(LEFT(H$1, LEN(H$1)-8),""-rep-texts"")&amp;""!$A$4:$A"") = K172), indirect(CONCAT(LEFT(H$1, LEN(H$1)-8),""-rep-texts"")&amp;""!$A$4:$C""), 3, false), ""Low "&amp;"Content"")"),"No change in policy")</f>
        <v>No change in policy</v>
      </c>
      <c r="J172" s="7">
        <v>0.5</v>
      </c>
      <c r="K172" s="8">
        <f>IFERROR(__xludf.DUMMYFUNCTION("IFERROR(filter(indirect(CONCAT(LEFT(K$1, LEN(K$1)-8),""-rep-texts"")&amp;""!$A$4:$A""),indirect(CONCAT(LEFT(K$1, LEN(K$1)-8),""-rep-texts"")&amp;""!$B$4:$B"") &lt;&gt; -1000, indirect(CONCAT(LEFT(K$1, LEN(K$1)-8),""-rep-texts"")&amp;""!$C$4:$C"") = L172), -2)"),6.0)</f>
        <v>6</v>
      </c>
      <c r="L172" s="8" t="str">
        <f>IFERROR(__xludf.DUMMYFUNCTION("IF(ISBLANK(IFERROR(vlookup(D172, IMPORTRANGE(""1HbWeGXj0j_9fxRj0rL21m2rIJnCPQCiNttak_P61qFU"", ""policy_current_state""), 3,false), ""Low Content"") ), ""Low Content"", IFERROR(vlookup(D172, IMPORTRANGE(""1HbWeGXj0j_9fxRj0rL21m2rIJnCPQCiNttak_P61qFU"", """&amp;"policy_current_state!$A$3:$C$10000""), 3,false), ""Low Content"") )"),"No change in policy")</f>
        <v>No change in policy</v>
      </c>
      <c r="M172" s="7">
        <v>0.5</v>
      </c>
      <c r="N172" s="7">
        <f>IFERROR(__xludf.DUMMYFUNCTION("IFERROR(filter(indirect(CONCAT(LEFT(N$1, LEN(N$1)-8),""-rep-texts"")&amp;""!$A$4:$A""),indirect(CONCAT(LEFT(N$1, LEN(N$1)-8),""-rep-texts"")&amp;""!$B$4:$B"") = -1000, indirect(CONCAT(LEFT(N$1, LEN(N$1)-8),""-rep-texts"")&amp;""!$C$4:$C"") = O172), -2)"),-2.0)</f>
        <v>-2</v>
      </c>
      <c r="O172" s="8" t="str">
        <f>IFERROR(__xludf.DUMMYFUNCTION("IFERROR(vlookup( filter(indirect(CONCAT(LEFT(N$1, LEN(N$1)-8),""-rep-texts"")&amp;""!$B$4:$B""),indirect(CONCAT(LEFT(N$1, LEN(N$1)-8),""-rep-texts"")&amp;""!$A$4:$A"") = Q172), indirect(CONCAT(LEFT(N$1, LEN(N$1)-8),""-rep-texts"")&amp;""!$A$4:$C""), 3, false), ""Low "&amp;"Content"")"),"Low Content")</f>
        <v>Low Content</v>
      </c>
      <c r="P172" s="7">
        <v>0.5</v>
      </c>
      <c r="Q172" s="8">
        <f>IFERROR(__xludf.DUMMYFUNCTION("IFERROR(filter(indirect(CONCAT(LEFT(Q$1, LEN(Q$1)-8),""-rep-texts"")&amp;""!$A$4:$A""),indirect(CONCAT(LEFT(Q$1, LEN(Q$1)-8),""-rep-texts"")&amp;""!$B$4:$B"") &lt;&gt; -1000, indirect(CONCAT(LEFT(Q$1, LEN(Q$1)-8),""-rep-texts"")&amp;""!$C$4:$C"") = R172), -2)"),-2.0)</f>
        <v>-2</v>
      </c>
      <c r="R172" s="8" t="str">
        <f>IFERROR(__xludf.DUMMYFUNCTION("IF(ISBLANK(IFERROR(vlookup(E172, IMPORTRANGE(""1HbWeGXj0j_9fxRj0rL21m2rIJnCPQCiNttak_P61qFU"", ""impact_quality""), 3,false), ""Low Content"") ), ""Low Content"", IFERROR(vlookup(E172, IMPORTRANGE(""1HbWeGXj0j_9fxRj0rL21m2rIJnCPQCiNttak_P61qFU"", ""impact"&amp;"_quality!$A$3:$C$10000""), 3,false), ""Low Content"") )"),"Low Content")</f>
        <v>Low Content</v>
      </c>
      <c r="S172" s="7">
        <v>0.5</v>
      </c>
      <c r="T172" s="7">
        <f>IFERROR(__xludf.DUMMYFUNCTION("IFERROR(filter(indirect(CONCAT(LEFT(T$1, LEN(T$1)-8),""-rep-texts"")&amp;""!$A$4:$A""),indirect(CONCAT(LEFT(T$1, LEN(T$1)-8),""-rep-texts"")&amp;""!$B$4:$B"") = -1000, indirect(CONCAT(LEFT(T$1, LEN(T$1)-8),""-rep-texts"")&amp;""!$C$4:$C"") = U172), -2)"),-2.0)</f>
        <v>-2</v>
      </c>
      <c r="U172" s="8" t="str">
        <f>IFERROR(__xludf.DUMMYFUNCTION("IFERROR(vlookup( filter(indirect(CONCAT(LEFT(T$1, LEN(T$1)-8),""-rep-texts"")&amp;""!$B$4:$B""),indirect(CONCAT(LEFT(T$1, LEN(T$1)-8),""-rep-texts"")&amp;""!$A$4:$A"") = W172), indirect(CONCAT(LEFT(T$1, LEN(T$1)-8),""-rep-texts"")&amp;""!$A$4:$C""), 3, false), ""Low "&amp;"Content"")"),"Low Content")</f>
        <v>Low Content</v>
      </c>
      <c r="V172" s="7">
        <v>0.5</v>
      </c>
      <c r="W172" s="8">
        <f>IFERROR(__xludf.DUMMYFUNCTION("IFERROR(filter(indirect(CONCAT(LEFT(W$1, LEN(W$1)-8),""-rep-texts"")&amp;""!$A$4:$A""),indirect(CONCAT(LEFT(W$1, LEN(W$1)-8),""-rep-texts"")&amp;""!$B$4:$B"") &lt;&gt; -1000, indirect(CONCAT(LEFT(W$1, LEN(W$1)-8),""-rep-texts"")&amp;""!$C$4:$C"") = X172), -2)"),-2.0)</f>
        <v>-2</v>
      </c>
      <c r="X172" s="8" t="str">
        <f>IFERROR(__xludf.DUMMYFUNCTION("IF(ISBLANK(IFERROR(vlookup(F172, IMPORTRANGE(""1HbWeGXj0j_9fxRj0rL21m2rIJnCPQCiNttak_P61qFU"", ""impact_cul_perf""), 3,false), ""Low Content"") ), ""Low Content"", IFERROR(vlookup(F172, IMPORTRANGE(""1HbWeGXj0j_9fxRj0rL21m2rIJnCPQCiNttak_P61qFU"", ""impac"&amp;"t_cul_perf!$A$3:$C$10000""), 3,false), ""Low Content"") )"),"Low Content")</f>
        <v>Low Content</v>
      </c>
      <c r="Y172" s="7">
        <v>0.5</v>
      </c>
      <c r="Z172" s="7">
        <f>IFERROR(__xludf.DUMMYFUNCTION("IFERROR(filter(indirect(CONCAT(LEFT(Z$1, LEN(Z$1)-8),""-rep-texts"")&amp;""!$A$4:$A""),indirect(CONCAT(LEFT(Z$1, LEN(Z$1)-8),""-rep-texts"")&amp;""!$B$4:$B"") = -1000, indirect(CONCAT(LEFT(Z$1, LEN(Z$1)-8),""-rep-texts"")&amp;""!$C$4:$C"") = AA172), -2)"),-2.0)</f>
        <v>-2</v>
      </c>
      <c r="AA172" s="8" t="str">
        <f>IFERROR(__xludf.DUMMYFUNCTION("IFERROR(vlookup( filter(indirect(CONCAT(LEFT(Z$1, LEN(Z$1)-8),""-rep-texts"")&amp;""!$B$4:$B""),indirect(CONCAT(LEFT(Z$1, LEN(Z$1)-8),""-rep-texts"")&amp;""!$A$4:$A"") = AC172), indirect(CONCAT(LEFT(Z$1, LEN(Z$1)-8),""-rep-texts"")&amp;""!$A$4:$C""), 3, false), ""Low"&amp;" Content"")"),"Low Content")</f>
        <v>Low Content</v>
      </c>
      <c r="AB172" s="7">
        <v>0.5</v>
      </c>
      <c r="AC172" s="8">
        <f>IFERROR(__xludf.DUMMYFUNCTION("IFERROR(filter(indirect(CONCAT(LEFT(AC$1, LEN(AC$1)-8),""-rep-texts"")&amp;""!$A$4:$A""),indirect(CONCAT(LEFT(AC$1, LEN(AC$1)-8),""-rep-texts"")&amp;""!$B$4:$B"") &lt;&gt; -1000, indirect(CONCAT(LEFT(AC$1, LEN(AC$1)-8),""-rep-texts"")&amp;""!$C$4:$C"") = AD172), -2)"),-2.0)</f>
        <v>-2</v>
      </c>
      <c r="AD172" s="8" t="str">
        <f>IFERROR(__xludf.DUMMYFUNCTION("IF(ISBLANK(IFERROR(vlookup(G172, IMPORTRANGE(""1HbWeGXj0j_9fxRj0rL21m2rIJnCPQCiNttak_P61qFU"", ""policy_desired_state""), 3,false), ""Low Content"") ), ""Low Content"", IFERROR(vlookup(G172, IMPORTRANGE(""1HbWeGXj0j_9fxRj0rL21m2rIJnCPQCiNttak_P61qFU"", """&amp;"policy_desired_state!$A$3:$C$10000""), 3,false), ""Low Content"") )"),"Low Content")</f>
        <v>Low Content</v>
      </c>
      <c r="AE172" s="7">
        <v>0.5</v>
      </c>
    </row>
    <row r="173" ht="15.75" customHeight="1">
      <c r="A173" s="5" t="s">
        <v>38</v>
      </c>
      <c r="B173" s="9" t="s">
        <v>80</v>
      </c>
      <c r="C173" s="5" t="s">
        <v>40</v>
      </c>
      <c r="D173" s="5" t="s">
        <v>657</v>
      </c>
      <c r="E173" s="5"/>
      <c r="F173" s="5"/>
      <c r="G173" s="5"/>
      <c r="H173" s="7">
        <f>IFERROR(__xludf.DUMMYFUNCTION("IFERROR(filter(indirect(CONCAT(LEFT(H$1, LEN(H$1)-8),""-rep-texts"")&amp;""!$A$4:$A""),indirect(CONCAT(LEFT(H$1, LEN(H$1)-8),""-rep-texts"")&amp;""!$B$4:$B"") = -1000, indirect(CONCAT(LEFT(H$1, LEN(H$1)-8),""-rep-texts"")&amp;""!$C$4:$C"") = I173), -2)"),2.0)</f>
        <v>2</v>
      </c>
      <c r="I173" s="8" t="str">
        <f>IFERROR(__xludf.DUMMYFUNCTION("IFERROR(vlookup( filter(indirect(CONCAT(LEFT(H$1, LEN(H$1)-8),""-rep-texts"")&amp;""!$B$4:$B""),indirect(CONCAT(LEFT(H$1, LEN(H$1)-8),""-rep-texts"")&amp;""!$A$4:$A"") = K173), indirect(CONCAT(LEFT(H$1, LEN(H$1)-8),""-rep-texts"")&amp;""!$A$4:$C""), 3, false), ""Low "&amp;"Content"")"),"No change in policy")</f>
        <v>No change in policy</v>
      </c>
      <c r="J173" s="7">
        <v>0.5</v>
      </c>
      <c r="K173" s="8">
        <f>IFERROR(__xludf.DUMMYFUNCTION("IFERROR(filter(indirect(CONCAT(LEFT(K$1, LEN(K$1)-8),""-rep-texts"")&amp;""!$A$4:$A""),indirect(CONCAT(LEFT(K$1, LEN(K$1)-8),""-rep-texts"")&amp;""!$B$4:$B"") &lt;&gt; -1000, indirect(CONCAT(LEFT(K$1, LEN(K$1)-8),""-rep-texts"")&amp;""!$C$4:$C"") = L173), -2)"),6.0)</f>
        <v>6</v>
      </c>
      <c r="L173" s="8" t="str">
        <f>IFERROR(__xludf.DUMMYFUNCTION("IF(ISBLANK(IFERROR(vlookup(D173, IMPORTRANGE(""1HbWeGXj0j_9fxRj0rL21m2rIJnCPQCiNttak_P61qFU"", ""policy_current_state""), 3,false), ""Low Content"") ), ""Low Content"", IFERROR(vlookup(D173, IMPORTRANGE(""1HbWeGXj0j_9fxRj0rL21m2rIJnCPQCiNttak_P61qFU"", """&amp;"policy_current_state!$A$3:$C$10000""), 3,false), ""Low Content"") )"),"No change in policy")</f>
        <v>No change in policy</v>
      </c>
      <c r="M173" s="7">
        <v>0.5</v>
      </c>
      <c r="N173" s="7">
        <f>IFERROR(__xludf.DUMMYFUNCTION("IFERROR(filter(indirect(CONCAT(LEFT(N$1, LEN(N$1)-8),""-rep-texts"")&amp;""!$A$4:$A""),indirect(CONCAT(LEFT(N$1, LEN(N$1)-8),""-rep-texts"")&amp;""!$B$4:$B"") = -1000, indirect(CONCAT(LEFT(N$1, LEN(N$1)-8),""-rep-texts"")&amp;""!$C$4:$C"") = O173), -2)"),-2.0)</f>
        <v>-2</v>
      </c>
      <c r="O173" s="8" t="str">
        <f>IFERROR(__xludf.DUMMYFUNCTION("IFERROR(vlookup( filter(indirect(CONCAT(LEFT(N$1, LEN(N$1)-8),""-rep-texts"")&amp;""!$B$4:$B""),indirect(CONCAT(LEFT(N$1, LEN(N$1)-8),""-rep-texts"")&amp;""!$A$4:$A"") = Q173), indirect(CONCAT(LEFT(N$1, LEN(N$1)-8),""-rep-texts"")&amp;""!$A$4:$C""), 3, false), ""Low "&amp;"Content"")"),"Low Content")</f>
        <v>Low Content</v>
      </c>
      <c r="P173" s="7">
        <v>0.5</v>
      </c>
      <c r="Q173" s="8">
        <f>IFERROR(__xludf.DUMMYFUNCTION("IFERROR(filter(indirect(CONCAT(LEFT(Q$1, LEN(Q$1)-8),""-rep-texts"")&amp;""!$A$4:$A""),indirect(CONCAT(LEFT(Q$1, LEN(Q$1)-8),""-rep-texts"")&amp;""!$B$4:$B"") &lt;&gt; -1000, indirect(CONCAT(LEFT(Q$1, LEN(Q$1)-8),""-rep-texts"")&amp;""!$C$4:$C"") = R173), -2)"),-2.0)</f>
        <v>-2</v>
      </c>
      <c r="R173" s="8" t="str">
        <f>IFERROR(__xludf.DUMMYFUNCTION("IF(ISBLANK(IFERROR(vlookup(E173, IMPORTRANGE(""1HbWeGXj0j_9fxRj0rL21m2rIJnCPQCiNttak_P61qFU"", ""impact_quality""), 3,false), ""Low Content"") ), ""Low Content"", IFERROR(vlookup(E173, IMPORTRANGE(""1HbWeGXj0j_9fxRj0rL21m2rIJnCPQCiNttak_P61qFU"", ""impact"&amp;"_quality!$A$3:$C$10000""), 3,false), ""Low Content"") )"),"Low Content")</f>
        <v>Low Content</v>
      </c>
      <c r="S173" s="7">
        <v>0.5</v>
      </c>
      <c r="T173" s="7">
        <f>IFERROR(__xludf.DUMMYFUNCTION("IFERROR(filter(indirect(CONCAT(LEFT(T$1, LEN(T$1)-8),""-rep-texts"")&amp;""!$A$4:$A""),indirect(CONCAT(LEFT(T$1, LEN(T$1)-8),""-rep-texts"")&amp;""!$B$4:$B"") = -1000, indirect(CONCAT(LEFT(T$1, LEN(T$1)-8),""-rep-texts"")&amp;""!$C$4:$C"") = U173), -2)"),-2.0)</f>
        <v>-2</v>
      </c>
      <c r="U173" s="8" t="str">
        <f>IFERROR(__xludf.DUMMYFUNCTION("IFERROR(vlookup( filter(indirect(CONCAT(LEFT(T$1, LEN(T$1)-8),""-rep-texts"")&amp;""!$B$4:$B""),indirect(CONCAT(LEFT(T$1, LEN(T$1)-8),""-rep-texts"")&amp;""!$A$4:$A"") = W173), indirect(CONCAT(LEFT(T$1, LEN(T$1)-8),""-rep-texts"")&amp;""!$A$4:$C""), 3, false), ""Low "&amp;"Content"")"),"Low Content")</f>
        <v>Low Content</v>
      </c>
      <c r="V173" s="7">
        <v>0.5</v>
      </c>
      <c r="W173" s="8">
        <f>IFERROR(__xludf.DUMMYFUNCTION("IFERROR(filter(indirect(CONCAT(LEFT(W$1, LEN(W$1)-8),""-rep-texts"")&amp;""!$A$4:$A""),indirect(CONCAT(LEFT(W$1, LEN(W$1)-8),""-rep-texts"")&amp;""!$B$4:$B"") &lt;&gt; -1000, indirect(CONCAT(LEFT(W$1, LEN(W$1)-8),""-rep-texts"")&amp;""!$C$4:$C"") = X173), -2)"),-2.0)</f>
        <v>-2</v>
      </c>
      <c r="X173" s="8" t="str">
        <f>IFERROR(__xludf.DUMMYFUNCTION("IF(ISBLANK(IFERROR(vlookup(F173, IMPORTRANGE(""1HbWeGXj0j_9fxRj0rL21m2rIJnCPQCiNttak_P61qFU"", ""impact_cul_perf""), 3,false), ""Low Content"") ), ""Low Content"", IFERROR(vlookup(F173, IMPORTRANGE(""1HbWeGXj0j_9fxRj0rL21m2rIJnCPQCiNttak_P61qFU"", ""impac"&amp;"t_cul_perf!$A$3:$C$10000""), 3,false), ""Low Content"") )"),"Low Content")</f>
        <v>Low Content</v>
      </c>
      <c r="Y173" s="7">
        <v>0.5</v>
      </c>
      <c r="Z173" s="7">
        <f>IFERROR(__xludf.DUMMYFUNCTION("IFERROR(filter(indirect(CONCAT(LEFT(Z$1, LEN(Z$1)-8),""-rep-texts"")&amp;""!$A$4:$A""),indirect(CONCAT(LEFT(Z$1, LEN(Z$1)-8),""-rep-texts"")&amp;""!$B$4:$B"") = -1000, indirect(CONCAT(LEFT(Z$1, LEN(Z$1)-8),""-rep-texts"")&amp;""!$C$4:$C"") = AA173), -2)"),-2.0)</f>
        <v>-2</v>
      </c>
      <c r="AA173" s="8" t="str">
        <f>IFERROR(__xludf.DUMMYFUNCTION("IFERROR(vlookup( filter(indirect(CONCAT(LEFT(Z$1, LEN(Z$1)-8),""-rep-texts"")&amp;""!$B$4:$B""),indirect(CONCAT(LEFT(Z$1, LEN(Z$1)-8),""-rep-texts"")&amp;""!$A$4:$A"") = AC173), indirect(CONCAT(LEFT(Z$1, LEN(Z$1)-8),""-rep-texts"")&amp;""!$A$4:$C""), 3, false), ""Low"&amp;" Content"")"),"Low Content")</f>
        <v>Low Content</v>
      </c>
      <c r="AB173" s="7">
        <v>0.5</v>
      </c>
      <c r="AC173" s="8">
        <f>IFERROR(__xludf.DUMMYFUNCTION("IFERROR(filter(indirect(CONCAT(LEFT(AC$1, LEN(AC$1)-8),""-rep-texts"")&amp;""!$A$4:$A""),indirect(CONCAT(LEFT(AC$1, LEN(AC$1)-8),""-rep-texts"")&amp;""!$B$4:$B"") &lt;&gt; -1000, indirect(CONCAT(LEFT(AC$1, LEN(AC$1)-8),""-rep-texts"")&amp;""!$C$4:$C"") = AD173), -2)"),-2.0)</f>
        <v>-2</v>
      </c>
      <c r="AD173" s="8" t="str">
        <f>IFERROR(__xludf.DUMMYFUNCTION("IF(ISBLANK(IFERROR(vlookup(G173, IMPORTRANGE(""1HbWeGXj0j_9fxRj0rL21m2rIJnCPQCiNttak_P61qFU"", ""policy_desired_state""), 3,false), ""Low Content"") ), ""Low Content"", IFERROR(vlookup(G173, IMPORTRANGE(""1HbWeGXj0j_9fxRj0rL21m2rIJnCPQCiNttak_P61qFU"", """&amp;"policy_desired_state!$A$3:$C$10000""), 3,false), ""Low Content"") )"),"Low Content")</f>
        <v>Low Content</v>
      </c>
      <c r="AE173" s="7">
        <v>0.5</v>
      </c>
    </row>
    <row r="174" ht="15.75" customHeight="1">
      <c r="A174" s="5" t="s">
        <v>45</v>
      </c>
      <c r="B174" s="6" t="s">
        <v>80</v>
      </c>
      <c r="C174" s="5" t="s">
        <v>47</v>
      </c>
      <c r="D174" s="5" t="s">
        <v>658</v>
      </c>
      <c r="E174" s="5"/>
      <c r="F174" s="5"/>
      <c r="G174" s="5"/>
      <c r="H174" s="7">
        <f>IFERROR(__xludf.DUMMYFUNCTION("IFERROR(filter(indirect(CONCAT(LEFT(H$1, LEN(H$1)-8),""-rep-texts"")&amp;""!$A$4:$A""),indirect(CONCAT(LEFT(H$1, LEN(H$1)-8),""-rep-texts"")&amp;""!$B$4:$B"") = -1000, indirect(CONCAT(LEFT(H$1, LEN(H$1)-8),""-rep-texts"")&amp;""!$C$4:$C"") = I174), -2)"),0.0)</f>
        <v>0</v>
      </c>
      <c r="I174" s="8" t="str">
        <f>IFERROR(__xludf.DUMMYFUNCTION("IFERROR(vlookup( filter(indirect(CONCAT(LEFT(H$1, LEN(H$1)-8),""-rep-texts"")&amp;""!$B$4:$B""),indirect(CONCAT(LEFT(H$1, LEN(H$1)-8),""-rep-texts"")&amp;""!$A$4:$A"") = K174), indirect(CONCAT(LEFT(H$1, LEN(H$1)-8),""-rep-texts"")&amp;""!$A$4:$C""), 3, false), ""Low "&amp;"Content"")"),"Adopted hybrid work policy")</f>
        <v>Adopted hybrid work policy</v>
      </c>
      <c r="J174" s="7">
        <v>0.5</v>
      </c>
      <c r="K174" s="8">
        <f>IFERROR(__xludf.DUMMYFUNCTION("IFERROR(filter(indirect(CONCAT(LEFT(K$1, LEN(K$1)-8),""-rep-texts"")&amp;""!$A$4:$A""),indirect(CONCAT(LEFT(K$1, LEN(K$1)-8),""-rep-texts"")&amp;""!$B$4:$B"") &lt;&gt; -1000, indirect(CONCAT(LEFT(K$1, LEN(K$1)-8),""-rep-texts"")&amp;""!$C$4:$C"") = L174), -2)"),4.0)</f>
        <v>4</v>
      </c>
      <c r="L174" s="8" t="str">
        <f>IFERROR(__xludf.DUMMYFUNCTION("IF(ISBLANK(IFERROR(vlookup(D174, IMPORTRANGE(""1HbWeGXj0j_9fxRj0rL21m2rIJnCPQCiNttak_P61qFU"", ""policy_current_state""), 3,false), ""Low Content"") ), ""Low Content"", IFERROR(vlookup(D174, IMPORTRANGE(""1HbWeGXj0j_9fxRj0rL21m2rIJnCPQCiNttak_P61qFU"", """&amp;"policy_current_state!$A$3:$C$10000""), 3,false), ""Low Content"") )"),"Adopted hybrid work policy")</f>
        <v>Adopted hybrid work policy</v>
      </c>
      <c r="M174" s="7">
        <v>0.5</v>
      </c>
      <c r="N174" s="7">
        <f>IFERROR(__xludf.DUMMYFUNCTION("IFERROR(filter(indirect(CONCAT(LEFT(N$1, LEN(N$1)-8),""-rep-texts"")&amp;""!$A$4:$A""),indirect(CONCAT(LEFT(N$1, LEN(N$1)-8),""-rep-texts"")&amp;""!$B$4:$B"") = -1000, indirect(CONCAT(LEFT(N$1, LEN(N$1)-8),""-rep-texts"")&amp;""!$C$4:$C"") = O174), -2)"),-2.0)</f>
        <v>-2</v>
      </c>
      <c r="O174" s="8" t="str">
        <f>IFERROR(__xludf.DUMMYFUNCTION("IFERROR(vlookup( filter(indirect(CONCAT(LEFT(N$1, LEN(N$1)-8),""-rep-texts"")&amp;""!$B$4:$B""),indirect(CONCAT(LEFT(N$1, LEN(N$1)-8),""-rep-texts"")&amp;""!$A$4:$A"") = Q174), indirect(CONCAT(LEFT(N$1, LEN(N$1)-8),""-rep-texts"")&amp;""!$A$4:$C""), 3, false), ""Low "&amp;"Content"")"),"Low Content")</f>
        <v>Low Content</v>
      </c>
      <c r="P174" s="7">
        <v>0.5</v>
      </c>
      <c r="Q174" s="8">
        <f>IFERROR(__xludf.DUMMYFUNCTION("IFERROR(filter(indirect(CONCAT(LEFT(Q$1, LEN(Q$1)-8),""-rep-texts"")&amp;""!$A$4:$A""),indirect(CONCAT(LEFT(Q$1, LEN(Q$1)-8),""-rep-texts"")&amp;""!$B$4:$B"") &lt;&gt; -1000, indirect(CONCAT(LEFT(Q$1, LEN(Q$1)-8),""-rep-texts"")&amp;""!$C$4:$C"") = R174), -2)"),-2.0)</f>
        <v>-2</v>
      </c>
      <c r="R174" s="8" t="str">
        <f>IFERROR(__xludf.DUMMYFUNCTION("IF(ISBLANK(IFERROR(vlookup(E174, IMPORTRANGE(""1HbWeGXj0j_9fxRj0rL21m2rIJnCPQCiNttak_P61qFU"", ""impact_quality""), 3,false), ""Low Content"") ), ""Low Content"", IFERROR(vlookup(E174, IMPORTRANGE(""1HbWeGXj0j_9fxRj0rL21m2rIJnCPQCiNttak_P61qFU"", ""impact"&amp;"_quality!$A$3:$C$10000""), 3,false), ""Low Content"") )"),"Low Content")</f>
        <v>Low Content</v>
      </c>
      <c r="S174" s="7">
        <v>0.5</v>
      </c>
      <c r="T174" s="7">
        <f>IFERROR(__xludf.DUMMYFUNCTION("IFERROR(filter(indirect(CONCAT(LEFT(T$1, LEN(T$1)-8),""-rep-texts"")&amp;""!$A$4:$A""),indirect(CONCAT(LEFT(T$1, LEN(T$1)-8),""-rep-texts"")&amp;""!$B$4:$B"") = -1000, indirect(CONCAT(LEFT(T$1, LEN(T$1)-8),""-rep-texts"")&amp;""!$C$4:$C"") = U174), -2)"),-2.0)</f>
        <v>-2</v>
      </c>
      <c r="U174" s="8" t="str">
        <f>IFERROR(__xludf.DUMMYFUNCTION("IFERROR(vlookup( filter(indirect(CONCAT(LEFT(T$1, LEN(T$1)-8),""-rep-texts"")&amp;""!$B$4:$B""),indirect(CONCAT(LEFT(T$1, LEN(T$1)-8),""-rep-texts"")&amp;""!$A$4:$A"") = W174), indirect(CONCAT(LEFT(T$1, LEN(T$1)-8),""-rep-texts"")&amp;""!$A$4:$C""), 3, false), ""Low "&amp;"Content"")"),"Low Content")</f>
        <v>Low Content</v>
      </c>
      <c r="V174" s="7">
        <v>0.5</v>
      </c>
      <c r="W174" s="8">
        <f>IFERROR(__xludf.DUMMYFUNCTION("IFERROR(filter(indirect(CONCAT(LEFT(W$1, LEN(W$1)-8),""-rep-texts"")&amp;""!$A$4:$A""),indirect(CONCAT(LEFT(W$1, LEN(W$1)-8),""-rep-texts"")&amp;""!$B$4:$B"") &lt;&gt; -1000, indirect(CONCAT(LEFT(W$1, LEN(W$1)-8),""-rep-texts"")&amp;""!$C$4:$C"") = X174), -2)"),-2.0)</f>
        <v>-2</v>
      </c>
      <c r="X174" s="8" t="str">
        <f>IFERROR(__xludf.DUMMYFUNCTION("IF(ISBLANK(IFERROR(vlookup(F174, IMPORTRANGE(""1HbWeGXj0j_9fxRj0rL21m2rIJnCPQCiNttak_P61qFU"", ""impact_cul_perf""), 3,false), ""Low Content"") ), ""Low Content"", IFERROR(vlookup(F174, IMPORTRANGE(""1HbWeGXj0j_9fxRj0rL21m2rIJnCPQCiNttak_P61qFU"", ""impac"&amp;"t_cul_perf!$A$3:$C$10000""), 3,false), ""Low Content"") )"),"Low Content")</f>
        <v>Low Content</v>
      </c>
      <c r="Y174" s="7">
        <v>0.5</v>
      </c>
      <c r="Z174" s="7">
        <f>IFERROR(__xludf.DUMMYFUNCTION("IFERROR(filter(indirect(CONCAT(LEFT(Z$1, LEN(Z$1)-8),""-rep-texts"")&amp;""!$A$4:$A""),indirect(CONCAT(LEFT(Z$1, LEN(Z$1)-8),""-rep-texts"")&amp;""!$B$4:$B"") = -1000, indirect(CONCAT(LEFT(Z$1, LEN(Z$1)-8),""-rep-texts"")&amp;""!$C$4:$C"") = AA174), -2)"),-2.0)</f>
        <v>-2</v>
      </c>
      <c r="AA174" s="8" t="str">
        <f>IFERROR(__xludf.DUMMYFUNCTION("IFERROR(vlookup( filter(indirect(CONCAT(LEFT(Z$1, LEN(Z$1)-8),""-rep-texts"")&amp;""!$B$4:$B""),indirect(CONCAT(LEFT(Z$1, LEN(Z$1)-8),""-rep-texts"")&amp;""!$A$4:$A"") = AC174), indirect(CONCAT(LEFT(Z$1, LEN(Z$1)-8),""-rep-texts"")&amp;""!$A$4:$C""), 3, false), ""Low"&amp;" Content"")"),"Low Content")</f>
        <v>Low Content</v>
      </c>
      <c r="AB174" s="7">
        <v>0.5</v>
      </c>
      <c r="AC174" s="8">
        <f>IFERROR(__xludf.DUMMYFUNCTION("IFERROR(filter(indirect(CONCAT(LEFT(AC$1, LEN(AC$1)-8),""-rep-texts"")&amp;""!$A$4:$A""),indirect(CONCAT(LEFT(AC$1, LEN(AC$1)-8),""-rep-texts"")&amp;""!$B$4:$B"") &lt;&gt; -1000, indirect(CONCAT(LEFT(AC$1, LEN(AC$1)-8),""-rep-texts"")&amp;""!$C$4:$C"") = AD174), -2)"),-2.0)</f>
        <v>-2</v>
      </c>
      <c r="AD174" s="8" t="str">
        <f>IFERROR(__xludf.DUMMYFUNCTION("IF(ISBLANK(IFERROR(vlookup(G174, IMPORTRANGE(""1HbWeGXj0j_9fxRj0rL21m2rIJnCPQCiNttak_P61qFU"", ""policy_desired_state""), 3,false), ""Low Content"") ), ""Low Content"", IFERROR(vlookup(G174, IMPORTRANGE(""1HbWeGXj0j_9fxRj0rL21m2rIJnCPQCiNttak_P61qFU"", """&amp;"policy_desired_state!$A$3:$C$10000""), 3,false), ""Low Content"") )"),"Low Content")</f>
        <v>Low Content</v>
      </c>
      <c r="AE174" s="7">
        <v>0.5</v>
      </c>
    </row>
    <row r="175" ht="15.75" customHeight="1">
      <c r="A175" s="5" t="s">
        <v>45</v>
      </c>
      <c r="B175" s="6" t="s">
        <v>52</v>
      </c>
      <c r="C175" s="5" t="s">
        <v>47</v>
      </c>
      <c r="D175" s="5" t="s">
        <v>659</v>
      </c>
      <c r="E175" s="5"/>
      <c r="F175" s="5"/>
      <c r="G175" s="5"/>
      <c r="H175" s="7">
        <f>IFERROR(__xludf.DUMMYFUNCTION("IFERROR(filter(indirect(CONCAT(LEFT(H$1, LEN(H$1)-8),""-rep-texts"")&amp;""!$A$4:$A""),indirect(CONCAT(LEFT(H$1, LEN(H$1)-8),""-rep-texts"")&amp;""!$B$4:$B"") = -1000, indirect(CONCAT(LEFT(H$1, LEN(H$1)-8),""-rep-texts"")&amp;""!$C$4:$C"") = I175), -2)"),0.0)</f>
        <v>0</v>
      </c>
      <c r="I175" s="8" t="str">
        <f>IFERROR(__xludf.DUMMYFUNCTION("IFERROR(vlookup( filter(indirect(CONCAT(LEFT(H$1, LEN(H$1)-8),""-rep-texts"")&amp;""!$B$4:$B""),indirect(CONCAT(LEFT(H$1, LEN(H$1)-8),""-rep-texts"")&amp;""!$A$4:$A"") = K175), indirect(CONCAT(LEFT(H$1, LEN(H$1)-8),""-rep-texts"")&amp;""!$A$4:$C""), 3, false), ""Low "&amp;"Content"")"),"Adopted hybrid work policy")</f>
        <v>Adopted hybrid work policy</v>
      </c>
      <c r="J175" s="7">
        <v>0.5</v>
      </c>
      <c r="K175" s="8">
        <f>IFERROR(__xludf.DUMMYFUNCTION("IFERROR(filter(indirect(CONCAT(LEFT(K$1, LEN(K$1)-8),""-rep-texts"")&amp;""!$A$4:$A""),indirect(CONCAT(LEFT(K$1, LEN(K$1)-8),""-rep-texts"")&amp;""!$B$4:$B"") &lt;&gt; -1000, indirect(CONCAT(LEFT(K$1, LEN(K$1)-8),""-rep-texts"")&amp;""!$C$4:$C"") = L175), -2)"),4.0)</f>
        <v>4</v>
      </c>
      <c r="L175" s="8" t="str">
        <f>IFERROR(__xludf.DUMMYFUNCTION("IF(ISBLANK(IFERROR(vlookup(D175, IMPORTRANGE(""1HbWeGXj0j_9fxRj0rL21m2rIJnCPQCiNttak_P61qFU"", ""policy_current_state""), 3,false), ""Low Content"") ), ""Low Content"", IFERROR(vlookup(D175, IMPORTRANGE(""1HbWeGXj0j_9fxRj0rL21m2rIJnCPQCiNttak_P61qFU"", """&amp;"policy_current_state!$A$3:$C$10000""), 3,false), ""Low Content"") )"),"Adopted hybrid work policy")</f>
        <v>Adopted hybrid work policy</v>
      </c>
      <c r="M175" s="7">
        <v>0.5</v>
      </c>
      <c r="N175" s="7">
        <f>IFERROR(__xludf.DUMMYFUNCTION("IFERROR(filter(indirect(CONCAT(LEFT(N$1, LEN(N$1)-8),""-rep-texts"")&amp;""!$A$4:$A""),indirect(CONCAT(LEFT(N$1, LEN(N$1)-8),""-rep-texts"")&amp;""!$B$4:$B"") = -1000, indirect(CONCAT(LEFT(N$1, LEN(N$1)-8),""-rep-texts"")&amp;""!$C$4:$C"") = O175), -2)"),-2.0)</f>
        <v>-2</v>
      </c>
      <c r="O175" s="8" t="str">
        <f>IFERROR(__xludf.DUMMYFUNCTION("IFERROR(vlookup( filter(indirect(CONCAT(LEFT(N$1, LEN(N$1)-8),""-rep-texts"")&amp;""!$B$4:$B""),indirect(CONCAT(LEFT(N$1, LEN(N$1)-8),""-rep-texts"")&amp;""!$A$4:$A"") = Q175), indirect(CONCAT(LEFT(N$1, LEN(N$1)-8),""-rep-texts"")&amp;""!$A$4:$C""), 3, false), ""Low "&amp;"Content"")"),"Low Content")</f>
        <v>Low Content</v>
      </c>
      <c r="P175" s="7">
        <v>0.5</v>
      </c>
      <c r="Q175" s="8">
        <f>IFERROR(__xludf.DUMMYFUNCTION("IFERROR(filter(indirect(CONCAT(LEFT(Q$1, LEN(Q$1)-8),""-rep-texts"")&amp;""!$A$4:$A""),indirect(CONCAT(LEFT(Q$1, LEN(Q$1)-8),""-rep-texts"")&amp;""!$B$4:$B"") &lt;&gt; -1000, indirect(CONCAT(LEFT(Q$1, LEN(Q$1)-8),""-rep-texts"")&amp;""!$C$4:$C"") = R175), -2)"),-2.0)</f>
        <v>-2</v>
      </c>
      <c r="R175" s="8" t="str">
        <f>IFERROR(__xludf.DUMMYFUNCTION("IF(ISBLANK(IFERROR(vlookup(E175, IMPORTRANGE(""1HbWeGXj0j_9fxRj0rL21m2rIJnCPQCiNttak_P61qFU"", ""impact_quality""), 3,false), ""Low Content"") ), ""Low Content"", IFERROR(vlookup(E175, IMPORTRANGE(""1HbWeGXj0j_9fxRj0rL21m2rIJnCPQCiNttak_P61qFU"", ""impact"&amp;"_quality!$A$3:$C$10000""), 3,false), ""Low Content"") )"),"Low Content")</f>
        <v>Low Content</v>
      </c>
      <c r="S175" s="7">
        <v>0.5</v>
      </c>
      <c r="T175" s="7">
        <f>IFERROR(__xludf.DUMMYFUNCTION("IFERROR(filter(indirect(CONCAT(LEFT(T$1, LEN(T$1)-8),""-rep-texts"")&amp;""!$A$4:$A""),indirect(CONCAT(LEFT(T$1, LEN(T$1)-8),""-rep-texts"")&amp;""!$B$4:$B"") = -1000, indirect(CONCAT(LEFT(T$1, LEN(T$1)-8),""-rep-texts"")&amp;""!$C$4:$C"") = U175), -2)"),-2.0)</f>
        <v>-2</v>
      </c>
      <c r="U175" s="8" t="str">
        <f>IFERROR(__xludf.DUMMYFUNCTION("IFERROR(vlookup( filter(indirect(CONCAT(LEFT(T$1, LEN(T$1)-8),""-rep-texts"")&amp;""!$B$4:$B""),indirect(CONCAT(LEFT(T$1, LEN(T$1)-8),""-rep-texts"")&amp;""!$A$4:$A"") = W175), indirect(CONCAT(LEFT(T$1, LEN(T$1)-8),""-rep-texts"")&amp;""!$A$4:$C""), 3, false), ""Low "&amp;"Content"")"),"Low Content")</f>
        <v>Low Content</v>
      </c>
      <c r="V175" s="7">
        <v>0.5</v>
      </c>
      <c r="W175" s="8">
        <f>IFERROR(__xludf.DUMMYFUNCTION("IFERROR(filter(indirect(CONCAT(LEFT(W$1, LEN(W$1)-8),""-rep-texts"")&amp;""!$A$4:$A""),indirect(CONCAT(LEFT(W$1, LEN(W$1)-8),""-rep-texts"")&amp;""!$B$4:$B"") &lt;&gt; -1000, indirect(CONCAT(LEFT(W$1, LEN(W$1)-8),""-rep-texts"")&amp;""!$C$4:$C"") = X175), -2)"),-2.0)</f>
        <v>-2</v>
      </c>
      <c r="X175" s="8" t="str">
        <f>IFERROR(__xludf.DUMMYFUNCTION("IF(ISBLANK(IFERROR(vlookup(F175, IMPORTRANGE(""1HbWeGXj0j_9fxRj0rL21m2rIJnCPQCiNttak_P61qFU"", ""impact_cul_perf""), 3,false), ""Low Content"") ), ""Low Content"", IFERROR(vlookup(F175, IMPORTRANGE(""1HbWeGXj0j_9fxRj0rL21m2rIJnCPQCiNttak_P61qFU"", ""impac"&amp;"t_cul_perf!$A$3:$C$10000""), 3,false), ""Low Content"") )"),"Low Content")</f>
        <v>Low Content</v>
      </c>
      <c r="Y175" s="7">
        <v>0.5</v>
      </c>
      <c r="Z175" s="7">
        <f>IFERROR(__xludf.DUMMYFUNCTION("IFERROR(filter(indirect(CONCAT(LEFT(Z$1, LEN(Z$1)-8),""-rep-texts"")&amp;""!$A$4:$A""),indirect(CONCAT(LEFT(Z$1, LEN(Z$1)-8),""-rep-texts"")&amp;""!$B$4:$B"") = -1000, indirect(CONCAT(LEFT(Z$1, LEN(Z$1)-8),""-rep-texts"")&amp;""!$C$4:$C"") = AA175), -2)"),-2.0)</f>
        <v>-2</v>
      </c>
      <c r="AA175" s="8" t="str">
        <f>IFERROR(__xludf.DUMMYFUNCTION("IFERROR(vlookup( filter(indirect(CONCAT(LEFT(Z$1, LEN(Z$1)-8),""-rep-texts"")&amp;""!$B$4:$B""),indirect(CONCAT(LEFT(Z$1, LEN(Z$1)-8),""-rep-texts"")&amp;""!$A$4:$A"") = AC175), indirect(CONCAT(LEFT(Z$1, LEN(Z$1)-8),""-rep-texts"")&amp;""!$A$4:$C""), 3, false), ""Low"&amp;" Content"")"),"Low Content")</f>
        <v>Low Content</v>
      </c>
      <c r="AB175" s="7">
        <v>0.5</v>
      </c>
      <c r="AC175" s="8">
        <f>IFERROR(__xludf.DUMMYFUNCTION("IFERROR(filter(indirect(CONCAT(LEFT(AC$1, LEN(AC$1)-8),""-rep-texts"")&amp;""!$A$4:$A""),indirect(CONCAT(LEFT(AC$1, LEN(AC$1)-8),""-rep-texts"")&amp;""!$B$4:$B"") &lt;&gt; -1000, indirect(CONCAT(LEFT(AC$1, LEN(AC$1)-8),""-rep-texts"")&amp;""!$C$4:$C"") = AD175), -2)"),-2.0)</f>
        <v>-2</v>
      </c>
      <c r="AD175" s="8" t="str">
        <f>IFERROR(__xludf.DUMMYFUNCTION("IF(ISBLANK(IFERROR(vlookup(G175, IMPORTRANGE(""1HbWeGXj0j_9fxRj0rL21m2rIJnCPQCiNttak_P61qFU"", ""policy_desired_state""), 3,false), ""Low Content"") ), ""Low Content"", IFERROR(vlookup(G175, IMPORTRANGE(""1HbWeGXj0j_9fxRj0rL21m2rIJnCPQCiNttak_P61qFU"", """&amp;"policy_desired_state!$A$3:$C$10000""), 3,false), ""Low Content"") )"),"Low Content")</f>
        <v>Low Content</v>
      </c>
      <c r="AE175" s="7">
        <v>0.5</v>
      </c>
    </row>
    <row r="176" ht="15.75" customHeight="1">
      <c r="A176" s="5" t="s">
        <v>45</v>
      </c>
      <c r="B176" s="6" t="s">
        <v>46</v>
      </c>
      <c r="C176" s="5" t="s">
        <v>47</v>
      </c>
      <c r="D176" s="5" t="s">
        <v>660</v>
      </c>
      <c r="E176" s="5"/>
      <c r="F176" s="5"/>
      <c r="G176" s="5"/>
      <c r="H176" s="7">
        <f>IFERROR(__xludf.DUMMYFUNCTION("IFERROR(filter(indirect(CONCAT(LEFT(H$1, LEN(H$1)-8),""-rep-texts"")&amp;""!$A$4:$A""),indirect(CONCAT(LEFT(H$1, LEN(H$1)-8),""-rep-texts"")&amp;""!$B$4:$B"") = -1000, indirect(CONCAT(LEFT(H$1, LEN(H$1)-8),""-rep-texts"")&amp;""!$C$4:$C"") = I176), -2)"),2.0)</f>
        <v>2</v>
      </c>
      <c r="I176" s="8" t="str">
        <f>IFERROR(__xludf.DUMMYFUNCTION("IFERROR(vlookup( filter(indirect(CONCAT(LEFT(H$1, LEN(H$1)-8),""-rep-texts"")&amp;""!$B$4:$B""),indirect(CONCAT(LEFT(H$1, LEN(H$1)-8),""-rep-texts"")&amp;""!$A$4:$A"") = K176), indirect(CONCAT(LEFT(H$1, LEN(H$1)-8),""-rep-texts"")&amp;""!$A$4:$C""), 3, false), ""Low "&amp;"Content"")"),"No change in policy")</f>
        <v>No change in policy</v>
      </c>
      <c r="J176" s="7">
        <v>0.5</v>
      </c>
      <c r="K176" s="8">
        <f>IFERROR(__xludf.DUMMYFUNCTION("IFERROR(filter(indirect(CONCAT(LEFT(K$1, LEN(K$1)-8),""-rep-texts"")&amp;""!$A$4:$A""),indirect(CONCAT(LEFT(K$1, LEN(K$1)-8),""-rep-texts"")&amp;""!$B$4:$B"") &lt;&gt; -1000, indirect(CONCAT(LEFT(K$1, LEN(K$1)-8),""-rep-texts"")&amp;""!$C$4:$C"") = L176), -2)"),6.0)</f>
        <v>6</v>
      </c>
      <c r="L176" s="8" t="str">
        <f>IFERROR(__xludf.DUMMYFUNCTION("IF(ISBLANK(IFERROR(vlookup(D176, IMPORTRANGE(""1HbWeGXj0j_9fxRj0rL21m2rIJnCPQCiNttak_P61qFU"", ""policy_current_state""), 3,false), ""Low Content"") ), ""Low Content"", IFERROR(vlookup(D176, IMPORTRANGE(""1HbWeGXj0j_9fxRj0rL21m2rIJnCPQCiNttak_P61qFU"", """&amp;"policy_current_state!$A$3:$C$10000""), 3,false), ""Low Content"") )"),"No change in policy")</f>
        <v>No change in policy</v>
      </c>
      <c r="M176" s="7">
        <v>0.5</v>
      </c>
      <c r="N176" s="7">
        <f>IFERROR(__xludf.DUMMYFUNCTION("IFERROR(filter(indirect(CONCAT(LEFT(N$1, LEN(N$1)-8),""-rep-texts"")&amp;""!$A$4:$A""),indirect(CONCAT(LEFT(N$1, LEN(N$1)-8),""-rep-texts"")&amp;""!$B$4:$B"") = -1000, indirect(CONCAT(LEFT(N$1, LEN(N$1)-8),""-rep-texts"")&amp;""!$C$4:$C"") = O176), -2)"),-2.0)</f>
        <v>-2</v>
      </c>
      <c r="O176" s="8" t="str">
        <f>IFERROR(__xludf.DUMMYFUNCTION("IFERROR(vlookup( filter(indirect(CONCAT(LEFT(N$1, LEN(N$1)-8),""-rep-texts"")&amp;""!$B$4:$B""),indirect(CONCAT(LEFT(N$1, LEN(N$1)-8),""-rep-texts"")&amp;""!$A$4:$A"") = Q176), indirect(CONCAT(LEFT(N$1, LEN(N$1)-8),""-rep-texts"")&amp;""!$A$4:$C""), 3, false), ""Low "&amp;"Content"")"),"Low Content")</f>
        <v>Low Content</v>
      </c>
      <c r="P176" s="7">
        <v>0.5</v>
      </c>
      <c r="Q176" s="8">
        <f>IFERROR(__xludf.DUMMYFUNCTION("IFERROR(filter(indirect(CONCAT(LEFT(Q$1, LEN(Q$1)-8),""-rep-texts"")&amp;""!$A$4:$A""),indirect(CONCAT(LEFT(Q$1, LEN(Q$1)-8),""-rep-texts"")&amp;""!$B$4:$B"") &lt;&gt; -1000, indirect(CONCAT(LEFT(Q$1, LEN(Q$1)-8),""-rep-texts"")&amp;""!$C$4:$C"") = R176), -2)"),-2.0)</f>
        <v>-2</v>
      </c>
      <c r="R176" s="8" t="str">
        <f>IFERROR(__xludf.DUMMYFUNCTION("IF(ISBLANK(IFERROR(vlookup(E176, IMPORTRANGE(""1HbWeGXj0j_9fxRj0rL21m2rIJnCPQCiNttak_P61qFU"", ""impact_quality""), 3,false), ""Low Content"") ), ""Low Content"", IFERROR(vlookup(E176, IMPORTRANGE(""1HbWeGXj0j_9fxRj0rL21m2rIJnCPQCiNttak_P61qFU"", ""impact"&amp;"_quality!$A$3:$C$10000""), 3,false), ""Low Content"") )"),"Low Content")</f>
        <v>Low Content</v>
      </c>
      <c r="S176" s="7">
        <v>0.5</v>
      </c>
      <c r="T176" s="7">
        <f>IFERROR(__xludf.DUMMYFUNCTION("IFERROR(filter(indirect(CONCAT(LEFT(T$1, LEN(T$1)-8),""-rep-texts"")&amp;""!$A$4:$A""),indirect(CONCAT(LEFT(T$1, LEN(T$1)-8),""-rep-texts"")&amp;""!$B$4:$B"") = -1000, indirect(CONCAT(LEFT(T$1, LEN(T$1)-8),""-rep-texts"")&amp;""!$C$4:$C"") = U176), -2)"),-2.0)</f>
        <v>-2</v>
      </c>
      <c r="U176" s="8" t="str">
        <f>IFERROR(__xludf.DUMMYFUNCTION("IFERROR(vlookup( filter(indirect(CONCAT(LEFT(T$1, LEN(T$1)-8),""-rep-texts"")&amp;""!$B$4:$B""),indirect(CONCAT(LEFT(T$1, LEN(T$1)-8),""-rep-texts"")&amp;""!$A$4:$A"") = W176), indirect(CONCAT(LEFT(T$1, LEN(T$1)-8),""-rep-texts"")&amp;""!$A$4:$C""), 3, false), ""Low "&amp;"Content"")"),"Low Content")</f>
        <v>Low Content</v>
      </c>
      <c r="V176" s="7">
        <v>0.5</v>
      </c>
      <c r="W176" s="8">
        <f>IFERROR(__xludf.DUMMYFUNCTION("IFERROR(filter(indirect(CONCAT(LEFT(W$1, LEN(W$1)-8),""-rep-texts"")&amp;""!$A$4:$A""),indirect(CONCAT(LEFT(W$1, LEN(W$1)-8),""-rep-texts"")&amp;""!$B$4:$B"") &lt;&gt; -1000, indirect(CONCAT(LEFT(W$1, LEN(W$1)-8),""-rep-texts"")&amp;""!$C$4:$C"") = X176), -2)"),-2.0)</f>
        <v>-2</v>
      </c>
      <c r="X176" s="8" t="str">
        <f>IFERROR(__xludf.DUMMYFUNCTION("IF(ISBLANK(IFERROR(vlookup(F176, IMPORTRANGE(""1HbWeGXj0j_9fxRj0rL21m2rIJnCPQCiNttak_P61qFU"", ""impact_cul_perf""), 3,false), ""Low Content"") ), ""Low Content"", IFERROR(vlookup(F176, IMPORTRANGE(""1HbWeGXj0j_9fxRj0rL21m2rIJnCPQCiNttak_P61qFU"", ""impac"&amp;"t_cul_perf!$A$3:$C$10000""), 3,false), ""Low Content"") )"),"Low Content")</f>
        <v>Low Content</v>
      </c>
      <c r="Y176" s="7">
        <v>0.5</v>
      </c>
      <c r="Z176" s="7">
        <f>IFERROR(__xludf.DUMMYFUNCTION("IFERROR(filter(indirect(CONCAT(LEFT(Z$1, LEN(Z$1)-8),""-rep-texts"")&amp;""!$A$4:$A""),indirect(CONCAT(LEFT(Z$1, LEN(Z$1)-8),""-rep-texts"")&amp;""!$B$4:$B"") = -1000, indirect(CONCAT(LEFT(Z$1, LEN(Z$1)-8),""-rep-texts"")&amp;""!$C$4:$C"") = AA176), -2)"),-2.0)</f>
        <v>-2</v>
      </c>
      <c r="AA176" s="8" t="str">
        <f>IFERROR(__xludf.DUMMYFUNCTION("IFERROR(vlookup( filter(indirect(CONCAT(LEFT(Z$1, LEN(Z$1)-8),""-rep-texts"")&amp;""!$B$4:$B""),indirect(CONCAT(LEFT(Z$1, LEN(Z$1)-8),""-rep-texts"")&amp;""!$A$4:$A"") = AC176), indirect(CONCAT(LEFT(Z$1, LEN(Z$1)-8),""-rep-texts"")&amp;""!$A$4:$C""), 3, false), ""Low"&amp;" Content"")"),"Low Content")</f>
        <v>Low Content</v>
      </c>
      <c r="AB176" s="7">
        <v>0.5</v>
      </c>
      <c r="AC176" s="8">
        <f>IFERROR(__xludf.DUMMYFUNCTION("IFERROR(filter(indirect(CONCAT(LEFT(AC$1, LEN(AC$1)-8),""-rep-texts"")&amp;""!$A$4:$A""),indirect(CONCAT(LEFT(AC$1, LEN(AC$1)-8),""-rep-texts"")&amp;""!$B$4:$B"") &lt;&gt; -1000, indirect(CONCAT(LEFT(AC$1, LEN(AC$1)-8),""-rep-texts"")&amp;""!$C$4:$C"") = AD176), -2)"),-2.0)</f>
        <v>-2</v>
      </c>
      <c r="AD176" s="8" t="str">
        <f>IFERROR(__xludf.DUMMYFUNCTION("IF(ISBLANK(IFERROR(vlookup(G176, IMPORTRANGE(""1HbWeGXj0j_9fxRj0rL21m2rIJnCPQCiNttak_P61qFU"", ""policy_desired_state""), 3,false), ""Low Content"") ), ""Low Content"", IFERROR(vlookup(G176, IMPORTRANGE(""1HbWeGXj0j_9fxRj0rL21m2rIJnCPQCiNttak_P61qFU"", """&amp;"policy_desired_state!$A$3:$C$10000""), 3,false), ""Low Content"") )"),"Low Content")</f>
        <v>Low Content</v>
      </c>
      <c r="AE176" s="7">
        <v>0.5</v>
      </c>
    </row>
    <row r="177" ht="15.75" customHeight="1">
      <c r="A177" s="5" t="s">
        <v>38</v>
      </c>
      <c r="B177" s="6" t="s">
        <v>145</v>
      </c>
      <c r="C177" s="5" t="s">
        <v>47</v>
      </c>
      <c r="D177" s="5" t="s">
        <v>661</v>
      </c>
      <c r="E177" s="5"/>
      <c r="F177" s="5"/>
      <c r="G177" s="5"/>
      <c r="H177" s="7">
        <f>IFERROR(__xludf.DUMMYFUNCTION("IFERROR(filter(indirect(CONCAT(LEFT(H$1, LEN(H$1)-8),""-rep-texts"")&amp;""!$A$4:$A""),indirect(CONCAT(LEFT(H$1, LEN(H$1)-8),""-rep-texts"")&amp;""!$B$4:$B"") = -1000, indirect(CONCAT(LEFT(H$1, LEN(H$1)-8),""-rep-texts"")&amp;""!$C$4:$C"") = I177), -2)"),-2.0)</f>
        <v>-2</v>
      </c>
      <c r="I177" s="8" t="str">
        <f>IFERROR(__xludf.DUMMYFUNCTION("IFERROR(vlookup( filter(indirect(CONCAT(LEFT(H$1, LEN(H$1)-8),""-rep-texts"")&amp;""!$B$4:$B""),indirect(CONCAT(LEFT(H$1, LEN(H$1)-8),""-rep-texts"")&amp;""!$A$4:$A"") = K177), indirect(CONCAT(LEFT(H$1, LEN(H$1)-8),""-rep-texts"")&amp;""!$A$4:$C""), 3, false), ""Low "&amp;"Content"")"),"Low Content")</f>
        <v>Low Content</v>
      </c>
      <c r="J177" s="7">
        <v>0.5</v>
      </c>
      <c r="K177" s="8">
        <f>IFERROR(__xludf.DUMMYFUNCTION("IFERROR(filter(indirect(CONCAT(LEFT(K$1, LEN(K$1)-8),""-rep-texts"")&amp;""!$A$4:$A""),indirect(CONCAT(LEFT(K$1, LEN(K$1)-8),""-rep-texts"")&amp;""!$B$4:$B"") &lt;&gt; -1000, indirect(CONCAT(LEFT(K$1, LEN(K$1)-8),""-rep-texts"")&amp;""!$C$4:$C"") = L177), -2)"),-2.0)</f>
        <v>-2</v>
      </c>
      <c r="L177" s="8" t="str">
        <f>IFERROR(__xludf.DUMMYFUNCTION("IF(ISBLANK(IFERROR(vlookup(D177, IMPORTRANGE(""1HbWeGXj0j_9fxRj0rL21m2rIJnCPQCiNttak_P61qFU"", ""policy_current_state""), 3,false), ""Low Content"") ), ""Low Content"", IFERROR(vlookup(D177, IMPORTRANGE(""1HbWeGXj0j_9fxRj0rL21m2rIJnCPQCiNttak_P61qFU"", """&amp;"policy_current_state!$A$3:$C$10000""), 3,false), ""Low Content"") )"),"Low Content")</f>
        <v>Low Content</v>
      </c>
      <c r="M177" s="7">
        <v>0.5</v>
      </c>
      <c r="N177" s="7">
        <f>IFERROR(__xludf.DUMMYFUNCTION("IFERROR(filter(indirect(CONCAT(LEFT(N$1, LEN(N$1)-8),""-rep-texts"")&amp;""!$A$4:$A""),indirect(CONCAT(LEFT(N$1, LEN(N$1)-8),""-rep-texts"")&amp;""!$B$4:$B"") = -1000, indirect(CONCAT(LEFT(N$1, LEN(N$1)-8),""-rep-texts"")&amp;""!$C$4:$C"") = O177), -2)"),-2.0)</f>
        <v>-2</v>
      </c>
      <c r="O177" s="8" t="str">
        <f>IFERROR(__xludf.DUMMYFUNCTION("IFERROR(vlookup( filter(indirect(CONCAT(LEFT(N$1, LEN(N$1)-8),""-rep-texts"")&amp;""!$B$4:$B""),indirect(CONCAT(LEFT(N$1, LEN(N$1)-8),""-rep-texts"")&amp;""!$A$4:$A"") = Q177), indirect(CONCAT(LEFT(N$1, LEN(N$1)-8),""-rep-texts"")&amp;""!$A$4:$C""), 3, false), ""Low "&amp;"Content"")"),"Low Content")</f>
        <v>Low Content</v>
      </c>
      <c r="P177" s="7">
        <v>0.5</v>
      </c>
      <c r="Q177" s="8">
        <f>IFERROR(__xludf.DUMMYFUNCTION("IFERROR(filter(indirect(CONCAT(LEFT(Q$1, LEN(Q$1)-8),""-rep-texts"")&amp;""!$A$4:$A""),indirect(CONCAT(LEFT(Q$1, LEN(Q$1)-8),""-rep-texts"")&amp;""!$B$4:$B"") &lt;&gt; -1000, indirect(CONCAT(LEFT(Q$1, LEN(Q$1)-8),""-rep-texts"")&amp;""!$C$4:$C"") = R177), -2)"),-2.0)</f>
        <v>-2</v>
      </c>
      <c r="R177" s="8" t="str">
        <f>IFERROR(__xludf.DUMMYFUNCTION("IF(ISBLANK(IFERROR(vlookup(E177, IMPORTRANGE(""1HbWeGXj0j_9fxRj0rL21m2rIJnCPQCiNttak_P61qFU"", ""impact_quality""), 3,false), ""Low Content"") ), ""Low Content"", IFERROR(vlookup(E177, IMPORTRANGE(""1HbWeGXj0j_9fxRj0rL21m2rIJnCPQCiNttak_P61qFU"", ""impact"&amp;"_quality!$A$3:$C$10000""), 3,false), ""Low Content"") )"),"Low Content")</f>
        <v>Low Content</v>
      </c>
      <c r="S177" s="7">
        <v>0.5</v>
      </c>
      <c r="T177" s="7">
        <f>IFERROR(__xludf.DUMMYFUNCTION("IFERROR(filter(indirect(CONCAT(LEFT(T$1, LEN(T$1)-8),""-rep-texts"")&amp;""!$A$4:$A""),indirect(CONCAT(LEFT(T$1, LEN(T$1)-8),""-rep-texts"")&amp;""!$B$4:$B"") = -1000, indirect(CONCAT(LEFT(T$1, LEN(T$1)-8),""-rep-texts"")&amp;""!$C$4:$C"") = U177), -2)"),-2.0)</f>
        <v>-2</v>
      </c>
      <c r="U177" s="8" t="str">
        <f>IFERROR(__xludf.DUMMYFUNCTION("IFERROR(vlookup( filter(indirect(CONCAT(LEFT(T$1, LEN(T$1)-8),""-rep-texts"")&amp;""!$B$4:$B""),indirect(CONCAT(LEFT(T$1, LEN(T$1)-8),""-rep-texts"")&amp;""!$A$4:$A"") = W177), indirect(CONCAT(LEFT(T$1, LEN(T$1)-8),""-rep-texts"")&amp;""!$A$4:$C""), 3, false), ""Low "&amp;"Content"")"),"Low Content")</f>
        <v>Low Content</v>
      </c>
      <c r="V177" s="7">
        <v>0.5</v>
      </c>
      <c r="W177" s="8">
        <f>IFERROR(__xludf.DUMMYFUNCTION("IFERROR(filter(indirect(CONCAT(LEFT(W$1, LEN(W$1)-8),""-rep-texts"")&amp;""!$A$4:$A""),indirect(CONCAT(LEFT(W$1, LEN(W$1)-8),""-rep-texts"")&amp;""!$B$4:$B"") &lt;&gt; -1000, indirect(CONCAT(LEFT(W$1, LEN(W$1)-8),""-rep-texts"")&amp;""!$C$4:$C"") = X177), -2)"),-2.0)</f>
        <v>-2</v>
      </c>
      <c r="X177" s="8" t="str">
        <f>IFERROR(__xludf.DUMMYFUNCTION("IF(ISBLANK(IFERROR(vlookup(F177, IMPORTRANGE(""1HbWeGXj0j_9fxRj0rL21m2rIJnCPQCiNttak_P61qFU"", ""impact_cul_perf""), 3,false), ""Low Content"") ), ""Low Content"", IFERROR(vlookup(F177, IMPORTRANGE(""1HbWeGXj0j_9fxRj0rL21m2rIJnCPQCiNttak_P61qFU"", ""impac"&amp;"t_cul_perf!$A$3:$C$10000""), 3,false), ""Low Content"") )"),"Low Content")</f>
        <v>Low Content</v>
      </c>
      <c r="Y177" s="7">
        <v>0.5</v>
      </c>
      <c r="Z177" s="7">
        <f>IFERROR(__xludf.DUMMYFUNCTION("IFERROR(filter(indirect(CONCAT(LEFT(Z$1, LEN(Z$1)-8),""-rep-texts"")&amp;""!$A$4:$A""),indirect(CONCAT(LEFT(Z$1, LEN(Z$1)-8),""-rep-texts"")&amp;""!$B$4:$B"") = -1000, indirect(CONCAT(LEFT(Z$1, LEN(Z$1)-8),""-rep-texts"")&amp;""!$C$4:$C"") = AA177), -2)"),-2.0)</f>
        <v>-2</v>
      </c>
      <c r="AA177" s="8" t="str">
        <f>IFERROR(__xludf.DUMMYFUNCTION("IFERROR(vlookup( filter(indirect(CONCAT(LEFT(Z$1, LEN(Z$1)-8),""-rep-texts"")&amp;""!$B$4:$B""),indirect(CONCAT(LEFT(Z$1, LEN(Z$1)-8),""-rep-texts"")&amp;""!$A$4:$A"") = AC177), indirect(CONCAT(LEFT(Z$1, LEN(Z$1)-8),""-rep-texts"")&amp;""!$A$4:$C""), 3, false), ""Low"&amp;" Content"")"),"Low Content")</f>
        <v>Low Content</v>
      </c>
      <c r="AB177" s="7">
        <v>0.5</v>
      </c>
      <c r="AC177" s="8">
        <f>IFERROR(__xludf.DUMMYFUNCTION("IFERROR(filter(indirect(CONCAT(LEFT(AC$1, LEN(AC$1)-8),""-rep-texts"")&amp;""!$A$4:$A""),indirect(CONCAT(LEFT(AC$1, LEN(AC$1)-8),""-rep-texts"")&amp;""!$B$4:$B"") &lt;&gt; -1000, indirect(CONCAT(LEFT(AC$1, LEN(AC$1)-8),""-rep-texts"")&amp;""!$C$4:$C"") = AD177), -2)"),-2.0)</f>
        <v>-2</v>
      </c>
      <c r="AD177" s="8" t="str">
        <f>IFERROR(__xludf.DUMMYFUNCTION("IF(ISBLANK(IFERROR(vlookup(G177, IMPORTRANGE(""1HbWeGXj0j_9fxRj0rL21m2rIJnCPQCiNttak_P61qFU"", ""policy_desired_state""), 3,false), ""Low Content"") ), ""Low Content"", IFERROR(vlookup(G177, IMPORTRANGE(""1HbWeGXj0j_9fxRj0rL21m2rIJnCPQCiNttak_P61qFU"", """&amp;"policy_desired_state!$A$3:$C$10000""), 3,false), ""Low Content"") )"),"Low Content")</f>
        <v>Low Content</v>
      </c>
      <c r="AE177" s="7">
        <v>0.5</v>
      </c>
    </row>
    <row r="178" ht="15.75" customHeight="1">
      <c r="A178" s="5" t="s">
        <v>45</v>
      </c>
      <c r="B178" s="9" t="s">
        <v>52</v>
      </c>
      <c r="C178" s="5" t="s">
        <v>47</v>
      </c>
      <c r="D178" s="5" t="s">
        <v>662</v>
      </c>
      <c r="E178" s="5"/>
      <c r="F178" s="5"/>
      <c r="G178" s="5"/>
      <c r="H178" s="7">
        <f>IFERROR(__xludf.DUMMYFUNCTION("IFERROR(filter(indirect(CONCAT(LEFT(H$1, LEN(H$1)-8),""-rep-texts"")&amp;""!$A$4:$A""),indirect(CONCAT(LEFT(H$1, LEN(H$1)-8),""-rep-texts"")&amp;""!$B$4:$B"") = -1000, indirect(CONCAT(LEFT(H$1, LEN(H$1)-8),""-rep-texts"")&amp;""!$C$4:$C"") = I178), -2)"),0.0)</f>
        <v>0</v>
      </c>
      <c r="I178" s="8" t="str">
        <f>IFERROR(__xludf.DUMMYFUNCTION("IFERROR(vlookup( filter(indirect(CONCAT(LEFT(H$1, LEN(H$1)-8),""-rep-texts"")&amp;""!$B$4:$B""),indirect(CONCAT(LEFT(H$1, LEN(H$1)-8),""-rep-texts"")&amp;""!$A$4:$A"") = K178), indirect(CONCAT(LEFT(H$1, LEN(H$1)-8),""-rep-texts"")&amp;""!$A$4:$C""), 3, false), ""Low "&amp;"Content"")"),"Adopted hybrid work policy")</f>
        <v>Adopted hybrid work policy</v>
      </c>
      <c r="J178" s="7">
        <v>0.5</v>
      </c>
      <c r="K178" s="8">
        <f>IFERROR(__xludf.DUMMYFUNCTION("IFERROR(filter(indirect(CONCAT(LEFT(K$1, LEN(K$1)-8),""-rep-texts"")&amp;""!$A$4:$A""),indirect(CONCAT(LEFT(K$1, LEN(K$1)-8),""-rep-texts"")&amp;""!$B$4:$B"") &lt;&gt; -1000, indirect(CONCAT(LEFT(K$1, LEN(K$1)-8),""-rep-texts"")&amp;""!$C$4:$C"") = L178), -2)"),4.0)</f>
        <v>4</v>
      </c>
      <c r="L178" s="8" t="str">
        <f>IFERROR(__xludf.DUMMYFUNCTION("IF(ISBLANK(IFERROR(vlookup(D178, IMPORTRANGE(""1HbWeGXj0j_9fxRj0rL21m2rIJnCPQCiNttak_P61qFU"", ""policy_current_state""), 3,false), ""Low Content"") ), ""Low Content"", IFERROR(vlookup(D178, IMPORTRANGE(""1HbWeGXj0j_9fxRj0rL21m2rIJnCPQCiNttak_P61qFU"", """&amp;"policy_current_state!$A$3:$C$10000""), 3,false), ""Low Content"") )"),"Adopted hybrid work policy")</f>
        <v>Adopted hybrid work policy</v>
      </c>
      <c r="M178" s="7">
        <v>0.5</v>
      </c>
      <c r="N178" s="7">
        <f>IFERROR(__xludf.DUMMYFUNCTION("IFERROR(filter(indirect(CONCAT(LEFT(N$1, LEN(N$1)-8),""-rep-texts"")&amp;""!$A$4:$A""),indirect(CONCAT(LEFT(N$1, LEN(N$1)-8),""-rep-texts"")&amp;""!$B$4:$B"") = -1000, indirect(CONCAT(LEFT(N$1, LEN(N$1)-8),""-rep-texts"")&amp;""!$C$4:$C"") = O178), -2)"),-2.0)</f>
        <v>-2</v>
      </c>
      <c r="O178" s="8" t="str">
        <f>IFERROR(__xludf.DUMMYFUNCTION("IFERROR(vlookup( filter(indirect(CONCAT(LEFT(N$1, LEN(N$1)-8),""-rep-texts"")&amp;""!$B$4:$B""),indirect(CONCAT(LEFT(N$1, LEN(N$1)-8),""-rep-texts"")&amp;""!$A$4:$A"") = Q178), indirect(CONCAT(LEFT(N$1, LEN(N$1)-8),""-rep-texts"")&amp;""!$A$4:$C""), 3, false), ""Low "&amp;"Content"")"),"Low Content")</f>
        <v>Low Content</v>
      </c>
      <c r="P178" s="7">
        <v>0.5</v>
      </c>
      <c r="Q178" s="8">
        <f>IFERROR(__xludf.DUMMYFUNCTION("IFERROR(filter(indirect(CONCAT(LEFT(Q$1, LEN(Q$1)-8),""-rep-texts"")&amp;""!$A$4:$A""),indirect(CONCAT(LEFT(Q$1, LEN(Q$1)-8),""-rep-texts"")&amp;""!$B$4:$B"") &lt;&gt; -1000, indirect(CONCAT(LEFT(Q$1, LEN(Q$1)-8),""-rep-texts"")&amp;""!$C$4:$C"") = R178), -2)"),-2.0)</f>
        <v>-2</v>
      </c>
      <c r="R178" s="8" t="str">
        <f>IFERROR(__xludf.DUMMYFUNCTION("IF(ISBLANK(IFERROR(vlookup(E178, IMPORTRANGE(""1HbWeGXj0j_9fxRj0rL21m2rIJnCPQCiNttak_P61qFU"", ""impact_quality""), 3,false), ""Low Content"") ), ""Low Content"", IFERROR(vlookup(E178, IMPORTRANGE(""1HbWeGXj0j_9fxRj0rL21m2rIJnCPQCiNttak_P61qFU"", ""impact"&amp;"_quality!$A$3:$C$10000""), 3,false), ""Low Content"") )"),"Low Content")</f>
        <v>Low Content</v>
      </c>
      <c r="S178" s="7">
        <v>0.5</v>
      </c>
      <c r="T178" s="7">
        <f>IFERROR(__xludf.DUMMYFUNCTION("IFERROR(filter(indirect(CONCAT(LEFT(T$1, LEN(T$1)-8),""-rep-texts"")&amp;""!$A$4:$A""),indirect(CONCAT(LEFT(T$1, LEN(T$1)-8),""-rep-texts"")&amp;""!$B$4:$B"") = -1000, indirect(CONCAT(LEFT(T$1, LEN(T$1)-8),""-rep-texts"")&amp;""!$C$4:$C"") = U178), -2)"),-2.0)</f>
        <v>-2</v>
      </c>
      <c r="U178" s="8" t="str">
        <f>IFERROR(__xludf.DUMMYFUNCTION("IFERROR(vlookup( filter(indirect(CONCAT(LEFT(T$1, LEN(T$1)-8),""-rep-texts"")&amp;""!$B$4:$B""),indirect(CONCAT(LEFT(T$1, LEN(T$1)-8),""-rep-texts"")&amp;""!$A$4:$A"") = W178), indirect(CONCAT(LEFT(T$1, LEN(T$1)-8),""-rep-texts"")&amp;""!$A$4:$C""), 3, false), ""Low "&amp;"Content"")"),"Low Content")</f>
        <v>Low Content</v>
      </c>
      <c r="V178" s="7">
        <v>0.5</v>
      </c>
      <c r="W178" s="8">
        <f>IFERROR(__xludf.DUMMYFUNCTION("IFERROR(filter(indirect(CONCAT(LEFT(W$1, LEN(W$1)-8),""-rep-texts"")&amp;""!$A$4:$A""),indirect(CONCAT(LEFT(W$1, LEN(W$1)-8),""-rep-texts"")&amp;""!$B$4:$B"") &lt;&gt; -1000, indirect(CONCAT(LEFT(W$1, LEN(W$1)-8),""-rep-texts"")&amp;""!$C$4:$C"") = X178), -2)"),-2.0)</f>
        <v>-2</v>
      </c>
      <c r="X178" s="8" t="str">
        <f>IFERROR(__xludf.DUMMYFUNCTION("IF(ISBLANK(IFERROR(vlookup(F178, IMPORTRANGE(""1HbWeGXj0j_9fxRj0rL21m2rIJnCPQCiNttak_P61qFU"", ""impact_cul_perf""), 3,false), ""Low Content"") ), ""Low Content"", IFERROR(vlookup(F178, IMPORTRANGE(""1HbWeGXj0j_9fxRj0rL21m2rIJnCPQCiNttak_P61qFU"", ""impac"&amp;"t_cul_perf!$A$3:$C$10000""), 3,false), ""Low Content"") )"),"Low Content")</f>
        <v>Low Content</v>
      </c>
      <c r="Y178" s="7">
        <v>0.5</v>
      </c>
      <c r="Z178" s="7">
        <f>IFERROR(__xludf.DUMMYFUNCTION("IFERROR(filter(indirect(CONCAT(LEFT(Z$1, LEN(Z$1)-8),""-rep-texts"")&amp;""!$A$4:$A""),indirect(CONCAT(LEFT(Z$1, LEN(Z$1)-8),""-rep-texts"")&amp;""!$B$4:$B"") = -1000, indirect(CONCAT(LEFT(Z$1, LEN(Z$1)-8),""-rep-texts"")&amp;""!$C$4:$C"") = AA178), -2)"),-2.0)</f>
        <v>-2</v>
      </c>
      <c r="AA178" s="8" t="str">
        <f>IFERROR(__xludf.DUMMYFUNCTION("IFERROR(vlookup( filter(indirect(CONCAT(LEFT(Z$1, LEN(Z$1)-8),""-rep-texts"")&amp;""!$B$4:$B""),indirect(CONCAT(LEFT(Z$1, LEN(Z$1)-8),""-rep-texts"")&amp;""!$A$4:$A"") = AC178), indirect(CONCAT(LEFT(Z$1, LEN(Z$1)-8),""-rep-texts"")&amp;""!$A$4:$C""), 3, false), ""Low"&amp;" Content"")"),"Low Content")</f>
        <v>Low Content</v>
      </c>
      <c r="AB178" s="7">
        <v>0.5</v>
      </c>
      <c r="AC178" s="8">
        <f>IFERROR(__xludf.DUMMYFUNCTION("IFERROR(filter(indirect(CONCAT(LEFT(AC$1, LEN(AC$1)-8),""-rep-texts"")&amp;""!$A$4:$A""),indirect(CONCAT(LEFT(AC$1, LEN(AC$1)-8),""-rep-texts"")&amp;""!$B$4:$B"") &lt;&gt; -1000, indirect(CONCAT(LEFT(AC$1, LEN(AC$1)-8),""-rep-texts"")&amp;""!$C$4:$C"") = AD178), -2)"),-2.0)</f>
        <v>-2</v>
      </c>
      <c r="AD178" s="8" t="str">
        <f>IFERROR(__xludf.DUMMYFUNCTION("IF(ISBLANK(IFERROR(vlookup(G178, IMPORTRANGE(""1HbWeGXj0j_9fxRj0rL21m2rIJnCPQCiNttak_P61qFU"", ""policy_desired_state""), 3,false), ""Low Content"") ), ""Low Content"", IFERROR(vlookup(G178, IMPORTRANGE(""1HbWeGXj0j_9fxRj0rL21m2rIJnCPQCiNttak_P61qFU"", """&amp;"policy_desired_state!$A$3:$C$10000""), 3,false), ""Low Content"") )"),"Low Content")</f>
        <v>Low Content</v>
      </c>
      <c r="AE178" s="7">
        <v>0.5</v>
      </c>
    </row>
    <row r="179" ht="15.75" customHeight="1">
      <c r="A179" s="5" t="s">
        <v>38</v>
      </c>
      <c r="B179" s="6" t="s">
        <v>85</v>
      </c>
      <c r="C179" s="5" t="s">
        <v>40</v>
      </c>
      <c r="D179" s="10"/>
      <c r="E179" s="5"/>
      <c r="F179" s="5"/>
      <c r="G179" s="5"/>
      <c r="H179" s="7">
        <f>IFERROR(__xludf.DUMMYFUNCTION("IFERROR(filter(indirect(CONCAT(LEFT(H$1, LEN(H$1)-8),""-rep-texts"")&amp;""!$A$4:$A""),indirect(CONCAT(LEFT(H$1, LEN(H$1)-8),""-rep-texts"")&amp;""!$B$4:$B"") = -1000, indirect(CONCAT(LEFT(H$1, LEN(H$1)-8),""-rep-texts"")&amp;""!$C$4:$C"") = I179), -2)"),-2.0)</f>
        <v>-2</v>
      </c>
      <c r="I179" s="8" t="str">
        <f>IFERROR(__xludf.DUMMYFUNCTION("IFERROR(vlookup( filter(indirect(CONCAT(LEFT(H$1, LEN(H$1)-8),""-rep-texts"")&amp;""!$B$4:$B""),indirect(CONCAT(LEFT(H$1, LEN(H$1)-8),""-rep-texts"")&amp;""!$A$4:$A"") = K179), indirect(CONCAT(LEFT(H$1, LEN(H$1)-8),""-rep-texts"")&amp;""!$A$4:$C""), 3, false), ""Low "&amp;"Content"")"),"Low Content")</f>
        <v>Low Content</v>
      </c>
      <c r="J179" s="7">
        <v>0.5</v>
      </c>
      <c r="K179" s="8">
        <f>IFERROR(__xludf.DUMMYFUNCTION("IFERROR(filter(indirect(CONCAT(LEFT(K$1, LEN(K$1)-8),""-rep-texts"")&amp;""!$A$4:$A""),indirect(CONCAT(LEFT(K$1, LEN(K$1)-8),""-rep-texts"")&amp;""!$B$4:$B"") &lt;&gt; -1000, indirect(CONCAT(LEFT(K$1, LEN(K$1)-8),""-rep-texts"")&amp;""!$C$4:$C"") = L179), -2)"),-2.0)</f>
        <v>-2</v>
      </c>
      <c r="L179" s="8" t="str">
        <f>IFERROR(__xludf.DUMMYFUNCTION("IF(ISBLANK(IFERROR(vlookup(D179, IMPORTRANGE(""1HbWeGXj0j_9fxRj0rL21m2rIJnCPQCiNttak_P61qFU"", ""policy_current_state""), 3,false), ""Low Content"") ), ""Low Content"", IFERROR(vlookup(D179, IMPORTRANGE(""1HbWeGXj0j_9fxRj0rL21m2rIJnCPQCiNttak_P61qFU"", """&amp;"policy_current_state!$A$3:$C$10000""), 3,false), ""Low Content"") )"),"Low Content")</f>
        <v>Low Content</v>
      </c>
      <c r="M179" s="7">
        <v>0.5</v>
      </c>
      <c r="N179" s="7">
        <f>IFERROR(__xludf.DUMMYFUNCTION("IFERROR(filter(indirect(CONCAT(LEFT(N$1, LEN(N$1)-8),""-rep-texts"")&amp;""!$A$4:$A""),indirect(CONCAT(LEFT(N$1, LEN(N$1)-8),""-rep-texts"")&amp;""!$B$4:$B"") = -1000, indirect(CONCAT(LEFT(N$1, LEN(N$1)-8),""-rep-texts"")&amp;""!$C$4:$C"") = O179), -2)"),-2.0)</f>
        <v>-2</v>
      </c>
      <c r="O179" s="8" t="str">
        <f>IFERROR(__xludf.DUMMYFUNCTION("IFERROR(vlookup( filter(indirect(CONCAT(LEFT(N$1, LEN(N$1)-8),""-rep-texts"")&amp;""!$B$4:$B""),indirect(CONCAT(LEFT(N$1, LEN(N$1)-8),""-rep-texts"")&amp;""!$A$4:$A"") = Q179), indirect(CONCAT(LEFT(N$1, LEN(N$1)-8),""-rep-texts"")&amp;""!$A$4:$C""), 3, false), ""Low "&amp;"Content"")"),"Low Content")</f>
        <v>Low Content</v>
      </c>
      <c r="P179" s="7">
        <v>0.5</v>
      </c>
      <c r="Q179" s="8">
        <f>IFERROR(__xludf.DUMMYFUNCTION("IFERROR(filter(indirect(CONCAT(LEFT(Q$1, LEN(Q$1)-8),""-rep-texts"")&amp;""!$A$4:$A""),indirect(CONCAT(LEFT(Q$1, LEN(Q$1)-8),""-rep-texts"")&amp;""!$B$4:$B"") &lt;&gt; -1000, indirect(CONCAT(LEFT(Q$1, LEN(Q$1)-8),""-rep-texts"")&amp;""!$C$4:$C"") = R179), -2)"),-2.0)</f>
        <v>-2</v>
      </c>
      <c r="R179" s="8" t="str">
        <f>IFERROR(__xludf.DUMMYFUNCTION("IF(ISBLANK(IFERROR(vlookup(E179, IMPORTRANGE(""1HbWeGXj0j_9fxRj0rL21m2rIJnCPQCiNttak_P61qFU"", ""impact_quality""), 3,false), ""Low Content"") ), ""Low Content"", IFERROR(vlookup(E179, IMPORTRANGE(""1HbWeGXj0j_9fxRj0rL21m2rIJnCPQCiNttak_P61qFU"", ""impact"&amp;"_quality!$A$3:$C$10000""), 3,false), ""Low Content"") )"),"Low Content")</f>
        <v>Low Content</v>
      </c>
      <c r="S179" s="7">
        <v>0.5</v>
      </c>
      <c r="T179" s="7">
        <f>IFERROR(__xludf.DUMMYFUNCTION("IFERROR(filter(indirect(CONCAT(LEFT(T$1, LEN(T$1)-8),""-rep-texts"")&amp;""!$A$4:$A""),indirect(CONCAT(LEFT(T$1, LEN(T$1)-8),""-rep-texts"")&amp;""!$B$4:$B"") = -1000, indirect(CONCAT(LEFT(T$1, LEN(T$1)-8),""-rep-texts"")&amp;""!$C$4:$C"") = U179), -2)"),-2.0)</f>
        <v>-2</v>
      </c>
      <c r="U179" s="8" t="str">
        <f>IFERROR(__xludf.DUMMYFUNCTION("IFERROR(vlookup( filter(indirect(CONCAT(LEFT(T$1, LEN(T$1)-8),""-rep-texts"")&amp;""!$B$4:$B""),indirect(CONCAT(LEFT(T$1, LEN(T$1)-8),""-rep-texts"")&amp;""!$A$4:$A"") = W179), indirect(CONCAT(LEFT(T$1, LEN(T$1)-8),""-rep-texts"")&amp;""!$A$4:$C""), 3, false), ""Low "&amp;"Content"")"),"Low Content")</f>
        <v>Low Content</v>
      </c>
      <c r="V179" s="7">
        <v>0.5</v>
      </c>
      <c r="W179" s="8">
        <f>IFERROR(__xludf.DUMMYFUNCTION("IFERROR(filter(indirect(CONCAT(LEFT(W$1, LEN(W$1)-8),""-rep-texts"")&amp;""!$A$4:$A""),indirect(CONCAT(LEFT(W$1, LEN(W$1)-8),""-rep-texts"")&amp;""!$B$4:$B"") &lt;&gt; -1000, indirect(CONCAT(LEFT(W$1, LEN(W$1)-8),""-rep-texts"")&amp;""!$C$4:$C"") = X179), -2)"),-2.0)</f>
        <v>-2</v>
      </c>
      <c r="X179" s="8" t="str">
        <f>IFERROR(__xludf.DUMMYFUNCTION("IF(ISBLANK(IFERROR(vlookup(F179, IMPORTRANGE(""1HbWeGXj0j_9fxRj0rL21m2rIJnCPQCiNttak_P61qFU"", ""impact_cul_perf""), 3,false), ""Low Content"") ), ""Low Content"", IFERROR(vlookup(F179, IMPORTRANGE(""1HbWeGXj0j_9fxRj0rL21m2rIJnCPQCiNttak_P61qFU"", ""impac"&amp;"t_cul_perf!$A$3:$C$10000""), 3,false), ""Low Content"") )"),"Low Content")</f>
        <v>Low Content</v>
      </c>
      <c r="Y179" s="7">
        <v>0.5</v>
      </c>
      <c r="Z179" s="7">
        <f>IFERROR(__xludf.DUMMYFUNCTION("IFERROR(filter(indirect(CONCAT(LEFT(Z$1, LEN(Z$1)-8),""-rep-texts"")&amp;""!$A$4:$A""),indirect(CONCAT(LEFT(Z$1, LEN(Z$1)-8),""-rep-texts"")&amp;""!$B$4:$B"") = -1000, indirect(CONCAT(LEFT(Z$1, LEN(Z$1)-8),""-rep-texts"")&amp;""!$C$4:$C"") = AA179), -2)"),-2.0)</f>
        <v>-2</v>
      </c>
      <c r="AA179" s="8" t="str">
        <f>IFERROR(__xludf.DUMMYFUNCTION("IFERROR(vlookup( filter(indirect(CONCAT(LEFT(Z$1, LEN(Z$1)-8),""-rep-texts"")&amp;""!$B$4:$B""),indirect(CONCAT(LEFT(Z$1, LEN(Z$1)-8),""-rep-texts"")&amp;""!$A$4:$A"") = AC179), indirect(CONCAT(LEFT(Z$1, LEN(Z$1)-8),""-rep-texts"")&amp;""!$A$4:$C""), 3, false), ""Low"&amp;" Content"")"),"Low Content")</f>
        <v>Low Content</v>
      </c>
      <c r="AB179" s="7">
        <v>0.5</v>
      </c>
      <c r="AC179" s="8">
        <f>IFERROR(__xludf.DUMMYFUNCTION("IFERROR(filter(indirect(CONCAT(LEFT(AC$1, LEN(AC$1)-8),""-rep-texts"")&amp;""!$A$4:$A""),indirect(CONCAT(LEFT(AC$1, LEN(AC$1)-8),""-rep-texts"")&amp;""!$B$4:$B"") &lt;&gt; -1000, indirect(CONCAT(LEFT(AC$1, LEN(AC$1)-8),""-rep-texts"")&amp;""!$C$4:$C"") = AD179), -2)"),-2.0)</f>
        <v>-2</v>
      </c>
      <c r="AD179" s="8" t="str">
        <f>IFERROR(__xludf.DUMMYFUNCTION("IF(ISBLANK(IFERROR(vlookup(G179, IMPORTRANGE(""1HbWeGXj0j_9fxRj0rL21m2rIJnCPQCiNttak_P61qFU"", ""policy_desired_state""), 3,false), ""Low Content"") ), ""Low Content"", IFERROR(vlookup(G179, IMPORTRANGE(""1HbWeGXj0j_9fxRj0rL21m2rIJnCPQCiNttak_P61qFU"", """&amp;"policy_desired_state!$A$3:$C$10000""), 3,false), ""Low Content"") )"),"Low Content")</f>
        <v>Low Content</v>
      </c>
      <c r="AE179" s="7">
        <v>0.5</v>
      </c>
    </row>
    <row r="180" ht="15.75" customHeight="1">
      <c r="A180" s="5" t="s">
        <v>38</v>
      </c>
      <c r="B180" s="6" t="s">
        <v>85</v>
      </c>
      <c r="C180" s="5" t="s">
        <v>40</v>
      </c>
      <c r="D180" s="10"/>
      <c r="E180" s="5"/>
      <c r="F180" s="5"/>
      <c r="G180" s="5"/>
      <c r="H180" s="7">
        <f>IFERROR(__xludf.DUMMYFUNCTION("IFERROR(filter(indirect(CONCAT(LEFT(H$1, LEN(H$1)-8),""-rep-texts"")&amp;""!$A$4:$A""),indirect(CONCAT(LEFT(H$1, LEN(H$1)-8),""-rep-texts"")&amp;""!$B$4:$B"") = -1000, indirect(CONCAT(LEFT(H$1, LEN(H$1)-8),""-rep-texts"")&amp;""!$C$4:$C"") = I180), -2)"),-2.0)</f>
        <v>-2</v>
      </c>
      <c r="I180" s="8" t="str">
        <f>IFERROR(__xludf.DUMMYFUNCTION("IFERROR(vlookup( filter(indirect(CONCAT(LEFT(H$1, LEN(H$1)-8),""-rep-texts"")&amp;""!$B$4:$B""),indirect(CONCAT(LEFT(H$1, LEN(H$1)-8),""-rep-texts"")&amp;""!$A$4:$A"") = K180), indirect(CONCAT(LEFT(H$1, LEN(H$1)-8),""-rep-texts"")&amp;""!$A$4:$C""), 3, false), ""Low "&amp;"Content"")"),"Low Content")</f>
        <v>Low Content</v>
      </c>
      <c r="J180" s="7">
        <v>0.5</v>
      </c>
      <c r="K180" s="8">
        <f>IFERROR(__xludf.DUMMYFUNCTION("IFERROR(filter(indirect(CONCAT(LEFT(K$1, LEN(K$1)-8),""-rep-texts"")&amp;""!$A$4:$A""),indirect(CONCAT(LEFT(K$1, LEN(K$1)-8),""-rep-texts"")&amp;""!$B$4:$B"") &lt;&gt; -1000, indirect(CONCAT(LEFT(K$1, LEN(K$1)-8),""-rep-texts"")&amp;""!$C$4:$C"") = L180), -2)"),-2.0)</f>
        <v>-2</v>
      </c>
      <c r="L180" s="8" t="str">
        <f>IFERROR(__xludf.DUMMYFUNCTION("IF(ISBLANK(IFERROR(vlookup(D180, IMPORTRANGE(""1HbWeGXj0j_9fxRj0rL21m2rIJnCPQCiNttak_P61qFU"", ""policy_current_state""), 3,false), ""Low Content"") ), ""Low Content"", IFERROR(vlookup(D180, IMPORTRANGE(""1HbWeGXj0j_9fxRj0rL21m2rIJnCPQCiNttak_P61qFU"", """&amp;"policy_current_state!$A$3:$C$10000""), 3,false), ""Low Content"") )"),"Low Content")</f>
        <v>Low Content</v>
      </c>
      <c r="M180" s="7">
        <v>0.5</v>
      </c>
      <c r="N180" s="7">
        <f>IFERROR(__xludf.DUMMYFUNCTION("IFERROR(filter(indirect(CONCAT(LEFT(N$1, LEN(N$1)-8),""-rep-texts"")&amp;""!$A$4:$A""),indirect(CONCAT(LEFT(N$1, LEN(N$1)-8),""-rep-texts"")&amp;""!$B$4:$B"") = -1000, indirect(CONCAT(LEFT(N$1, LEN(N$1)-8),""-rep-texts"")&amp;""!$C$4:$C"") = O180), -2)"),-2.0)</f>
        <v>-2</v>
      </c>
      <c r="O180" s="8" t="str">
        <f>IFERROR(__xludf.DUMMYFUNCTION("IFERROR(vlookup( filter(indirect(CONCAT(LEFT(N$1, LEN(N$1)-8),""-rep-texts"")&amp;""!$B$4:$B""),indirect(CONCAT(LEFT(N$1, LEN(N$1)-8),""-rep-texts"")&amp;""!$A$4:$A"") = Q180), indirect(CONCAT(LEFT(N$1, LEN(N$1)-8),""-rep-texts"")&amp;""!$A$4:$C""), 3, false), ""Low "&amp;"Content"")"),"Low Content")</f>
        <v>Low Content</v>
      </c>
      <c r="P180" s="7">
        <v>0.5</v>
      </c>
      <c r="Q180" s="8">
        <f>IFERROR(__xludf.DUMMYFUNCTION("IFERROR(filter(indirect(CONCAT(LEFT(Q$1, LEN(Q$1)-8),""-rep-texts"")&amp;""!$A$4:$A""),indirect(CONCAT(LEFT(Q$1, LEN(Q$1)-8),""-rep-texts"")&amp;""!$B$4:$B"") &lt;&gt; -1000, indirect(CONCAT(LEFT(Q$1, LEN(Q$1)-8),""-rep-texts"")&amp;""!$C$4:$C"") = R180), -2)"),-2.0)</f>
        <v>-2</v>
      </c>
      <c r="R180" s="8" t="str">
        <f>IFERROR(__xludf.DUMMYFUNCTION("IF(ISBLANK(IFERROR(vlookup(E180, IMPORTRANGE(""1HbWeGXj0j_9fxRj0rL21m2rIJnCPQCiNttak_P61qFU"", ""impact_quality""), 3,false), ""Low Content"") ), ""Low Content"", IFERROR(vlookup(E180, IMPORTRANGE(""1HbWeGXj0j_9fxRj0rL21m2rIJnCPQCiNttak_P61qFU"", ""impact"&amp;"_quality!$A$3:$C$10000""), 3,false), ""Low Content"") )"),"Low Content")</f>
        <v>Low Content</v>
      </c>
      <c r="S180" s="7">
        <v>0.5</v>
      </c>
      <c r="T180" s="7">
        <f>IFERROR(__xludf.DUMMYFUNCTION("IFERROR(filter(indirect(CONCAT(LEFT(T$1, LEN(T$1)-8),""-rep-texts"")&amp;""!$A$4:$A""),indirect(CONCAT(LEFT(T$1, LEN(T$1)-8),""-rep-texts"")&amp;""!$B$4:$B"") = -1000, indirect(CONCAT(LEFT(T$1, LEN(T$1)-8),""-rep-texts"")&amp;""!$C$4:$C"") = U180), -2)"),-2.0)</f>
        <v>-2</v>
      </c>
      <c r="U180" s="8" t="str">
        <f>IFERROR(__xludf.DUMMYFUNCTION("IFERROR(vlookup( filter(indirect(CONCAT(LEFT(T$1, LEN(T$1)-8),""-rep-texts"")&amp;""!$B$4:$B""),indirect(CONCAT(LEFT(T$1, LEN(T$1)-8),""-rep-texts"")&amp;""!$A$4:$A"") = W180), indirect(CONCAT(LEFT(T$1, LEN(T$1)-8),""-rep-texts"")&amp;""!$A$4:$C""), 3, false), ""Low "&amp;"Content"")"),"Low Content")</f>
        <v>Low Content</v>
      </c>
      <c r="V180" s="7">
        <v>0.5</v>
      </c>
      <c r="W180" s="8">
        <f>IFERROR(__xludf.DUMMYFUNCTION("IFERROR(filter(indirect(CONCAT(LEFT(W$1, LEN(W$1)-8),""-rep-texts"")&amp;""!$A$4:$A""),indirect(CONCAT(LEFT(W$1, LEN(W$1)-8),""-rep-texts"")&amp;""!$B$4:$B"") &lt;&gt; -1000, indirect(CONCAT(LEFT(W$1, LEN(W$1)-8),""-rep-texts"")&amp;""!$C$4:$C"") = X180), -2)"),-2.0)</f>
        <v>-2</v>
      </c>
      <c r="X180" s="8" t="str">
        <f>IFERROR(__xludf.DUMMYFUNCTION("IF(ISBLANK(IFERROR(vlookup(F180, IMPORTRANGE(""1HbWeGXj0j_9fxRj0rL21m2rIJnCPQCiNttak_P61qFU"", ""impact_cul_perf""), 3,false), ""Low Content"") ), ""Low Content"", IFERROR(vlookup(F180, IMPORTRANGE(""1HbWeGXj0j_9fxRj0rL21m2rIJnCPQCiNttak_P61qFU"", ""impac"&amp;"t_cul_perf!$A$3:$C$10000""), 3,false), ""Low Content"") )"),"Low Content")</f>
        <v>Low Content</v>
      </c>
      <c r="Y180" s="7">
        <v>0.5</v>
      </c>
      <c r="Z180" s="7">
        <f>IFERROR(__xludf.DUMMYFUNCTION("IFERROR(filter(indirect(CONCAT(LEFT(Z$1, LEN(Z$1)-8),""-rep-texts"")&amp;""!$A$4:$A""),indirect(CONCAT(LEFT(Z$1, LEN(Z$1)-8),""-rep-texts"")&amp;""!$B$4:$B"") = -1000, indirect(CONCAT(LEFT(Z$1, LEN(Z$1)-8),""-rep-texts"")&amp;""!$C$4:$C"") = AA180), -2)"),-2.0)</f>
        <v>-2</v>
      </c>
      <c r="AA180" s="8" t="str">
        <f>IFERROR(__xludf.DUMMYFUNCTION("IFERROR(vlookup( filter(indirect(CONCAT(LEFT(Z$1, LEN(Z$1)-8),""-rep-texts"")&amp;""!$B$4:$B""),indirect(CONCAT(LEFT(Z$1, LEN(Z$1)-8),""-rep-texts"")&amp;""!$A$4:$A"") = AC180), indirect(CONCAT(LEFT(Z$1, LEN(Z$1)-8),""-rep-texts"")&amp;""!$A$4:$C""), 3, false), ""Low"&amp;" Content"")"),"Low Content")</f>
        <v>Low Content</v>
      </c>
      <c r="AB180" s="7">
        <v>0.5</v>
      </c>
      <c r="AC180" s="8">
        <f>IFERROR(__xludf.DUMMYFUNCTION("IFERROR(filter(indirect(CONCAT(LEFT(AC$1, LEN(AC$1)-8),""-rep-texts"")&amp;""!$A$4:$A""),indirect(CONCAT(LEFT(AC$1, LEN(AC$1)-8),""-rep-texts"")&amp;""!$B$4:$B"") &lt;&gt; -1000, indirect(CONCAT(LEFT(AC$1, LEN(AC$1)-8),""-rep-texts"")&amp;""!$C$4:$C"") = AD180), -2)"),-2.0)</f>
        <v>-2</v>
      </c>
      <c r="AD180" s="8" t="str">
        <f>IFERROR(__xludf.DUMMYFUNCTION("IF(ISBLANK(IFERROR(vlookup(G180, IMPORTRANGE(""1HbWeGXj0j_9fxRj0rL21m2rIJnCPQCiNttak_P61qFU"", ""policy_desired_state""), 3,false), ""Low Content"") ), ""Low Content"", IFERROR(vlookup(G180, IMPORTRANGE(""1HbWeGXj0j_9fxRj0rL21m2rIJnCPQCiNttak_P61qFU"", """&amp;"policy_desired_state!$A$3:$C$10000""), 3,false), ""Low Content"") )"),"Low Content")</f>
        <v>Low Content</v>
      </c>
      <c r="AE180" s="7">
        <v>0.5</v>
      </c>
    </row>
    <row r="181" ht="15.75" customHeight="1">
      <c r="A181" s="5" t="s">
        <v>38</v>
      </c>
      <c r="B181" s="6" t="s">
        <v>85</v>
      </c>
      <c r="C181" s="5" t="s">
        <v>40</v>
      </c>
      <c r="D181" s="10"/>
      <c r="E181" s="5"/>
      <c r="F181" s="5"/>
      <c r="G181" s="5"/>
      <c r="H181" s="7">
        <f>IFERROR(__xludf.DUMMYFUNCTION("IFERROR(filter(indirect(CONCAT(LEFT(H$1, LEN(H$1)-8),""-rep-texts"")&amp;""!$A$4:$A""),indirect(CONCAT(LEFT(H$1, LEN(H$1)-8),""-rep-texts"")&amp;""!$B$4:$B"") = -1000, indirect(CONCAT(LEFT(H$1, LEN(H$1)-8),""-rep-texts"")&amp;""!$C$4:$C"") = I181), -2)"),-2.0)</f>
        <v>-2</v>
      </c>
      <c r="I181" s="8" t="str">
        <f>IFERROR(__xludf.DUMMYFUNCTION("IFERROR(vlookup( filter(indirect(CONCAT(LEFT(H$1, LEN(H$1)-8),""-rep-texts"")&amp;""!$B$4:$B""),indirect(CONCAT(LEFT(H$1, LEN(H$1)-8),""-rep-texts"")&amp;""!$A$4:$A"") = K181), indirect(CONCAT(LEFT(H$1, LEN(H$1)-8),""-rep-texts"")&amp;""!$A$4:$C""), 3, false), ""Low "&amp;"Content"")"),"Low Content")</f>
        <v>Low Content</v>
      </c>
      <c r="J181" s="7">
        <v>0.5</v>
      </c>
      <c r="K181" s="8">
        <f>IFERROR(__xludf.DUMMYFUNCTION("IFERROR(filter(indirect(CONCAT(LEFT(K$1, LEN(K$1)-8),""-rep-texts"")&amp;""!$A$4:$A""),indirect(CONCAT(LEFT(K$1, LEN(K$1)-8),""-rep-texts"")&amp;""!$B$4:$B"") &lt;&gt; -1000, indirect(CONCAT(LEFT(K$1, LEN(K$1)-8),""-rep-texts"")&amp;""!$C$4:$C"") = L181), -2)"),-2.0)</f>
        <v>-2</v>
      </c>
      <c r="L181" s="8" t="str">
        <f>IFERROR(__xludf.DUMMYFUNCTION("IF(ISBLANK(IFERROR(vlookup(D181, IMPORTRANGE(""1HbWeGXj0j_9fxRj0rL21m2rIJnCPQCiNttak_P61qFU"", ""policy_current_state""), 3,false), ""Low Content"") ), ""Low Content"", IFERROR(vlookup(D181, IMPORTRANGE(""1HbWeGXj0j_9fxRj0rL21m2rIJnCPQCiNttak_P61qFU"", """&amp;"policy_current_state!$A$3:$C$10000""), 3,false), ""Low Content"") )"),"Low Content")</f>
        <v>Low Content</v>
      </c>
      <c r="M181" s="7">
        <v>0.5</v>
      </c>
      <c r="N181" s="7">
        <f>IFERROR(__xludf.DUMMYFUNCTION("IFERROR(filter(indirect(CONCAT(LEFT(N$1, LEN(N$1)-8),""-rep-texts"")&amp;""!$A$4:$A""),indirect(CONCAT(LEFT(N$1, LEN(N$1)-8),""-rep-texts"")&amp;""!$B$4:$B"") = -1000, indirect(CONCAT(LEFT(N$1, LEN(N$1)-8),""-rep-texts"")&amp;""!$C$4:$C"") = O181), -2)"),-2.0)</f>
        <v>-2</v>
      </c>
      <c r="O181" s="8" t="str">
        <f>IFERROR(__xludf.DUMMYFUNCTION("IFERROR(vlookup( filter(indirect(CONCAT(LEFT(N$1, LEN(N$1)-8),""-rep-texts"")&amp;""!$B$4:$B""),indirect(CONCAT(LEFT(N$1, LEN(N$1)-8),""-rep-texts"")&amp;""!$A$4:$A"") = Q181), indirect(CONCAT(LEFT(N$1, LEN(N$1)-8),""-rep-texts"")&amp;""!$A$4:$C""), 3, false), ""Low "&amp;"Content"")"),"Low Content")</f>
        <v>Low Content</v>
      </c>
      <c r="P181" s="7">
        <v>0.5</v>
      </c>
      <c r="Q181" s="8">
        <f>IFERROR(__xludf.DUMMYFUNCTION("IFERROR(filter(indirect(CONCAT(LEFT(Q$1, LEN(Q$1)-8),""-rep-texts"")&amp;""!$A$4:$A""),indirect(CONCAT(LEFT(Q$1, LEN(Q$1)-8),""-rep-texts"")&amp;""!$B$4:$B"") &lt;&gt; -1000, indirect(CONCAT(LEFT(Q$1, LEN(Q$1)-8),""-rep-texts"")&amp;""!$C$4:$C"") = R181), -2)"),-2.0)</f>
        <v>-2</v>
      </c>
      <c r="R181" s="8" t="str">
        <f>IFERROR(__xludf.DUMMYFUNCTION("IF(ISBLANK(IFERROR(vlookup(E181, IMPORTRANGE(""1HbWeGXj0j_9fxRj0rL21m2rIJnCPQCiNttak_P61qFU"", ""impact_quality""), 3,false), ""Low Content"") ), ""Low Content"", IFERROR(vlookup(E181, IMPORTRANGE(""1HbWeGXj0j_9fxRj0rL21m2rIJnCPQCiNttak_P61qFU"", ""impact"&amp;"_quality!$A$3:$C$10000""), 3,false), ""Low Content"") )"),"Low Content")</f>
        <v>Low Content</v>
      </c>
      <c r="S181" s="7">
        <v>0.5</v>
      </c>
      <c r="T181" s="7">
        <f>IFERROR(__xludf.DUMMYFUNCTION("IFERROR(filter(indirect(CONCAT(LEFT(T$1, LEN(T$1)-8),""-rep-texts"")&amp;""!$A$4:$A""),indirect(CONCAT(LEFT(T$1, LEN(T$1)-8),""-rep-texts"")&amp;""!$B$4:$B"") = -1000, indirect(CONCAT(LEFT(T$1, LEN(T$1)-8),""-rep-texts"")&amp;""!$C$4:$C"") = U181), -2)"),-2.0)</f>
        <v>-2</v>
      </c>
      <c r="U181" s="8" t="str">
        <f>IFERROR(__xludf.DUMMYFUNCTION("IFERROR(vlookup( filter(indirect(CONCAT(LEFT(T$1, LEN(T$1)-8),""-rep-texts"")&amp;""!$B$4:$B""),indirect(CONCAT(LEFT(T$1, LEN(T$1)-8),""-rep-texts"")&amp;""!$A$4:$A"") = W181), indirect(CONCAT(LEFT(T$1, LEN(T$1)-8),""-rep-texts"")&amp;""!$A$4:$C""), 3, false), ""Low "&amp;"Content"")"),"Low Content")</f>
        <v>Low Content</v>
      </c>
      <c r="V181" s="7">
        <v>0.5</v>
      </c>
      <c r="W181" s="8">
        <f>IFERROR(__xludf.DUMMYFUNCTION("IFERROR(filter(indirect(CONCAT(LEFT(W$1, LEN(W$1)-8),""-rep-texts"")&amp;""!$A$4:$A""),indirect(CONCAT(LEFT(W$1, LEN(W$1)-8),""-rep-texts"")&amp;""!$B$4:$B"") &lt;&gt; -1000, indirect(CONCAT(LEFT(W$1, LEN(W$1)-8),""-rep-texts"")&amp;""!$C$4:$C"") = X181), -2)"),-2.0)</f>
        <v>-2</v>
      </c>
      <c r="X181" s="8" t="str">
        <f>IFERROR(__xludf.DUMMYFUNCTION("IF(ISBLANK(IFERROR(vlookup(F181, IMPORTRANGE(""1HbWeGXj0j_9fxRj0rL21m2rIJnCPQCiNttak_P61qFU"", ""impact_cul_perf""), 3,false), ""Low Content"") ), ""Low Content"", IFERROR(vlookup(F181, IMPORTRANGE(""1HbWeGXj0j_9fxRj0rL21m2rIJnCPQCiNttak_P61qFU"", ""impac"&amp;"t_cul_perf!$A$3:$C$10000""), 3,false), ""Low Content"") )"),"Low Content")</f>
        <v>Low Content</v>
      </c>
      <c r="Y181" s="7">
        <v>0.5</v>
      </c>
      <c r="Z181" s="7">
        <f>IFERROR(__xludf.DUMMYFUNCTION("IFERROR(filter(indirect(CONCAT(LEFT(Z$1, LEN(Z$1)-8),""-rep-texts"")&amp;""!$A$4:$A""),indirect(CONCAT(LEFT(Z$1, LEN(Z$1)-8),""-rep-texts"")&amp;""!$B$4:$B"") = -1000, indirect(CONCAT(LEFT(Z$1, LEN(Z$1)-8),""-rep-texts"")&amp;""!$C$4:$C"") = AA181), -2)"),-2.0)</f>
        <v>-2</v>
      </c>
      <c r="AA181" s="8" t="str">
        <f>IFERROR(__xludf.DUMMYFUNCTION("IFERROR(vlookup( filter(indirect(CONCAT(LEFT(Z$1, LEN(Z$1)-8),""-rep-texts"")&amp;""!$B$4:$B""),indirect(CONCAT(LEFT(Z$1, LEN(Z$1)-8),""-rep-texts"")&amp;""!$A$4:$A"") = AC181), indirect(CONCAT(LEFT(Z$1, LEN(Z$1)-8),""-rep-texts"")&amp;""!$A$4:$C""), 3, false), ""Low"&amp;" Content"")"),"Low Content")</f>
        <v>Low Content</v>
      </c>
      <c r="AB181" s="7">
        <v>0.5</v>
      </c>
      <c r="AC181" s="8">
        <f>IFERROR(__xludf.DUMMYFUNCTION("IFERROR(filter(indirect(CONCAT(LEFT(AC$1, LEN(AC$1)-8),""-rep-texts"")&amp;""!$A$4:$A""),indirect(CONCAT(LEFT(AC$1, LEN(AC$1)-8),""-rep-texts"")&amp;""!$B$4:$B"") &lt;&gt; -1000, indirect(CONCAT(LEFT(AC$1, LEN(AC$1)-8),""-rep-texts"")&amp;""!$C$4:$C"") = AD181), -2)"),-2.0)</f>
        <v>-2</v>
      </c>
      <c r="AD181" s="8" t="str">
        <f>IFERROR(__xludf.DUMMYFUNCTION("IF(ISBLANK(IFERROR(vlookup(G181, IMPORTRANGE(""1HbWeGXj0j_9fxRj0rL21m2rIJnCPQCiNttak_P61qFU"", ""policy_desired_state""), 3,false), ""Low Content"") ), ""Low Content"", IFERROR(vlookup(G181, IMPORTRANGE(""1HbWeGXj0j_9fxRj0rL21m2rIJnCPQCiNttak_P61qFU"", """&amp;"policy_desired_state!$A$3:$C$10000""), 3,false), ""Low Content"") )"),"Low Content")</f>
        <v>Low Content</v>
      </c>
      <c r="AE181" s="7">
        <v>0.5</v>
      </c>
    </row>
    <row r="182" ht="15.75" customHeight="1">
      <c r="A182" s="5" t="s">
        <v>45</v>
      </c>
      <c r="B182" s="9" t="s">
        <v>85</v>
      </c>
      <c r="C182" s="5" t="s">
        <v>40</v>
      </c>
      <c r="D182" s="10"/>
      <c r="E182" s="5"/>
      <c r="F182" s="5"/>
      <c r="G182" s="5"/>
      <c r="H182" s="7">
        <f>IFERROR(__xludf.DUMMYFUNCTION("IFERROR(filter(indirect(CONCAT(LEFT(H$1, LEN(H$1)-8),""-rep-texts"")&amp;""!$A$4:$A""),indirect(CONCAT(LEFT(H$1, LEN(H$1)-8),""-rep-texts"")&amp;""!$B$4:$B"") = -1000, indirect(CONCAT(LEFT(H$1, LEN(H$1)-8),""-rep-texts"")&amp;""!$C$4:$C"") = I182), -2)"),-2.0)</f>
        <v>-2</v>
      </c>
      <c r="I182" s="8" t="str">
        <f>IFERROR(__xludf.DUMMYFUNCTION("IFERROR(vlookup( filter(indirect(CONCAT(LEFT(H$1, LEN(H$1)-8),""-rep-texts"")&amp;""!$B$4:$B""),indirect(CONCAT(LEFT(H$1, LEN(H$1)-8),""-rep-texts"")&amp;""!$A$4:$A"") = K182), indirect(CONCAT(LEFT(H$1, LEN(H$1)-8),""-rep-texts"")&amp;""!$A$4:$C""), 3, false), ""Low "&amp;"Content"")"),"Low Content")</f>
        <v>Low Content</v>
      </c>
      <c r="J182" s="7">
        <v>0.5</v>
      </c>
      <c r="K182" s="8">
        <f>IFERROR(__xludf.DUMMYFUNCTION("IFERROR(filter(indirect(CONCAT(LEFT(K$1, LEN(K$1)-8),""-rep-texts"")&amp;""!$A$4:$A""),indirect(CONCAT(LEFT(K$1, LEN(K$1)-8),""-rep-texts"")&amp;""!$B$4:$B"") &lt;&gt; -1000, indirect(CONCAT(LEFT(K$1, LEN(K$1)-8),""-rep-texts"")&amp;""!$C$4:$C"") = L182), -2)"),-2.0)</f>
        <v>-2</v>
      </c>
      <c r="L182" s="8" t="str">
        <f>IFERROR(__xludf.DUMMYFUNCTION("IF(ISBLANK(IFERROR(vlookup(D182, IMPORTRANGE(""1HbWeGXj0j_9fxRj0rL21m2rIJnCPQCiNttak_P61qFU"", ""policy_current_state""), 3,false), ""Low Content"") ), ""Low Content"", IFERROR(vlookup(D182, IMPORTRANGE(""1HbWeGXj0j_9fxRj0rL21m2rIJnCPQCiNttak_P61qFU"", """&amp;"policy_current_state!$A$3:$C$10000""), 3,false), ""Low Content"") )"),"Low Content")</f>
        <v>Low Content</v>
      </c>
      <c r="M182" s="7">
        <v>0.5</v>
      </c>
      <c r="N182" s="7">
        <f>IFERROR(__xludf.DUMMYFUNCTION("IFERROR(filter(indirect(CONCAT(LEFT(N$1, LEN(N$1)-8),""-rep-texts"")&amp;""!$A$4:$A""),indirect(CONCAT(LEFT(N$1, LEN(N$1)-8),""-rep-texts"")&amp;""!$B$4:$B"") = -1000, indirect(CONCAT(LEFT(N$1, LEN(N$1)-8),""-rep-texts"")&amp;""!$C$4:$C"") = O182), -2)"),-2.0)</f>
        <v>-2</v>
      </c>
      <c r="O182" s="8" t="str">
        <f>IFERROR(__xludf.DUMMYFUNCTION("IFERROR(vlookup( filter(indirect(CONCAT(LEFT(N$1, LEN(N$1)-8),""-rep-texts"")&amp;""!$B$4:$B""),indirect(CONCAT(LEFT(N$1, LEN(N$1)-8),""-rep-texts"")&amp;""!$A$4:$A"") = Q182), indirect(CONCAT(LEFT(N$1, LEN(N$1)-8),""-rep-texts"")&amp;""!$A$4:$C""), 3, false), ""Low "&amp;"Content"")"),"Low Content")</f>
        <v>Low Content</v>
      </c>
      <c r="P182" s="7">
        <v>0.5</v>
      </c>
      <c r="Q182" s="8">
        <f>IFERROR(__xludf.DUMMYFUNCTION("IFERROR(filter(indirect(CONCAT(LEFT(Q$1, LEN(Q$1)-8),""-rep-texts"")&amp;""!$A$4:$A""),indirect(CONCAT(LEFT(Q$1, LEN(Q$1)-8),""-rep-texts"")&amp;""!$B$4:$B"") &lt;&gt; -1000, indirect(CONCAT(LEFT(Q$1, LEN(Q$1)-8),""-rep-texts"")&amp;""!$C$4:$C"") = R182), -2)"),-2.0)</f>
        <v>-2</v>
      </c>
      <c r="R182" s="8" t="str">
        <f>IFERROR(__xludf.DUMMYFUNCTION("IF(ISBLANK(IFERROR(vlookup(E182, IMPORTRANGE(""1HbWeGXj0j_9fxRj0rL21m2rIJnCPQCiNttak_P61qFU"", ""impact_quality""), 3,false), ""Low Content"") ), ""Low Content"", IFERROR(vlookup(E182, IMPORTRANGE(""1HbWeGXj0j_9fxRj0rL21m2rIJnCPQCiNttak_P61qFU"", ""impact"&amp;"_quality!$A$3:$C$10000""), 3,false), ""Low Content"") )"),"Low Content")</f>
        <v>Low Content</v>
      </c>
      <c r="S182" s="7">
        <v>0.5</v>
      </c>
      <c r="T182" s="7">
        <f>IFERROR(__xludf.DUMMYFUNCTION("IFERROR(filter(indirect(CONCAT(LEFT(T$1, LEN(T$1)-8),""-rep-texts"")&amp;""!$A$4:$A""),indirect(CONCAT(LEFT(T$1, LEN(T$1)-8),""-rep-texts"")&amp;""!$B$4:$B"") = -1000, indirect(CONCAT(LEFT(T$1, LEN(T$1)-8),""-rep-texts"")&amp;""!$C$4:$C"") = U182), -2)"),-2.0)</f>
        <v>-2</v>
      </c>
      <c r="U182" s="8" t="str">
        <f>IFERROR(__xludf.DUMMYFUNCTION("IFERROR(vlookup( filter(indirect(CONCAT(LEFT(T$1, LEN(T$1)-8),""-rep-texts"")&amp;""!$B$4:$B""),indirect(CONCAT(LEFT(T$1, LEN(T$1)-8),""-rep-texts"")&amp;""!$A$4:$A"") = W182), indirect(CONCAT(LEFT(T$1, LEN(T$1)-8),""-rep-texts"")&amp;""!$A$4:$C""), 3, false), ""Low "&amp;"Content"")"),"Low Content")</f>
        <v>Low Content</v>
      </c>
      <c r="V182" s="7">
        <v>0.5</v>
      </c>
      <c r="W182" s="8">
        <f>IFERROR(__xludf.DUMMYFUNCTION("IFERROR(filter(indirect(CONCAT(LEFT(W$1, LEN(W$1)-8),""-rep-texts"")&amp;""!$A$4:$A""),indirect(CONCAT(LEFT(W$1, LEN(W$1)-8),""-rep-texts"")&amp;""!$B$4:$B"") &lt;&gt; -1000, indirect(CONCAT(LEFT(W$1, LEN(W$1)-8),""-rep-texts"")&amp;""!$C$4:$C"") = X182), -2)"),-2.0)</f>
        <v>-2</v>
      </c>
      <c r="X182" s="8" t="str">
        <f>IFERROR(__xludf.DUMMYFUNCTION("IF(ISBLANK(IFERROR(vlookup(F182, IMPORTRANGE(""1HbWeGXj0j_9fxRj0rL21m2rIJnCPQCiNttak_P61qFU"", ""impact_cul_perf""), 3,false), ""Low Content"") ), ""Low Content"", IFERROR(vlookup(F182, IMPORTRANGE(""1HbWeGXj0j_9fxRj0rL21m2rIJnCPQCiNttak_P61qFU"", ""impac"&amp;"t_cul_perf!$A$3:$C$10000""), 3,false), ""Low Content"") )"),"Low Content")</f>
        <v>Low Content</v>
      </c>
      <c r="Y182" s="7">
        <v>0.5</v>
      </c>
      <c r="Z182" s="7">
        <f>IFERROR(__xludf.DUMMYFUNCTION("IFERROR(filter(indirect(CONCAT(LEFT(Z$1, LEN(Z$1)-8),""-rep-texts"")&amp;""!$A$4:$A""),indirect(CONCAT(LEFT(Z$1, LEN(Z$1)-8),""-rep-texts"")&amp;""!$B$4:$B"") = -1000, indirect(CONCAT(LEFT(Z$1, LEN(Z$1)-8),""-rep-texts"")&amp;""!$C$4:$C"") = AA182), -2)"),-2.0)</f>
        <v>-2</v>
      </c>
      <c r="AA182" s="8" t="str">
        <f>IFERROR(__xludf.DUMMYFUNCTION("IFERROR(vlookup( filter(indirect(CONCAT(LEFT(Z$1, LEN(Z$1)-8),""-rep-texts"")&amp;""!$B$4:$B""),indirect(CONCAT(LEFT(Z$1, LEN(Z$1)-8),""-rep-texts"")&amp;""!$A$4:$A"") = AC182), indirect(CONCAT(LEFT(Z$1, LEN(Z$1)-8),""-rep-texts"")&amp;""!$A$4:$C""), 3, false), ""Low"&amp;" Content"")"),"Low Content")</f>
        <v>Low Content</v>
      </c>
      <c r="AB182" s="7">
        <v>0.5</v>
      </c>
      <c r="AC182" s="8">
        <f>IFERROR(__xludf.DUMMYFUNCTION("IFERROR(filter(indirect(CONCAT(LEFT(AC$1, LEN(AC$1)-8),""-rep-texts"")&amp;""!$A$4:$A""),indirect(CONCAT(LEFT(AC$1, LEN(AC$1)-8),""-rep-texts"")&amp;""!$B$4:$B"") &lt;&gt; -1000, indirect(CONCAT(LEFT(AC$1, LEN(AC$1)-8),""-rep-texts"")&amp;""!$C$4:$C"") = AD182), -2)"),-2.0)</f>
        <v>-2</v>
      </c>
      <c r="AD182" s="8" t="str">
        <f>IFERROR(__xludf.DUMMYFUNCTION("IF(ISBLANK(IFERROR(vlookup(G182, IMPORTRANGE(""1HbWeGXj0j_9fxRj0rL21m2rIJnCPQCiNttak_P61qFU"", ""policy_desired_state""), 3,false), ""Low Content"") ), ""Low Content"", IFERROR(vlookup(G182, IMPORTRANGE(""1HbWeGXj0j_9fxRj0rL21m2rIJnCPQCiNttak_P61qFU"", """&amp;"policy_desired_state!$A$3:$C$10000""), 3,false), ""Low Content"") )"),"Low Content")</f>
        <v>Low Content</v>
      </c>
      <c r="AE182" s="7">
        <v>0.5</v>
      </c>
    </row>
    <row r="183" ht="15.75" customHeight="1">
      <c r="A183" s="5" t="s">
        <v>45</v>
      </c>
      <c r="B183" s="6" t="s">
        <v>85</v>
      </c>
      <c r="C183" s="5" t="s">
        <v>40</v>
      </c>
      <c r="D183" s="10"/>
      <c r="E183" s="5"/>
      <c r="F183" s="5"/>
      <c r="G183" s="5"/>
      <c r="H183" s="7">
        <f>IFERROR(__xludf.DUMMYFUNCTION("IFERROR(filter(indirect(CONCAT(LEFT(H$1, LEN(H$1)-8),""-rep-texts"")&amp;""!$A$4:$A""),indirect(CONCAT(LEFT(H$1, LEN(H$1)-8),""-rep-texts"")&amp;""!$B$4:$B"") = -1000, indirect(CONCAT(LEFT(H$1, LEN(H$1)-8),""-rep-texts"")&amp;""!$C$4:$C"") = I183), -2)"),-2.0)</f>
        <v>-2</v>
      </c>
      <c r="I183" s="8" t="str">
        <f>IFERROR(__xludf.DUMMYFUNCTION("IFERROR(vlookup( filter(indirect(CONCAT(LEFT(H$1, LEN(H$1)-8),""-rep-texts"")&amp;""!$B$4:$B""),indirect(CONCAT(LEFT(H$1, LEN(H$1)-8),""-rep-texts"")&amp;""!$A$4:$A"") = K183), indirect(CONCAT(LEFT(H$1, LEN(H$1)-8),""-rep-texts"")&amp;""!$A$4:$C""), 3, false), ""Low "&amp;"Content"")"),"Low Content")</f>
        <v>Low Content</v>
      </c>
      <c r="J183" s="7">
        <v>0.5</v>
      </c>
      <c r="K183" s="8">
        <f>IFERROR(__xludf.DUMMYFUNCTION("IFERROR(filter(indirect(CONCAT(LEFT(K$1, LEN(K$1)-8),""-rep-texts"")&amp;""!$A$4:$A""),indirect(CONCAT(LEFT(K$1, LEN(K$1)-8),""-rep-texts"")&amp;""!$B$4:$B"") &lt;&gt; -1000, indirect(CONCAT(LEFT(K$1, LEN(K$1)-8),""-rep-texts"")&amp;""!$C$4:$C"") = L183), -2)"),-2.0)</f>
        <v>-2</v>
      </c>
      <c r="L183" s="8" t="str">
        <f>IFERROR(__xludf.DUMMYFUNCTION("IF(ISBLANK(IFERROR(vlookup(D183, IMPORTRANGE(""1HbWeGXj0j_9fxRj0rL21m2rIJnCPQCiNttak_P61qFU"", ""policy_current_state""), 3,false), ""Low Content"") ), ""Low Content"", IFERROR(vlookup(D183, IMPORTRANGE(""1HbWeGXj0j_9fxRj0rL21m2rIJnCPQCiNttak_P61qFU"", """&amp;"policy_current_state!$A$3:$C$10000""), 3,false), ""Low Content"") )"),"Low Content")</f>
        <v>Low Content</v>
      </c>
      <c r="M183" s="7">
        <v>0.5</v>
      </c>
      <c r="N183" s="7">
        <f>IFERROR(__xludf.DUMMYFUNCTION("IFERROR(filter(indirect(CONCAT(LEFT(N$1, LEN(N$1)-8),""-rep-texts"")&amp;""!$A$4:$A""),indirect(CONCAT(LEFT(N$1, LEN(N$1)-8),""-rep-texts"")&amp;""!$B$4:$B"") = -1000, indirect(CONCAT(LEFT(N$1, LEN(N$1)-8),""-rep-texts"")&amp;""!$C$4:$C"") = O183), -2)"),-2.0)</f>
        <v>-2</v>
      </c>
      <c r="O183" s="8" t="str">
        <f>IFERROR(__xludf.DUMMYFUNCTION("IFERROR(vlookup( filter(indirect(CONCAT(LEFT(N$1, LEN(N$1)-8),""-rep-texts"")&amp;""!$B$4:$B""),indirect(CONCAT(LEFT(N$1, LEN(N$1)-8),""-rep-texts"")&amp;""!$A$4:$A"") = Q183), indirect(CONCAT(LEFT(N$1, LEN(N$1)-8),""-rep-texts"")&amp;""!$A$4:$C""), 3, false), ""Low "&amp;"Content"")"),"Low Content")</f>
        <v>Low Content</v>
      </c>
      <c r="P183" s="7">
        <v>0.5</v>
      </c>
      <c r="Q183" s="8">
        <f>IFERROR(__xludf.DUMMYFUNCTION("IFERROR(filter(indirect(CONCAT(LEFT(Q$1, LEN(Q$1)-8),""-rep-texts"")&amp;""!$A$4:$A""),indirect(CONCAT(LEFT(Q$1, LEN(Q$1)-8),""-rep-texts"")&amp;""!$B$4:$B"") &lt;&gt; -1000, indirect(CONCAT(LEFT(Q$1, LEN(Q$1)-8),""-rep-texts"")&amp;""!$C$4:$C"") = R183), -2)"),-2.0)</f>
        <v>-2</v>
      </c>
      <c r="R183" s="8" t="str">
        <f>IFERROR(__xludf.DUMMYFUNCTION("IF(ISBLANK(IFERROR(vlookup(E183, IMPORTRANGE(""1HbWeGXj0j_9fxRj0rL21m2rIJnCPQCiNttak_P61qFU"", ""impact_quality""), 3,false), ""Low Content"") ), ""Low Content"", IFERROR(vlookup(E183, IMPORTRANGE(""1HbWeGXj0j_9fxRj0rL21m2rIJnCPQCiNttak_P61qFU"", ""impact"&amp;"_quality!$A$3:$C$10000""), 3,false), ""Low Content"") )"),"Low Content")</f>
        <v>Low Content</v>
      </c>
      <c r="S183" s="7">
        <v>0.5</v>
      </c>
      <c r="T183" s="7">
        <f>IFERROR(__xludf.DUMMYFUNCTION("IFERROR(filter(indirect(CONCAT(LEFT(T$1, LEN(T$1)-8),""-rep-texts"")&amp;""!$A$4:$A""),indirect(CONCAT(LEFT(T$1, LEN(T$1)-8),""-rep-texts"")&amp;""!$B$4:$B"") = -1000, indirect(CONCAT(LEFT(T$1, LEN(T$1)-8),""-rep-texts"")&amp;""!$C$4:$C"") = U183), -2)"),-2.0)</f>
        <v>-2</v>
      </c>
      <c r="U183" s="8" t="str">
        <f>IFERROR(__xludf.DUMMYFUNCTION("IFERROR(vlookup( filter(indirect(CONCAT(LEFT(T$1, LEN(T$1)-8),""-rep-texts"")&amp;""!$B$4:$B""),indirect(CONCAT(LEFT(T$1, LEN(T$1)-8),""-rep-texts"")&amp;""!$A$4:$A"") = W183), indirect(CONCAT(LEFT(T$1, LEN(T$1)-8),""-rep-texts"")&amp;""!$A$4:$C""), 3, false), ""Low "&amp;"Content"")"),"Low Content")</f>
        <v>Low Content</v>
      </c>
      <c r="V183" s="7">
        <v>0.5</v>
      </c>
      <c r="W183" s="8">
        <f>IFERROR(__xludf.DUMMYFUNCTION("IFERROR(filter(indirect(CONCAT(LEFT(W$1, LEN(W$1)-8),""-rep-texts"")&amp;""!$A$4:$A""),indirect(CONCAT(LEFT(W$1, LEN(W$1)-8),""-rep-texts"")&amp;""!$B$4:$B"") &lt;&gt; -1000, indirect(CONCAT(LEFT(W$1, LEN(W$1)-8),""-rep-texts"")&amp;""!$C$4:$C"") = X183), -2)"),-2.0)</f>
        <v>-2</v>
      </c>
      <c r="X183" s="8" t="str">
        <f>IFERROR(__xludf.DUMMYFUNCTION("IF(ISBLANK(IFERROR(vlookup(F183, IMPORTRANGE(""1HbWeGXj0j_9fxRj0rL21m2rIJnCPQCiNttak_P61qFU"", ""impact_cul_perf""), 3,false), ""Low Content"") ), ""Low Content"", IFERROR(vlookup(F183, IMPORTRANGE(""1HbWeGXj0j_9fxRj0rL21m2rIJnCPQCiNttak_P61qFU"", ""impac"&amp;"t_cul_perf!$A$3:$C$10000""), 3,false), ""Low Content"") )"),"Low Content")</f>
        <v>Low Content</v>
      </c>
      <c r="Y183" s="7">
        <v>0.5</v>
      </c>
      <c r="Z183" s="7">
        <f>IFERROR(__xludf.DUMMYFUNCTION("IFERROR(filter(indirect(CONCAT(LEFT(Z$1, LEN(Z$1)-8),""-rep-texts"")&amp;""!$A$4:$A""),indirect(CONCAT(LEFT(Z$1, LEN(Z$1)-8),""-rep-texts"")&amp;""!$B$4:$B"") = -1000, indirect(CONCAT(LEFT(Z$1, LEN(Z$1)-8),""-rep-texts"")&amp;""!$C$4:$C"") = AA183), -2)"),-2.0)</f>
        <v>-2</v>
      </c>
      <c r="AA183" s="8" t="str">
        <f>IFERROR(__xludf.DUMMYFUNCTION("IFERROR(vlookup( filter(indirect(CONCAT(LEFT(Z$1, LEN(Z$1)-8),""-rep-texts"")&amp;""!$B$4:$B""),indirect(CONCAT(LEFT(Z$1, LEN(Z$1)-8),""-rep-texts"")&amp;""!$A$4:$A"") = AC183), indirect(CONCAT(LEFT(Z$1, LEN(Z$1)-8),""-rep-texts"")&amp;""!$A$4:$C""), 3, false), ""Low"&amp;" Content"")"),"Low Content")</f>
        <v>Low Content</v>
      </c>
      <c r="AB183" s="7">
        <v>0.5</v>
      </c>
      <c r="AC183" s="8">
        <f>IFERROR(__xludf.DUMMYFUNCTION("IFERROR(filter(indirect(CONCAT(LEFT(AC$1, LEN(AC$1)-8),""-rep-texts"")&amp;""!$A$4:$A""),indirect(CONCAT(LEFT(AC$1, LEN(AC$1)-8),""-rep-texts"")&amp;""!$B$4:$B"") &lt;&gt; -1000, indirect(CONCAT(LEFT(AC$1, LEN(AC$1)-8),""-rep-texts"")&amp;""!$C$4:$C"") = AD183), -2)"),-2.0)</f>
        <v>-2</v>
      </c>
      <c r="AD183" s="8" t="str">
        <f>IFERROR(__xludf.DUMMYFUNCTION("IF(ISBLANK(IFERROR(vlookup(G183, IMPORTRANGE(""1HbWeGXj0j_9fxRj0rL21m2rIJnCPQCiNttak_P61qFU"", ""policy_desired_state""), 3,false), ""Low Content"") ), ""Low Content"", IFERROR(vlookup(G183, IMPORTRANGE(""1HbWeGXj0j_9fxRj0rL21m2rIJnCPQCiNttak_P61qFU"", """&amp;"policy_desired_state!$A$3:$C$10000""), 3,false), ""Low Content"") )"),"Low Content")</f>
        <v>Low Content</v>
      </c>
      <c r="AE183" s="7">
        <v>0.5</v>
      </c>
    </row>
    <row r="184" ht="15.75" customHeight="1">
      <c r="A184" s="5" t="s">
        <v>45</v>
      </c>
      <c r="B184" s="6" t="s">
        <v>80</v>
      </c>
      <c r="C184" s="5" t="s">
        <v>40</v>
      </c>
      <c r="D184" s="5"/>
      <c r="E184" s="5"/>
      <c r="F184" s="5"/>
      <c r="G184" s="5"/>
      <c r="H184" s="7">
        <f>IFERROR(__xludf.DUMMYFUNCTION("IFERROR(filter(indirect(CONCAT(LEFT(H$1, LEN(H$1)-8),""-rep-texts"")&amp;""!$A$4:$A""),indirect(CONCAT(LEFT(H$1, LEN(H$1)-8),""-rep-texts"")&amp;""!$B$4:$B"") = -1000, indirect(CONCAT(LEFT(H$1, LEN(H$1)-8),""-rep-texts"")&amp;""!$C$4:$C"") = I184), -2)"),-2.0)</f>
        <v>-2</v>
      </c>
      <c r="I184" s="8" t="str">
        <f>IFERROR(__xludf.DUMMYFUNCTION("IFERROR(vlookup( filter(indirect(CONCAT(LEFT(H$1, LEN(H$1)-8),""-rep-texts"")&amp;""!$B$4:$B""),indirect(CONCAT(LEFT(H$1, LEN(H$1)-8),""-rep-texts"")&amp;""!$A$4:$A"") = K184), indirect(CONCAT(LEFT(H$1, LEN(H$1)-8),""-rep-texts"")&amp;""!$A$4:$C""), 3, false), ""Low "&amp;"Content"")"),"Low Content")</f>
        <v>Low Content</v>
      </c>
      <c r="J184" s="7">
        <v>0.5</v>
      </c>
      <c r="K184" s="8">
        <f>IFERROR(__xludf.DUMMYFUNCTION("IFERROR(filter(indirect(CONCAT(LEFT(K$1, LEN(K$1)-8),""-rep-texts"")&amp;""!$A$4:$A""),indirect(CONCAT(LEFT(K$1, LEN(K$1)-8),""-rep-texts"")&amp;""!$B$4:$B"") &lt;&gt; -1000, indirect(CONCAT(LEFT(K$1, LEN(K$1)-8),""-rep-texts"")&amp;""!$C$4:$C"") = L184), -2)"),-2.0)</f>
        <v>-2</v>
      </c>
      <c r="L184" s="8" t="str">
        <f>IFERROR(__xludf.DUMMYFUNCTION("IF(ISBLANK(IFERROR(vlookup(D184, IMPORTRANGE(""1HbWeGXj0j_9fxRj0rL21m2rIJnCPQCiNttak_P61qFU"", ""policy_current_state""), 3,false), ""Low Content"") ), ""Low Content"", IFERROR(vlookup(D184, IMPORTRANGE(""1HbWeGXj0j_9fxRj0rL21m2rIJnCPQCiNttak_P61qFU"", """&amp;"policy_current_state!$A$3:$C$10000""), 3,false), ""Low Content"") )"),"Low Content")</f>
        <v>Low Content</v>
      </c>
      <c r="M184" s="7">
        <v>0.5</v>
      </c>
      <c r="N184" s="7">
        <f>IFERROR(__xludf.DUMMYFUNCTION("IFERROR(filter(indirect(CONCAT(LEFT(N$1, LEN(N$1)-8),""-rep-texts"")&amp;""!$A$4:$A""),indirect(CONCAT(LEFT(N$1, LEN(N$1)-8),""-rep-texts"")&amp;""!$B$4:$B"") = -1000, indirect(CONCAT(LEFT(N$1, LEN(N$1)-8),""-rep-texts"")&amp;""!$C$4:$C"") = O184), -2)"),-2.0)</f>
        <v>-2</v>
      </c>
      <c r="O184" s="8" t="str">
        <f>IFERROR(__xludf.DUMMYFUNCTION("IFERROR(vlookup( filter(indirect(CONCAT(LEFT(N$1, LEN(N$1)-8),""-rep-texts"")&amp;""!$B$4:$B""),indirect(CONCAT(LEFT(N$1, LEN(N$1)-8),""-rep-texts"")&amp;""!$A$4:$A"") = Q184), indirect(CONCAT(LEFT(N$1, LEN(N$1)-8),""-rep-texts"")&amp;""!$A$4:$C""), 3, false), ""Low "&amp;"Content"")"),"Low Content")</f>
        <v>Low Content</v>
      </c>
      <c r="P184" s="7">
        <v>0.5</v>
      </c>
      <c r="Q184" s="8">
        <f>IFERROR(__xludf.DUMMYFUNCTION("IFERROR(filter(indirect(CONCAT(LEFT(Q$1, LEN(Q$1)-8),""-rep-texts"")&amp;""!$A$4:$A""),indirect(CONCAT(LEFT(Q$1, LEN(Q$1)-8),""-rep-texts"")&amp;""!$B$4:$B"") &lt;&gt; -1000, indirect(CONCAT(LEFT(Q$1, LEN(Q$1)-8),""-rep-texts"")&amp;""!$C$4:$C"") = R184), -2)"),-2.0)</f>
        <v>-2</v>
      </c>
      <c r="R184" s="8" t="str">
        <f>IFERROR(__xludf.DUMMYFUNCTION("IF(ISBLANK(IFERROR(vlookup(E184, IMPORTRANGE(""1HbWeGXj0j_9fxRj0rL21m2rIJnCPQCiNttak_P61qFU"", ""impact_quality""), 3,false), ""Low Content"") ), ""Low Content"", IFERROR(vlookup(E184, IMPORTRANGE(""1HbWeGXj0j_9fxRj0rL21m2rIJnCPQCiNttak_P61qFU"", ""impact"&amp;"_quality!$A$3:$C$10000""), 3,false), ""Low Content"") )"),"Low Content")</f>
        <v>Low Content</v>
      </c>
      <c r="S184" s="7">
        <v>0.5</v>
      </c>
      <c r="T184" s="7">
        <f>IFERROR(__xludf.DUMMYFUNCTION("IFERROR(filter(indirect(CONCAT(LEFT(T$1, LEN(T$1)-8),""-rep-texts"")&amp;""!$A$4:$A""),indirect(CONCAT(LEFT(T$1, LEN(T$1)-8),""-rep-texts"")&amp;""!$B$4:$B"") = -1000, indirect(CONCAT(LEFT(T$1, LEN(T$1)-8),""-rep-texts"")&amp;""!$C$4:$C"") = U184), -2)"),-2.0)</f>
        <v>-2</v>
      </c>
      <c r="U184" s="8" t="str">
        <f>IFERROR(__xludf.DUMMYFUNCTION("IFERROR(vlookup( filter(indirect(CONCAT(LEFT(T$1, LEN(T$1)-8),""-rep-texts"")&amp;""!$B$4:$B""),indirect(CONCAT(LEFT(T$1, LEN(T$1)-8),""-rep-texts"")&amp;""!$A$4:$A"") = W184), indirect(CONCAT(LEFT(T$1, LEN(T$1)-8),""-rep-texts"")&amp;""!$A$4:$C""), 3, false), ""Low "&amp;"Content"")"),"Low Content")</f>
        <v>Low Content</v>
      </c>
      <c r="V184" s="7">
        <v>0.5</v>
      </c>
      <c r="W184" s="8">
        <f>IFERROR(__xludf.DUMMYFUNCTION("IFERROR(filter(indirect(CONCAT(LEFT(W$1, LEN(W$1)-8),""-rep-texts"")&amp;""!$A$4:$A""),indirect(CONCAT(LEFT(W$1, LEN(W$1)-8),""-rep-texts"")&amp;""!$B$4:$B"") &lt;&gt; -1000, indirect(CONCAT(LEFT(W$1, LEN(W$1)-8),""-rep-texts"")&amp;""!$C$4:$C"") = X184), -2)"),-2.0)</f>
        <v>-2</v>
      </c>
      <c r="X184" s="8" t="str">
        <f>IFERROR(__xludf.DUMMYFUNCTION("IF(ISBLANK(IFERROR(vlookup(F184, IMPORTRANGE(""1HbWeGXj0j_9fxRj0rL21m2rIJnCPQCiNttak_P61qFU"", ""impact_cul_perf""), 3,false), ""Low Content"") ), ""Low Content"", IFERROR(vlookup(F184, IMPORTRANGE(""1HbWeGXj0j_9fxRj0rL21m2rIJnCPQCiNttak_P61qFU"", ""impac"&amp;"t_cul_perf!$A$3:$C$10000""), 3,false), ""Low Content"") )"),"Low Content")</f>
        <v>Low Content</v>
      </c>
      <c r="Y184" s="7">
        <v>0.5</v>
      </c>
      <c r="Z184" s="7">
        <f>IFERROR(__xludf.DUMMYFUNCTION("IFERROR(filter(indirect(CONCAT(LEFT(Z$1, LEN(Z$1)-8),""-rep-texts"")&amp;""!$A$4:$A""),indirect(CONCAT(LEFT(Z$1, LEN(Z$1)-8),""-rep-texts"")&amp;""!$B$4:$B"") = -1000, indirect(CONCAT(LEFT(Z$1, LEN(Z$1)-8),""-rep-texts"")&amp;""!$C$4:$C"") = AA184), -2)"),-2.0)</f>
        <v>-2</v>
      </c>
      <c r="AA184" s="8" t="str">
        <f>IFERROR(__xludf.DUMMYFUNCTION("IFERROR(vlookup( filter(indirect(CONCAT(LEFT(Z$1, LEN(Z$1)-8),""-rep-texts"")&amp;""!$B$4:$B""),indirect(CONCAT(LEFT(Z$1, LEN(Z$1)-8),""-rep-texts"")&amp;""!$A$4:$A"") = AC184), indirect(CONCAT(LEFT(Z$1, LEN(Z$1)-8),""-rep-texts"")&amp;""!$A$4:$C""), 3, false), ""Low"&amp;" Content"")"),"Low Content")</f>
        <v>Low Content</v>
      </c>
      <c r="AB184" s="7">
        <v>0.5</v>
      </c>
      <c r="AC184" s="8">
        <f>IFERROR(__xludf.DUMMYFUNCTION("IFERROR(filter(indirect(CONCAT(LEFT(AC$1, LEN(AC$1)-8),""-rep-texts"")&amp;""!$A$4:$A""),indirect(CONCAT(LEFT(AC$1, LEN(AC$1)-8),""-rep-texts"")&amp;""!$B$4:$B"") &lt;&gt; -1000, indirect(CONCAT(LEFT(AC$1, LEN(AC$1)-8),""-rep-texts"")&amp;""!$C$4:$C"") = AD184), -2)"),-2.0)</f>
        <v>-2</v>
      </c>
      <c r="AD184" s="8" t="str">
        <f>IFERROR(__xludf.DUMMYFUNCTION("IF(ISBLANK(IFERROR(vlookup(G184, IMPORTRANGE(""1HbWeGXj0j_9fxRj0rL21m2rIJnCPQCiNttak_P61qFU"", ""policy_desired_state""), 3,false), ""Low Content"") ), ""Low Content"", IFERROR(vlookup(G184, IMPORTRANGE(""1HbWeGXj0j_9fxRj0rL21m2rIJnCPQCiNttak_P61qFU"", """&amp;"policy_desired_state!$A$3:$C$10000""), 3,false), ""Low Content"") )"),"Low Content")</f>
        <v>Low Content</v>
      </c>
      <c r="AE184" s="7">
        <v>0.5</v>
      </c>
    </row>
    <row r="185" ht="15.75" customHeight="1">
      <c r="A185" s="5" t="s">
        <v>45</v>
      </c>
      <c r="B185" s="6" t="s">
        <v>145</v>
      </c>
      <c r="C185" s="5" t="s">
        <v>40</v>
      </c>
      <c r="D185" s="5"/>
      <c r="E185" s="5"/>
      <c r="F185" s="5"/>
      <c r="G185" s="5"/>
      <c r="H185" s="7">
        <f>IFERROR(__xludf.DUMMYFUNCTION("IFERROR(filter(indirect(CONCAT(LEFT(H$1, LEN(H$1)-8),""-rep-texts"")&amp;""!$A$4:$A""),indirect(CONCAT(LEFT(H$1, LEN(H$1)-8),""-rep-texts"")&amp;""!$B$4:$B"") = -1000, indirect(CONCAT(LEFT(H$1, LEN(H$1)-8),""-rep-texts"")&amp;""!$C$4:$C"") = I185), -2)"),-2.0)</f>
        <v>-2</v>
      </c>
      <c r="I185" s="8" t="str">
        <f>IFERROR(__xludf.DUMMYFUNCTION("IFERROR(vlookup( filter(indirect(CONCAT(LEFT(H$1, LEN(H$1)-8),""-rep-texts"")&amp;""!$B$4:$B""),indirect(CONCAT(LEFT(H$1, LEN(H$1)-8),""-rep-texts"")&amp;""!$A$4:$A"") = K185), indirect(CONCAT(LEFT(H$1, LEN(H$1)-8),""-rep-texts"")&amp;""!$A$4:$C""), 3, false), ""Low "&amp;"Content"")"),"Low Content")</f>
        <v>Low Content</v>
      </c>
      <c r="J185" s="7">
        <v>0.5</v>
      </c>
      <c r="K185" s="8">
        <f>IFERROR(__xludf.DUMMYFUNCTION("IFERROR(filter(indirect(CONCAT(LEFT(K$1, LEN(K$1)-8),""-rep-texts"")&amp;""!$A$4:$A""),indirect(CONCAT(LEFT(K$1, LEN(K$1)-8),""-rep-texts"")&amp;""!$B$4:$B"") &lt;&gt; -1000, indirect(CONCAT(LEFT(K$1, LEN(K$1)-8),""-rep-texts"")&amp;""!$C$4:$C"") = L185), -2)"),-2.0)</f>
        <v>-2</v>
      </c>
      <c r="L185" s="8" t="str">
        <f>IFERROR(__xludf.DUMMYFUNCTION("IF(ISBLANK(IFERROR(vlookup(D185, IMPORTRANGE(""1HbWeGXj0j_9fxRj0rL21m2rIJnCPQCiNttak_P61qFU"", ""policy_current_state""), 3,false), ""Low Content"") ), ""Low Content"", IFERROR(vlookup(D185, IMPORTRANGE(""1HbWeGXj0j_9fxRj0rL21m2rIJnCPQCiNttak_P61qFU"", """&amp;"policy_current_state!$A$3:$C$10000""), 3,false), ""Low Content"") )"),"Low Content")</f>
        <v>Low Content</v>
      </c>
      <c r="M185" s="7">
        <v>0.5</v>
      </c>
      <c r="N185" s="7">
        <f>IFERROR(__xludf.DUMMYFUNCTION("IFERROR(filter(indirect(CONCAT(LEFT(N$1, LEN(N$1)-8),""-rep-texts"")&amp;""!$A$4:$A""),indirect(CONCAT(LEFT(N$1, LEN(N$1)-8),""-rep-texts"")&amp;""!$B$4:$B"") = -1000, indirect(CONCAT(LEFT(N$1, LEN(N$1)-8),""-rep-texts"")&amp;""!$C$4:$C"") = O185), -2)"),-2.0)</f>
        <v>-2</v>
      </c>
      <c r="O185" s="8" t="str">
        <f>IFERROR(__xludf.DUMMYFUNCTION("IFERROR(vlookup( filter(indirect(CONCAT(LEFT(N$1, LEN(N$1)-8),""-rep-texts"")&amp;""!$B$4:$B""),indirect(CONCAT(LEFT(N$1, LEN(N$1)-8),""-rep-texts"")&amp;""!$A$4:$A"") = Q185), indirect(CONCAT(LEFT(N$1, LEN(N$1)-8),""-rep-texts"")&amp;""!$A$4:$C""), 3, false), ""Low "&amp;"Content"")"),"Low Content")</f>
        <v>Low Content</v>
      </c>
      <c r="P185" s="7">
        <v>0.5</v>
      </c>
      <c r="Q185" s="8">
        <f>IFERROR(__xludf.DUMMYFUNCTION("IFERROR(filter(indirect(CONCAT(LEFT(Q$1, LEN(Q$1)-8),""-rep-texts"")&amp;""!$A$4:$A""),indirect(CONCAT(LEFT(Q$1, LEN(Q$1)-8),""-rep-texts"")&amp;""!$B$4:$B"") &lt;&gt; -1000, indirect(CONCAT(LEFT(Q$1, LEN(Q$1)-8),""-rep-texts"")&amp;""!$C$4:$C"") = R185), -2)"),-2.0)</f>
        <v>-2</v>
      </c>
      <c r="R185" s="8" t="str">
        <f>IFERROR(__xludf.DUMMYFUNCTION("IF(ISBLANK(IFERROR(vlookup(E185, IMPORTRANGE(""1HbWeGXj0j_9fxRj0rL21m2rIJnCPQCiNttak_P61qFU"", ""impact_quality""), 3,false), ""Low Content"") ), ""Low Content"", IFERROR(vlookup(E185, IMPORTRANGE(""1HbWeGXj0j_9fxRj0rL21m2rIJnCPQCiNttak_P61qFU"", ""impact"&amp;"_quality!$A$3:$C$10000""), 3,false), ""Low Content"") )"),"Low Content")</f>
        <v>Low Content</v>
      </c>
      <c r="S185" s="7">
        <v>0.5</v>
      </c>
      <c r="T185" s="7">
        <f>IFERROR(__xludf.DUMMYFUNCTION("IFERROR(filter(indirect(CONCAT(LEFT(T$1, LEN(T$1)-8),""-rep-texts"")&amp;""!$A$4:$A""),indirect(CONCAT(LEFT(T$1, LEN(T$1)-8),""-rep-texts"")&amp;""!$B$4:$B"") = -1000, indirect(CONCAT(LEFT(T$1, LEN(T$1)-8),""-rep-texts"")&amp;""!$C$4:$C"") = U185), -2)"),-2.0)</f>
        <v>-2</v>
      </c>
      <c r="U185" s="8" t="str">
        <f>IFERROR(__xludf.DUMMYFUNCTION("IFERROR(vlookup( filter(indirect(CONCAT(LEFT(T$1, LEN(T$1)-8),""-rep-texts"")&amp;""!$B$4:$B""),indirect(CONCAT(LEFT(T$1, LEN(T$1)-8),""-rep-texts"")&amp;""!$A$4:$A"") = W185), indirect(CONCAT(LEFT(T$1, LEN(T$1)-8),""-rep-texts"")&amp;""!$A$4:$C""), 3, false), ""Low "&amp;"Content"")"),"Low Content")</f>
        <v>Low Content</v>
      </c>
      <c r="V185" s="7">
        <v>0.5</v>
      </c>
      <c r="W185" s="8">
        <f>IFERROR(__xludf.DUMMYFUNCTION("IFERROR(filter(indirect(CONCAT(LEFT(W$1, LEN(W$1)-8),""-rep-texts"")&amp;""!$A$4:$A""),indirect(CONCAT(LEFT(W$1, LEN(W$1)-8),""-rep-texts"")&amp;""!$B$4:$B"") &lt;&gt; -1000, indirect(CONCAT(LEFT(W$1, LEN(W$1)-8),""-rep-texts"")&amp;""!$C$4:$C"") = X185), -2)"),-2.0)</f>
        <v>-2</v>
      </c>
      <c r="X185" s="8" t="str">
        <f>IFERROR(__xludf.DUMMYFUNCTION("IF(ISBLANK(IFERROR(vlookup(F185, IMPORTRANGE(""1HbWeGXj0j_9fxRj0rL21m2rIJnCPQCiNttak_P61qFU"", ""impact_cul_perf""), 3,false), ""Low Content"") ), ""Low Content"", IFERROR(vlookup(F185, IMPORTRANGE(""1HbWeGXj0j_9fxRj0rL21m2rIJnCPQCiNttak_P61qFU"", ""impac"&amp;"t_cul_perf!$A$3:$C$10000""), 3,false), ""Low Content"") )"),"Low Content")</f>
        <v>Low Content</v>
      </c>
      <c r="Y185" s="7">
        <v>0.5</v>
      </c>
      <c r="Z185" s="7">
        <f>IFERROR(__xludf.DUMMYFUNCTION("IFERROR(filter(indirect(CONCAT(LEFT(Z$1, LEN(Z$1)-8),""-rep-texts"")&amp;""!$A$4:$A""),indirect(CONCAT(LEFT(Z$1, LEN(Z$1)-8),""-rep-texts"")&amp;""!$B$4:$B"") = -1000, indirect(CONCAT(LEFT(Z$1, LEN(Z$1)-8),""-rep-texts"")&amp;""!$C$4:$C"") = AA185), -2)"),-2.0)</f>
        <v>-2</v>
      </c>
      <c r="AA185" s="8" t="str">
        <f>IFERROR(__xludf.DUMMYFUNCTION("IFERROR(vlookup( filter(indirect(CONCAT(LEFT(Z$1, LEN(Z$1)-8),""-rep-texts"")&amp;""!$B$4:$B""),indirect(CONCAT(LEFT(Z$1, LEN(Z$1)-8),""-rep-texts"")&amp;""!$A$4:$A"") = AC185), indirect(CONCAT(LEFT(Z$1, LEN(Z$1)-8),""-rep-texts"")&amp;""!$A$4:$C""), 3, false), ""Low"&amp;" Content"")"),"Low Content")</f>
        <v>Low Content</v>
      </c>
      <c r="AB185" s="7">
        <v>0.5</v>
      </c>
      <c r="AC185" s="8">
        <f>IFERROR(__xludf.DUMMYFUNCTION("IFERROR(filter(indirect(CONCAT(LEFT(AC$1, LEN(AC$1)-8),""-rep-texts"")&amp;""!$A$4:$A""),indirect(CONCAT(LEFT(AC$1, LEN(AC$1)-8),""-rep-texts"")&amp;""!$B$4:$B"") &lt;&gt; -1000, indirect(CONCAT(LEFT(AC$1, LEN(AC$1)-8),""-rep-texts"")&amp;""!$C$4:$C"") = AD185), -2)"),-2.0)</f>
        <v>-2</v>
      </c>
      <c r="AD185" s="8" t="str">
        <f>IFERROR(__xludf.DUMMYFUNCTION("IF(ISBLANK(IFERROR(vlookup(G185, IMPORTRANGE(""1HbWeGXj0j_9fxRj0rL21m2rIJnCPQCiNttak_P61qFU"", ""policy_desired_state""), 3,false), ""Low Content"") ), ""Low Content"", IFERROR(vlookup(G185, IMPORTRANGE(""1HbWeGXj0j_9fxRj0rL21m2rIJnCPQCiNttak_P61qFU"", """&amp;"policy_desired_state!$A$3:$C$10000""), 3,false), ""Low Content"") )"),"Low Content")</f>
        <v>Low Content</v>
      </c>
      <c r="AE185" s="7">
        <v>0.5</v>
      </c>
    </row>
    <row r="186" ht="15.75" customHeight="1">
      <c r="A186" s="5" t="s">
        <v>38</v>
      </c>
      <c r="B186" s="6" t="s">
        <v>85</v>
      </c>
      <c r="C186" s="5" t="s">
        <v>71</v>
      </c>
      <c r="D186" s="5"/>
      <c r="E186" s="5"/>
      <c r="F186" s="5"/>
      <c r="G186" s="5"/>
      <c r="H186" s="7">
        <f>IFERROR(__xludf.DUMMYFUNCTION("IFERROR(filter(indirect(CONCAT(LEFT(H$1, LEN(H$1)-8),""-rep-texts"")&amp;""!$A$4:$A""),indirect(CONCAT(LEFT(H$1, LEN(H$1)-8),""-rep-texts"")&amp;""!$B$4:$B"") = -1000, indirect(CONCAT(LEFT(H$1, LEN(H$1)-8),""-rep-texts"")&amp;""!$C$4:$C"") = I186), -2)"),-2.0)</f>
        <v>-2</v>
      </c>
      <c r="I186" s="8" t="str">
        <f>IFERROR(__xludf.DUMMYFUNCTION("IFERROR(vlookup( filter(indirect(CONCAT(LEFT(H$1, LEN(H$1)-8),""-rep-texts"")&amp;""!$B$4:$B""),indirect(CONCAT(LEFT(H$1, LEN(H$1)-8),""-rep-texts"")&amp;""!$A$4:$A"") = K186), indirect(CONCAT(LEFT(H$1, LEN(H$1)-8),""-rep-texts"")&amp;""!$A$4:$C""), 3, false), ""Low "&amp;"Content"")"),"Low Content")</f>
        <v>Low Content</v>
      </c>
      <c r="J186" s="7">
        <v>0.5</v>
      </c>
      <c r="K186" s="8">
        <f>IFERROR(__xludf.DUMMYFUNCTION("IFERROR(filter(indirect(CONCAT(LEFT(K$1, LEN(K$1)-8),""-rep-texts"")&amp;""!$A$4:$A""),indirect(CONCAT(LEFT(K$1, LEN(K$1)-8),""-rep-texts"")&amp;""!$B$4:$B"") &lt;&gt; -1000, indirect(CONCAT(LEFT(K$1, LEN(K$1)-8),""-rep-texts"")&amp;""!$C$4:$C"") = L186), -2)"),-2.0)</f>
        <v>-2</v>
      </c>
      <c r="L186" s="8" t="str">
        <f>IFERROR(__xludf.DUMMYFUNCTION("IF(ISBLANK(IFERROR(vlookup(D186, IMPORTRANGE(""1HbWeGXj0j_9fxRj0rL21m2rIJnCPQCiNttak_P61qFU"", ""policy_current_state""), 3,false), ""Low Content"") ), ""Low Content"", IFERROR(vlookup(D186, IMPORTRANGE(""1HbWeGXj0j_9fxRj0rL21m2rIJnCPQCiNttak_P61qFU"", """&amp;"policy_current_state!$A$3:$C$10000""), 3,false), ""Low Content"") )"),"Low Content")</f>
        <v>Low Content</v>
      </c>
      <c r="M186" s="7">
        <v>0.5</v>
      </c>
      <c r="N186" s="7">
        <f>IFERROR(__xludf.DUMMYFUNCTION("IFERROR(filter(indirect(CONCAT(LEFT(N$1, LEN(N$1)-8),""-rep-texts"")&amp;""!$A$4:$A""),indirect(CONCAT(LEFT(N$1, LEN(N$1)-8),""-rep-texts"")&amp;""!$B$4:$B"") = -1000, indirect(CONCAT(LEFT(N$1, LEN(N$1)-8),""-rep-texts"")&amp;""!$C$4:$C"") = O186), -2)"),-2.0)</f>
        <v>-2</v>
      </c>
      <c r="O186" s="8" t="str">
        <f>IFERROR(__xludf.DUMMYFUNCTION("IFERROR(vlookup( filter(indirect(CONCAT(LEFT(N$1, LEN(N$1)-8),""-rep-texts"")&amp;""!$B$4:$B""),indirect(CONCAT(LEFT(N$1, LEN(N$1)-8),""-rep-texts"")&amp;""!$A$4:$A"") = Q186), indirect(CONCAT(LEFT(N$1, LEN(N$1)-8),""-rep-texts"")&amp;""!$A$4:$C""), 3, false), ""Low "&amp;"Content"")"),"Low Content")</f>
        <v>Low Content</v>
      </c>
      <c r="P186" s="7">
        <v>0.5</v>
      </c>
      <c r="Q186" s="8">
        <f>IFERROR(__xludf.DUMMYFUNCTION("IFERROR(filter(indirect(CONCAT(LEFT(Q$1, LEN(Q$1)-8),""-rep-texts"")&amp;""!$A$4:$A""),indirect(CONCAT(LEFT(Q$1, LEN(Q$1)-8),""-rep-texts"")&amp;""!$B$4:$B"") &lt;&gt; -1000, indirect(CONCAT(LEFT(Q$1, LEN(Q$1)-8),""-rep-texts"")&amp;""!$C$4:$C"") = R186), -2)"),-2.0)</f>
        <v>-2</v>
      </c>
      <c r="R186" s="8" t="str">
        <f>IFERROR(__xludf.DUMMYFUNCTION("IF(ISBLANK(IFERROR(vlookup(E186, IMPORTRANGE(""1HbWeGXj0j_9fxRj0rL21m2rIJnCPQCiNttak_P61qFU"", ""impact_quality""), 3,false), ""Low Content"") ), ""Low Content"", IFERROR(vlookup(E186, IMPORTRANGE(""1HbWeGXj0j_9fxRj0rL21m2rIJnCPQCiNttak_P61qFU"", ""impact"&amp;"_quality!$A$3:$C$10000""), 3,false), ""Low Content"") )"),"Low Content")</f>
        <v>Low Content</v>
      </c>
      <c r="S186" s="7">
        <v>0.5</v>
      </c>
      <c r="T186" s="7">
        <f>IFERROR(__xludf.DUMMYFUNCTION("IFERROR(filter(indirect(CONCAT(LEFT(T$1, LEN(T$1)-8),""-rep-texts"")&amp;""!$A$4:$A""),indirect(CONCAT(LEFT(T$1, LEN(T$1)-8),""-rep-texts"")&amp;""!$B$4:$B"") = -1000, indirect(CONCAT(LEFT(T$1, LEN(T$1)-8),""-rep-texts"")&amp;""!$C$4:$C"") = U186), -2)"),-2.0)</f>
        <v>-2</v>
      </c>
      <c r="U186" s="8" t="str">
        <f>IFERROR(__xludf.DUMMYFUNCTION("IFERROR(vlookup( filter(indirect(CONCAT(LEFT(T$1, LEN(T$1)-8),""-rep-texts"")&amp;""!$B$4:$B""),indirect(CONCAT(LEFT(T$1, LEN(T$1)-8),""-rep-texts"")&amp;""!$A$4:$A"") = W186), indirect(CONCAT(LEFT(T$1, LEN(T$1)-8),""-rep-texts"")&amp;""!$A$4:$C""), 3, false), ""Low "&amp;"Content"")"),"Low Content")</f>
        <v>Low Content</v>
      </c>
      <c r="V186" s="7">
        <v>0.5</v>
      </c>
      <c r="W186" s="8">
        <f>IFERROR(__xludf.DUMMYFUNCTION("IFERROR(filter(indirect(CONCAT(LEFT(W$1, LEN(W$1)-8),""-rep-texts"")&amp;""!$A$4:$A""),indirect(CONCAT(LEFT(W$1, LEN(W$1)-8),""-rep-texts"")&amp;""!$B$4:$B"") &lt;&gt; -1000, indirect(CONCAT(LEFT(W$1, LEN(W$1)-8),""-rep-texts"")&amp;""!$C$4:$C"") = X186), -2)"),-2.0)</f>
        <v>-2</v>
      </c>
      <c r="X186" s="8" t="str">
        <f>IFERROR(__xludf.DUMMYFUNCTION("IF(ISBLANK(IFERROR(vlookup(F186, IMPORTRANGE(""1HbWeGXj0j_9fxRj0rL21m2rIJnCPQCiNttak_P61qFU"", ""impact_cul_perf""), 3,false), ""Low Content"") ), ""Low Content"", IFERROR(vlookup(F186, IMPORTRANGE(""1HbWeGXj0j_9fxRj0rL21m2rIJnCPQCiNttak_P61qFU"", ""impac"&amp;"t_cul_perf!$A$3:$C$10000""), 3,false), ""Low Content"") )"),"Low Content")</f>
        <v>Low Content</v>
      </c>
      <c r="Y186" s="7">
        <v>0.5</v>
      </c>
      <c r="Z186" s="7">
        <f>IFERROR(__xludf.DUMMYFUNCTION("IFERROR(filter(indirect(CONCAT(LEFT(Z$1, LEN(Z$1)-8),""-rep-texts"")&amp;""!$A$4:$A""),indirect(CONCAT(LEFT(Z$1, LEN(Z$1)-8),""-rep-texts"")&amp;""!$B$4:$B"") = -1000, indirect(CONCAT(LEFT(Z$1, LEN(Z$1)-8),""-rep-texts"")&amp;""!$C$4:$C"") = AA186), -2)"),-2.0)</f>
        <v>-2</v>
      </c>
      <c r="AA186" s="8" t="str">
        <f>IFERROR(__xludf.DUMMYFUNCTION("IFERROR(vlookup( filter(indirect(CONCAT(LEFT(Z$1, LEN(Z$1)-8),""-rep-texts"")&amp;""!$B$4:$B""),indirect(CONCAT(LEFT(Z$1, LEN(Z$1)-8),""-rep-texts"")&amp;""!$A$4:$A"") = AC186), indirect(CONCAT(LEFT(Z$1, LEN(Z$1)-8),""-rep-texts"")&amp;""!$A$4:$C""), 3, false), ""Low"&amp;" Content"")"),"Low Content")</f>
        <v>Low Content</v>
      </c>
      <c r="AB186" s="7">
        <v>0.5</v>
      </c>
      <c r="AC186" s="8">
        <f>IFERROR(__xludf.DUMMYFUNCTION("IFERROR(filter(indirect(CONCAT(LEFT(AC$1, LEN(AC$1)-8),""-rep-texts"")&amp;""!$A$4:$A""),indirect(CONCAT(LEFT(AC$1, LEN(AC$1)-8),""-rep-texts"")&amp;""!$B$4:$B"") &lt;&gt; -1000, indirect(CONCAT(LEFT(AC$1, LEN(AC$1)-8),""-rep-texts"")&amp;""!$C$4:$C"") = AD186), -2)"),-2.0)</f>
        <v>-2</v>
      </c>
      <c r="AD186" s="8" t="str">
        <f>IFERROR(__xludf.DUMMYFUNCTION("IF(ISBLANK(IFERROR(vlookup(G186, IMPORTRANGE(""1HbWeGXj0j_9fxRj0rL21m2rIJnCPQCiNttak_P61qFU"", ""policy_desired_state""), 3,false), ""Low Content"") ), ""Low Content"", IFERROR(vlookup(G186, IMPORTRANGE(""1HbWeGXj0j_9fxRj0rL21m2rIJnCPQCiNttak_P61qFU"", """&amp;"policy_desired_state!$A$3:$C$10000""), 3,false), ""Low Content"") )"),"Low Content")</f>
        <v>Low Content</v>
      </c>
      <c r="AE186" s="7">
        <v>0.5</v>
      </c>
    </row>
    <row r="187" ht="15.75" customHeight="1">
      <c r="A187" s="5" t="s">
        <v>38</v>
      </c>
      <c r="B187" s="6" t="s">
        <v>85</v>
      </c>
      <c r="C187" s="5" t="s">
        <v>71</v>
      </c>
      <c r="D187" s="5"/>
      <c r="E187" s="5"/>
      <c r="F187" s="5"/>
      <c r="G187" s="5"/>
      <c r="H187" s="7">
        <f>IFERROR(__xludf.DUMMYFUNCTION("IFERROR(filter(indirect(CONCAT(LEFT(H$1, LEN(H$1)-8),""-rep-texts"")&amp;""!$A$4:$A""),indirect(CONCAT(LEFT(H$1, LEN(H$1)-8),""-rep-texts"")&amp;""!$B$4:$B"") = -1000, indirect(CONCAT(LEFT(H$1, LEN(H$1)-8),""-rep-texts"")&amp;""!$C$4:$C"") = I187), -2)"),-2.0)</f>
        <v>-2</v>
      </c>
      <c r="I187" s="8" t="str">
        <f>IFERROR(__xludf.DUMMYFUNCTION("IFERROR(vlookup( filter(indirect(CONCAT(LEFT(H$1, LEN(H$1)-8),""-rep-texts"")&amp;""!$B$4:$B""),indirect(CONCAT(LEFT(H$1, LEN(H$1)-8),""-rep-texts"")&amp;""!$A$4:$A"") = K187), indirect(CONCAT(LEFT(H$1, LEN(H$1)-8),""-rep-texts"")&amp;""!$A$4:$C""), 3, false), ""Low "&amp;"Content"")"),"Low Content")</f>
        <v>Low Content</v>
      </c>
      <c r="J187" s="7">
        <v>0.5</v>
      </c>
      <c r="K187" s="8">
        <f>IFERROR(__xludf.DUMMYFUNCTION("IFERROR(filter(indirect(CONCAT(LEFT(K$1, LEN(K$1)-8),""-rep-texts"")&amp;""!$A$4:$A""),indirect(CONCAT(LEFT(K$1, LEN(K$1)-8),""-rep-texts"")&amp;""!$B$4:$B"") &lt;&gt; -1000, indirect(CONCAT(LEFT(K$1, LEN(K$1)-8),""-rep-texts"")&amp;""!$C$4:$C"") = L187), -2)"),-2.0)</f>
        <v>-2</v>
      </c>
      <c r="L187" s="8" t="str">
        <f>IFERROR(__xludf.DUMMYFUNCTION("IF(ISBLANK(IFERROR(vlookup(D187, IMPORTRANGE(""1HbWeGXj0j_9fxRj0rL21m2rIJnCPQCiNttak_P61qFU"", ""policy_current_state""), 3,false), ""Low Content"") ), ""Low Content"", IFERROR(vlookup(D187, IMPORTRANGE(""1HbWeGXj0j_9fxRj0rL21m2rIJnCPQCiNttak_P61qFU"", """&amp;"policy_current_state!$A$3:$C$10000""), 3,false), ""Low Content"") )"),"Low Content")</f>
        <v>Low Content</v>
      </c>
      <c r="M187" s="7">
        <v>0.5</v>
      </c>
      <c r="N187" s="7">
        <f>IFERROR(__xludf.DUMMYFUNCTION("IFERROR(filter(indirect(CONCAT(LEFT(N$1, LEN(N$1)-8),""-rep-texts"")&amp;""!$A$4:$A""),indirect(CONCAT(LEFT(N$1, LEN(N$1)-8),""-rep-texts"")&amp;""!$B$4:$B"") = -1000, indirect(CONCAT(LEFT(N$1, LEN(N$1)-8),""-rep-texts"")&amp;""!$C$4:$C"") = O187), -2)"),-2.0)</f>
        <v>-2</v>
      </c>
      <c r="O187" s="8" t="str">
        <f>IFERROR(__xludf.DUMMYFUNCTION("IFERROR(vlookup( filter(indirect(CONCAT(LEFT(N$1, LEN(N$1)-8),""-rep-texts"")&amp;""!$B$4:$B""),indirect(CONCAT(LEFT(N$1, LEN(N$1)-8),""-rep-texts"")&amp;""!$A$4:$A"") = Q187), indirect(CONCAT(LEFT(N$1, LEN(N$1)-8),""-rep-texts"")&amp;""!$A$4:$C""), 3, false), ""Low "&amp;"Content"")"),"Low Content")</f>
        <v>Low Content</v>
      </c>
      <c r="P187" s="7">
        <v>0.5</v>
      </c>
      <c r="Q187" s="8">
        <f>IFERROR(__xludf.DUMMYFUNCTION("IFERROR(filter(indirect(CONCAT(LEFT(Q$1, LEN(Q$1)-8),""-rep-texts"")&amp;""!$A$4:$A""),indirect(CONCAT(LEFT(Q$1, LEN(Q$1)-8),""-rep-texts"")&amp;""!$B$4:$B"") &lt;&gt; -1000, indirect(CONCAT(LEFT(Q$1, LEN(Q$1)-8),""-rep-texts"")&amp;""!$C$4:$C"") = R187), -2)"),-2.0)</f>
        <v>-2</v>
      </c>
      <c r="R187" s="8" t="str">
        <f>IFERROR(__xludf.DUMMYFUNCTION("IF(ISBLANK(IFERROR(vlookup(E187, IMPORTRANGE(""1HbWeGXj0j_9fxRj0rL21m2rIJnCPQCiNttak_P61qFU"", ""impact_quality""), 3,false), ""Low Content"") ), ""Low Content"", IFERROR(vlookup(E187, IMPORTRANGE(""1HbWeGXj0j_9fxRj0rL21m2rIJnCPQCiNttak_P61qFU"", ""impact"&amp;"_quality!$A$3:$C$10000""), 3,false), ""Low Content"") )"),"Low Content")</f>
        <v>Low Content</v>
      </c>
      <c r="S187" s="7">
        <v>0.5</v>
      </c>
      <c r="T187" s="7">
        <f>IFERROR(__xludf.DUMMYFUNCTION("IFERROR(filter(indirect(CONCAT(LEFT(T$1, LEN(T$1)-8),""-rep-texts"")&amp;""!$A$4:$A""),indirect(CONCAT(LEFT(T$1, LEN(T$1)-8),""-rep-texts"")&amp;""!$B$4:$B"") = -1000, indirect(CONCAT(LEFT(T$1, LEN(T$1)-8),""-rep-texts"")&amp;""!$C$4:$C"") = U187), -2)"),-2.0)</f>
        <v>-2</v>
      </c>
      <c r="U187" s="8" t="str">
        <f>IFERROR(__xludf.DUMMYFUNCTION("IFERROR(vlookup( filter(indirect(CONCAT(LEFT(T$1, LEN(T$1)-8),""-rep-texts"")&amp;""!$B$4:$B""),indirect(CONCAT(LEFT(T$1, LEN(T$1)-8),""-rep-texts"")&amp;""!$A$4:$A"") = W187), indirect(CONCAT(LEFT(T$1, LEN(T$1)-8),""-rep-texts"")&amp;""!$A$4:$C""), 3, false), ""Low "&amp;"Content"")"),"Low Content")</f>
        <v>Low Content</v>
      </c>
      <c r="V187" s="7">
        <v>0.5</v>
      </c>
      <c r="W187" s="8">
        <f>IFERROR(__xludf.DUMMYFUNCTION("IFERROR(filter(indirect(CONCAT(LEFT(W$1, LEN(W$1)-8),""-rep-texts"")&amp;""!$A$4:$A""),indirect(CONCAT(LEFT(W$1, LEN(W$1)-8),""-rep-texts"")&amp;""!$B$4:$B"") &lt;&gt; -1000, indirect(CONCAT(LEFT(W$1, LEN(W$1)-8),""-rep-texts"")&amp;""!$C$4:$C"") = X187), -2)"),-2.0)</f>
        <v>-2</v>
      </c>
      <c r="X187" s="8" t="str">
        <f>IFERROR(__xludf.DUMMYFUNCTION("IF(ISBLANK(IFERROR(vlookup(F187, IMPORTRANGE(""1HbWeGXj0j_9fxRj0rL21m2rIJnCPQCiNttak_P61qFU"", ""impact_cul_perf""), 3,false), ""Low Content"") ), ""Low Content"", IFERROR(vlookup(F187, IMPORTRANGE(""1HbWeGXj0j_9fxRj0rL21m2rIJnCPQCiNttak_P61qFU"", ""impac"&amp;"t_cul_perf!$A$3:$C$10000""), 3,false), ""Low Content"") )"),"Low Content")</f>
        <v>Low Content</v>
      </c>
      <c r="Y187" s="7">
        <v>0.5</v>
      </c>
      <c r="Z187" s="7">
        <f>IFERROR(__xludf.DUMMYFUNCTION("IFERROR(filter(indirect(CONCAT(LEFT(Z$1, LEN(Z$1)-8),""-rep-texts"")&amp;""!$A$4:$A""),indirect(CONCAT(LEFT(Z$1, LEN(Z$1)-8),""-rep-texts"")&amp;""!$B$4:$B"") = -1000, indirect(CONCAT(LEFT(Z$1, LEN(Z$1)-8),""-rep-texts"")&amp;""!$C$4:$C"") = AA187), -2)"),-2.0)</f>
        <v>-2</v>
      </c>
      <c r="AA187" s="8" t="str">
        <f>IFERROR(__xludf.DUMMYFUNCTION("IFERROR(vlookup( filter(indirect(CONCAT(LEFT(Z$1, LEN(Z$1)-8),""-rep-texts"")&amp;""!$B$4:$B""),indirect(CONCAT(LEFT(Z$1, LEN(Z$1)-8),""-rep-texts"")&amp;""!$A$4:$A"") = AC187), indirect(CONCAT(LEFT(Z$1, LEN(Z$1)-8),""-rep-texts"")&amp;""!$A$4:$C""), 3, false), ""Low"&amp;" Content"")"),"Low Content")</f>
        <v>Low Content</v>
      </c>
      <c r="AB187" s="7">
        <v>0.5</v>
      </c>
      <c r="AC187" s="8">
        <f>IFERROR(__xludf.DUMMYFUNCTION("IFERROR(filter(indirect(CONCAT(LEFT(AC$1, LEN(AC$1)-8),""-rep-texts"")&amp;""!$A$4:$A""),indirect(CONCAT(LEFT(AC$1, LEN(AC$1)-8),""-rep-texts"")&amp;""!$B$4:$B"") &lt;&gt; -1000, indirect(CONCAT(LEFT(AC$1, LEN(AC$1)-8),""-rep-texts"")&amp;""!$C$4:$C"") = AD187), -2)"),-2.0)</f>
        <v>-2</v>
      </c>
      <c r="AD187" s="8" t="str">
        <f>IFERROR(__xludf.DUMMYFUNCTION("IF(ISBLANK(IFERROR(vlookup(G187, IMPORTRANGE(""1HbWeGXj0j_9fxRj0rL21m2rIJnCPQCiNttak_P61qFU"", ""policy_desired_state""), 3,false), ""Low Content"") ), ""Low Content"", IFERROR(vlookup(G187, IMPORTRANGE(""1HbWeGXj0j_9fxRj0rL21m2rIJnCPQCiNttak_P61qFU"", """&amp;"policy_desired_state!$A$3:$C$10000""), 3,false), ""Low Content"") )"),"Low Content")</f>
        <v>Low Content</v>
      </c>
      <c r="AE187" s="7">
        <v>0.5</v>
      </c>
    </row>
    <row r="188" ht="15.75" customHeight="1">
      <c r="A188" s="5" t="s">
        <v>38</v>
      </c>
      <c r="B188" s="9" t="s">
        <v>85</v>
      </c>
      <c r="C188" s="5" t="s">
        <v>71</v>
      </c>
      <c r="D188" s="5"/>
      <c r="E188" s="5"/>
      <c r="F188" s="5"/>
      <c r="G188" s="5"/>
      <c r="H188" s="7">
        <f>IFERROR(__xludf.DUMMYFUNCTION("IFERROR(filter(indirect(CONCAT(LEFT(H$1, LEN(H$1)-8),""-rep-texts"")&amp;""!$A$4:$A""),indirect(CONCAT(LEFT(H$1, LEN(H$1)-8),""-rep-texts"")&amp;""!$B$4:$B"") = -1000, indirect(CONCAT(LEFT(H$1, LEN(H$1)-8),""-rep-texts"")&amp;""!$C$4:$C"") = I188), -2)"),-2.0)</f>
        <v>-2</v>
      </c>
      <c r="I188" s="8" t="str">
        <f>IFERROR(__xludf.DUMMYFUNCTION("IFERROR(vlookup( filter(indirect(CONCAT(LEFT(H$1, LEN(H$1)-8),""-rep-texts"")&amp;""!$B$4:$B""),indirect(CONCAT(LEFT(H$1, LEN(H$1)-8),""-rep-texts"")&amp;""!$A$4:$A"") = K188), indirect(CONCAT(LEFT(H$1, LEN(H$1)-8),""-rep-texts"")&amp;""!$A$4:$C""), 3, false), ""Low "&amp;"Content"")"),"Low Content")</f>
        <v>Low Content</v>
      </c>
      <c r="J188" s="7">
        <v>0.5</v>
      </c>
      <c r="K188" s="8">
        <f>IFERROR(__xludf.DUMMYFUNCTION("IFERROR(filter(indirect(CONCAT(LEFT(K$1, LEN(K$1)-8),""-rep-texts"")&amp;""!$A$4:$A""),indirect(CONCAT(LEFT(K$1, LEN(K$1)-8),""-rep-texts"")&amp;""!$B$4:$B"") &lt;&gt; -1000, indirect(CONCAT(LEFT(K$1, LEN(K$1)-8),""-rep-texts"")&amp;""!$C$4:$C"") = L188), -2)"),-2.0)</f>
        <v>-2</v>
      </c>
      <c r="L188" s="8" t="str">
        <f>IFERROR(__xludf.DUMMYFUNCTION("IF(ISBLANK(IFERROR(vlookup(D188, IMPORTRANGE(""1HbWeGXj0j_9fxRj0rL21m2rIJnCPQCiNttak_P61qFU"", ""policy_current_state""), 3,false), ""Low Content"") ), ""Low Content"", IFERROR(vlookup(D188, IMPORTRANGE(""1HbWeGXj0j_9fxRj0rL21m2rIJnCPQCiNttak_P61qFU"", """&amp;"policy_current_state!$A$3:$C$10000""), 3,false), ""Low Content"") )"),"Low Content")</f>
        <v>Low Content</v>
      </c>
      <c r="M188" s="7">
        <v>0.5</v>
      </c>
      <c r="N188" s="7">
        <f>IFERROR(__xludf.DUMMYFUNCTION("IFERROR(filter(indirect(CONCAT(LEFT(N$1, LEN(N$1)-8),""-rep-texts"")&amp;""!$A$4:$A""),indirect(CONCAT(LEFT(N$1, LEN(N$1)-8),""-rep-texts"")&amp;""!$B$4:$B"") = -1000, indirect(CONCAT(LEFT(N$1, LEN(N$1)-8),""-rep-texts"")&amp;""!$C$4:$C"") = O188), -2)"),-2.0)</f>
        <v>-2</v>
      </c>
      <c r="O188" s="8" t="str">
        <f>IFERROR(__xludf.DUMMYFUNCTION("IFERROR(vlookup( filter(indirect(CONCAT(LEFT(N$1, LEN(N$1)-8),""-rep-texts"")&amp;""!$B$4:$B""),indirect(CONCAT(LEFT(N$1, LEN(N$1)-8),""-rep-texts"")&amp;""!$A$4:$A"") = Q188), indirect(CONCAT(LEFT(N$1, LEN(N$1)-8),""-rep-texts"")&amp;""!$A$4:$C""), 3, false), ""Low "&amp;"Content"")"),"Low Content")</f>
        <v>Low Content</v>
      </c>
      <c r="P188" s="7">
        <v>0.5</v>
      </c>
      <c r="Q188" s="8">
        <f>IFERROR(__xludf.DUMMYFUNCTION("IFERROR(filter(indirect(CONCAT(LEFT(Q$1, LEN(Q$1)-8),""-rep-texts"")&amp;""!$A$4:$A""),indirect(CONCAT(LEFT(Q$1, LEN(Q$1)-8),""-rep-texts"")&amp;""!$B$4:$B"") &lt;&gt; -1000, indirect(CONCAT(LEFT(Q$1, LEN(Q$1)-8),""-rep-texts"")&amp;""!$C$4:$C"") = R188), -2)"),-2.0)</f>
        <v>-2</v>
      </c>
      <c r="R188" s="8" t="str">
        <f>IFERROR(__xludf.DUMMYFUNCTION("IF(ISBLANK(IFERROR(vlookup(E188, IMPORTRANGE(""1HbWeGXj0j_9fxRj0rL21m2rIJnCPQCiNttak_P61qFU"", ""impact_quality""), 3,false), ""Low Content"") ), ""Low Content"", IFERROR(vlookup(E188, IMPORTRANGE(""1HbWeGXj0j_9fxRj0rL21m2rIJnCPQCiNttak_P61qFU"", ""impact"&amp;"_quality!$A$3:$C$10000""), 3,false), ""Low Content"") )"),"Low Content")</f>
        <v>Low Content</v>
      </c>
      <c r="S188" s="7">
        <v>0.5</v>
      </c>
      <c r="T188" s="7">
        <f>IFERROR(__xludf.DUMMYFUNCTION("IFERROR(filter(indirect(CONCAT(LEFT(T$1, LEN(T$1)-8),""-rep-texts"")&amp;""!$A$4:$A""),indirect(CONCAT(LEFT(T$1, LEN(T$1)-8),""-rep-texts"")&amp;""!$B$4:$B"") = -1000, indirect(CONCAT(LEFT(T$1, LEN(T$1)-8),""-rep-texts"")&amp;""!$C$4:$C"") = U188), -2)"),-2.0)</f>
        <v>-2</v>
      </c>
      <c r="U188" s="8" t="str">
        <f>IFERROR(__xludf.DUMMYFUNCTION("IFERROR(vlookup( filter(indirect(CONCAT(LEFT(T$1, LEN(T$1)-8),""-rep-texts"")&amp;""!$B$4:$B""),indirect(CONCAT(LEFT(T$1, LEN(T$1)-8),""-rep-texts"")&amp;""!$A$4:$A"") = W188), indirect(CONCAT(LEFT(T$1, LEN(T$1)-8),""-rep-texts"")&amp;""!$A$4:$C""), 3, false), ""Low "&amp;"Content"")"),"Low Content")</f>
        <v>Low Content</v>
      </c>
      <c r="V188" s="7">
        <v>0.5</v>
      </c>
      <c r="W188" s="8">
        <f>IFERROR(__xludf.DUMMYFUNCTION("IFERROR(filter(indirect(CONCAT(LEFT(W$1, LEN(W$1)-8),""-rep-texts"")&amp;""!$A$4:$A""),indirect(CONCAT(LEFT(W$1, LEN(W$1)-8),""-rep-texts"")&amp;""!$B$4:$B"") &lt;&gt; -1000, indirect(CONCAT(LEFT(W$1, LEN(W$1)-8),""-rep-texts"")&amp;""!$C$4:$C"") = X188), -2)"),-2.0)</f>
        <v>-2</v>
      </c>
      <c r="X188" s="8" t="str">
        <f>IFERROR(__xludf.DUMMYFUNCTION("IF(ISBLANK(IFERROR(vlookup(F188, IMPORTRANGE(""1HbWeGXj0j_9fxRj0rL21m2rIJnCPQCiNttak_P61qFU"", ""impact_cul_perf""), 3,false), ""Low Content"") ), ""Low Content"", IFERROR(vlookup(F188, IMPORTRANGE(""1HbWeGXj0j_9fxRj0rL21m2rIJnCPQCiNttak_P61qFU"", ""impac"&amp;"t_cul_perf!$A$3:$C$10000""), 3,false), ""Low Content"") )"),"Low Content")</f>
        <v>Low Content</v>
      </c>
      <c r="Y188" s="7">
        <v>0.5</v>
      </c>
      <c r="Z188" s="7">
        <f>IFERROR(__xludf.DUMMYFUNCTION("IFERROR(filter(indirect(CONCAT(LEFT(Z$1, LEN(Z$1)-8),""-rep-texts"")&amp;""!$A$4:$A""),indirect(CONCAT(LEFT(Z$1, LEN(Z$1)-8),""-rep-texts"")&amp;""!$B$4:$B"") = -1000, indirect(CONCAT(LEFT(Z$1, LEN(Z$1)-8),""-rep-texts"")&amp;""!$C$4:$C"") = AA188), -2)"),-2.0)</f>
        <v>-2</v>
      </c>
      <c r="AA188" s="8" t="str">
        <f>IFERROR(__xludf.DUMMYFUNCTION("IFERROR(vlookup( filter(indirect(CONCAT(LEFT(Z$1, LEN(Z$1)-8),""-rep-texts"")&amp;""!$B$4:$B""),indirect(CONCAT(LEFT(Z$1, LEN(Z$1)-8),""-rep-texts"")&amp;""!$A$4:$A"") = AC188), indirect(CONCAT(LEFT(Z$1, LEN(Z$1)-8),""-rep-texts"")&amp;""!$A$4:$C""), 3, false), ""Low"&amp;" Content"")"),"Low Content")</f>
        <v>Low Content</v>
      </c>
      <c r="AB188" s="7">
        <v>0.5</v>
      </c>
      <c r="AC188" s="8">
        <f>IFERROR(__xludf.DUMMYFUNCTION("IFERROR(filter(indirect(CONCAT(LEFT(AC$1, LEN(AC$1)-8),""-rep-texts"")&amp;""!$A$4:$A""),indirect(CONCAT(LEFT(AC$1, LEN(AC$1)-8),""-rep-texts"")&amp;""!$B$4:$B"") &lt;&gt; -1000, indirect(CONCAT(LEFT(AC$1, LEN(AC$1)-8),""-rep-texts"")&amp;""!$C$4:$C"") = AD188), -2)"),-2.0)</f>
        <v>-2</v>
      </c>
      <c r="AD188" s="8" t="str">
        <f>IFERROR(__xludf.DUMMYFUNCTION("IF(ISBLANK(IFERROR(vlookup(G188, IMPORTRANGE(""1HbWeGXj0j_9fxRj0rL21m2rIJnCPQCiNttak_P61qFU"", ""policy_desired_state""), 3,false), ""Low Content"") ), ""Low Content"", IFERROR(vlookup(G188, IMPORTRANGE(""1HbWeGXj0j_9fxRj0rL21m2rIJnCPQCiNttak_P61qFU"", """&amp;"policy_desired_state!$A$3:$C$10000""), 3,false), ""Low Content"") )"),"Low Content")</f>
        <v>Low Content</v>
      </c>
      <c r="AE188" s="7">
        <v>0.5</v>
      </c>
    </row>
    <row r="189" ht="15.75" customHeight="1">
      <c r="A189" s="5" t="s">
        <v>38</v>
      </c>
      <c r="B189" s="9" t="s">
        <v>85</v>
      </c>
      <c r="C189" s="5" t="s">
        <v>71</v>
      </c>
      <c r="D189" s="5"/>
      <c r="E189" s="5"/>
      <c r="F189" s="5"/>
      <c r="G189" s="5"/>
      <c r="H189" s="7">
        <f>IFERROR(__xludf.DUMMYFUNCTION("IFERROR(filter(indirect(CONCAT(LEFT(H$1, LEN(H$1)-8),""-rep-texts"")&amp;""!$A$4:$A""),indirect(CONCAT(LEFT(H$1, LEN(H$1)-8),""-rep-texts"")&amp;""!$B$4:$B"") = -1000, indirect(CONCAT(LEFT(H$1, LEN(H$1)-8),""-rep-texts"")&amp;""!$C$4:$C"") = I189), -2)"),-2.0)</f>
        <v>-2</v>
      </c>
      <c r="I189" s="8" t="str">
        <f>IFERROR(__xludf.DUMMYFUNCTION("IFERROR(vlookup( filter(indirect(CONCAT(LEFT(H$1, LEN(H$1)-8),""-rep-texts"")&amp;""!$B$4:$B""),indirect(CONCAT(LEFT(H$1, LEN(H$1)-8),""-rep-texts"")&amp;""!$A$4:$A"") = K189), indirect(CONCAT(LEFT(H$1, LEN(H$1)-8),""-rep-texts"")&amp;""!$A$4:$C""), 3, false), ""Low "&amp;"Content"")"),"Low Content")</f>
        <v>Low Content</v>
      </c>
      <c r="J189" s="7">
        <v>0.5</v>
      </c>
      <c r="K189" s="8">
        <f>IFERROR(__xludf.DUMMYFUNCTION("IFERROR(filter(indirect(CONCAT(LEFT(K$1, LEN(K$1)-8),""-rep-texts"")&amp;""!$A$4:$A""),indirect(CONCAT(LEFT(K$1, LEN(K$1)-8),""-rep-texts"")&amp;""!$B$4:$B"") &lt;&gt; -1000, indirect(CONCAT(LEFT(K$1, LEN(K$1)-8),""-rep-texts"")&amp;""!$C$4:$C"") = L189), -2)"),-2.0)</f>
        <v>-2</v>
      </c>
      <c r="L189" s="8" t="str">
        <f>IFERROR(__xludf.DUMMYFUNCTION("IF(ISBLANK(IFERROR(vlookup(D189, IMPORTRANGE(""1HbWeGXj0j_9fxRj0rL21m2rIJnCPQCiNttak_P61qFU"", ""policy_current_state""), 3,false), ""Low Content"") ), ""Low Content"", IFERROR(vlookup(D189, IMPORTRANGE(""1HbWeGXj0j_9fxRj0rL21m2rIJnCPQCiNttak_P61qFU"", """&amp;"policy_current_state!$A$3:$C$10000""), 3,false), ""Low Content"") )"),"Low Content")</f>
        <v>Low Content</v>
      </c>
      <c r="M189" s="7">
        <v>0.5</v>
      </c>
      <c r="N189" s="7">
        <f>IFERROR(__xludf.DUMMYFUNCTION("IFERROR(filter(indirect(CONCAT(LEFT(N$1, LEN(N$1)-8),""-rep-texts"")&amp;""!$A$4:$A""),indirect(CONCAT(LEFT(N$1, LEN(N$1)-8),""-rep-texts"")&amp;""!$B$4:$B"") = -1000, indirect(CONCAT(LEFT(N$1, LEN(N$1)-8),""-rep-texts"")&amp;""!$C$4:$C"") = O189), -2)"),-2.0)</f>
        <v>-2</v>
      </c>
      <c r="O189" s="8" t="str">
        <f>IFERROR(__xludf.DUMMYFUNCTION("IFERROR(vlookup( filter(indirect(CONCAT(LEFT(N$1, LEN(N$1)-8),""-rep-texts"")&amp;""!$B$4:$B""),indirect(CONCAT(LEFT(N$1, LEN(N$1)-8),""-rep-texts"")&amp;""!$A$4:$A"") = Q189), indirect(CONCAT(LEFT(N$1, LEN(N$1)-8),""-rep-texts"")&amp;""!$A$4:$C""), 3, false), ""Low "&amp;"Content"")"),"Low Content")</f>
        <v>Low Content</v>
      </c>
      <c r="P189" s="7">
        <v>0.5</v>
      </c>
      <c r="Q189" s="8">
        <f>IFERROR(__xludf.DUMMYFUNCTION("IFERROR(filter(indirect(CONCAT(LEFT(Q$1, LEN(Q$1)-8),""-rep-texts"")&amp;""!$A$4:$A""),indirect(CONCAT(LEFT(Q$1, LEN(Q$1)-8),""-rep-texts"")&amp;""!$B$4:$B"") &lt;&gt; -1000, indirect(CONCAT(LEFT(Q$1, LEN(Q$1)-8),""-rep-texts"")&amp;""!$C$4:$C"") = R189), -2)"),-2.0)</f>
        <v>-2</v>
      </c>
      <c r="R189" s="8" t="str">
        <f>IFERROR(__xludf.DUMMYFUNCTION("IF(ISBLANK(IFERROR(vlookup(E189, IMPORTRANGE(""1HbWeGXj0j_9fxRj0rL21m2rIJnCPQCiNttak_P61qFU"", ""impact_quality""), 3,false), ""Low Content"") ), ""Low Content"", IFERROR(vlookup(E189, IMPORTRANGE(""1HbWeGXj0j_9fxRj0rL21m2rIJnCPQCiNttak_P61qFU"", ""impact"&amp;"_quality!$A$3:$C$10000""), 3,false), ""Low Content"") )"),"Low Content")</f>
        <v>Low Content</v>
      </c>
      <c r="S189" s="7">
        <v>0.5</v>
      </c>
      <c r="T189" s="7">
        <f>IFERROR(__xludf.DUMMYFUNCTION("IFERROR(filter(indirect(CONCAT(LEFT(T$1, LEN(T$1)-8),""-rep-texts"")&amp;""!$A$4:$A""),indirect(CONCAT(LEFT(T$1, LEN(T$1)-8),""-rep-texts"")&amp;""!$B$4:$B"") = -1000, indirect(CONCAT(LEFT(T$1, LEN(T$1)-8),""-rep-texts"")&amp;""!$C$4:$C"") = U189), -2)"),-2.0)</f>
        <v>-2</v>
      </c>
      <c r="U189" s="8" t="str">
        <f>IFERROR(__xludf.DUMMYFUNCTION("IFERROR(vlookup( filter(indirect(CONCAT(LEFT(T$1, LEN(T$1)-8),""-rep-texts"")&amp;""!$B$4:$B""),indirect(CONCAT(LEFT(T$1, LEN(T$1)-8),""-rep-texts"")&amp;""!$A$4:$A"") = W189), indirect(CONCAT(LEFT(T$1, LEN(T$1)-8),""-rep-texts"")&amp;""!$A$4:$C""), 3, false), ""Low "&amp;"Content"")"),"Low Content")</f>
        <v>Low Content</v>
      </c>
      <c r="V189" s="7">
        <v>0.5</v>
      </c>
      <c r="W189" s="8">
        <f>IFERROR(__xludf.DUMMYFUNCTION("IFERROR(filter(indirect(CONCAT(LEFT(W$1, LEN(W$1)-8),""-rep-texts"")&amp;""!$A$4:$A""),indirect(CONCAT(LEFT(W$1, LEN(W$1)-8),""-rep-texts"")&amp;""!$B$4:$B"") &lt;&gt; -1000, indirect(CONCAT(LEFT(W$1, LEN(W$1)-8),""-rep-texts"")&amp;""!$C$4:$C"") = X189), -2)"),-2.0)</f>
        <v>-2</v>
      </c>
      <c r="X189" s="8" t="str">
        <f>IFERROR(__xludf.DUMMYFUNCTION("IF(ISBLANK(IFERROR(vlookup(F189, IMPORTRANGE(""1HbWeGXj0j_9fxRj0rL21m2rIJnCPQCiNttak_P61qFU"", ""impact_cul_perf""), 3,false), ""Low Content"") ), ""Low Content"", IFERROR(vlookup(F189, IMPORTRANGE(""1HbWeGXj0j_9fxRj0rL21m2rIJnCPQCiNttak_P61qFU"", ""impac"&amp;"t_cul_perf!$A$3:$C$10000""), 3,false), ""Low Content"") )"),"Low Content")</f>
        <v>Low Content</v>
      </c>
      <c r="Y189" s="7">
        <v>0.5</v>
      </c>
      <c r="Z189" s="7">
        <f>IFERROR(__xludf.DUMMYFUNCTION("IFERROR(filter(indirect(CONCAT(LEFT(Z$1, LEN(Z$1)-8),""-rep-texts"")&amp;""!$A$4:$A""),indirect(CONCAT(LEFT(Z$1, LEN(Z$1)-8),""-rep-texts"")&amp;""!$B$4:$B"") = -1000, indirect(CONCAT(LEFT(Z$1, LEN(Z$1)-8),""-rep-texts"")&amp;""!$C$4:$C"") = AA189), -2)"),-2.0)</f>
        <v>-2</v>
      </c>
      <c r="AA189" s="8" t="str">
        <f>IFERROR(__xludf.DUMMYFUNCTION("IFERROR(vlookup( filter(indirect(CONCAT(LEFT(Z$1, LEN(Z$1)-8),""-rep-texts"")&amp;""!$B$4:$B""),indirect(CONCAT(LEFT(Z$1, LEN(Z$1)-8),""-rep-texts"")&amp;""!$A$4:$A"") = AC189), indirect(CONCAT(LEFT(Z$1, LEN(Z$1)-8),""-rep-texts"")&amp;""!$A$4:$C""), 3, false), ""Low"&amp;" Content"")"),"Low Content")</f>
        <v>Low Content</v>
      </c>
      <c r="AB189" s="7">
        <v>0.5</v>
      </c>
      <c r="AC189" s="8">
        <f>IFERROR(__xludf.DUMMYFUNCTION("IFERROR(filter(indirect(CONCAT(LEFT(AC$1, LEN(AC$1)-8),""-rep-texts"")&amp;""!$A$4:$A""),indirect(CONCAT(LEFT(AC$1, LEN(AC$1)-8),""-rep-texts"")&amp;""!$B$4:$B"") &lt;&gt; -1000, indirect(CONCAT(LEFT(AC$1, LEN(AC$1)-8),""-rep-texts"")&amp;""!$C$4:$C"") = AD189), -2)"),-2.0)</f>
        <v>-2</v>
      </c>
      <c r="AD189" s="8" t="str">
        <f>IFERROR(__xludf.DUMMYFUNCTION("IF(ISBLANK(IFERROR(vlookup(G189, IMPORTRANGE(""1HbWeGXj0j_9fxRj0rL21m2rIJnCPQCiNttak_P61qFU"", ""policy_desired_state""), 3,false), ""Low Content"") ), ""Low Content"", IFERROR(vlookup(G189, IMPORTRANGE(""1HbWeGXj0j_9fxRj0rL21m2rIJnCPQCiNttak_P61qFU"", """&amp;"policy_desired_state!$A$3:$C$10000""), 3,false), ""Low Content"") )"),"Low Content")</f>
        <v>Low Content</v>
      </c>
      <c r="AE189" s="7">
        <v>0.5</v>
      </c>
    </row>
    <row r="190" ht="15.75" customHeight="1">
      <c r="A190" s="5" t="s">
        <v>38</v>
      </c>
      <c r="B190" s="9" t="s">
        <v>145</v>
      </c>
      <c r="C190" s="5" t="s">
        <v>71</v>
      </c>
      <c r="D190" s="5"/>
      <c r="E190" s="5"/>
      <c r="F190" s="5"/>
      <c r="G190" s="5"/>
      <c r="H190" s="7">
        <f>IFERROR(__xludf.DUMMYFUNCTION("IFERROR(filter(indirect(CONCAT(LEFT(H$1, LEN(H$1)-8),""-rep-texts"")&amp;""!$A$4:$A""),indirect(CONCAT(LEFT(H$1, LEN(H$1)-8),""-rep-texts"")&amp;""!$B$4:$B"") = -1000, indirect(CONCAT(LEFT(H$1, LEN(H$1)-8),""-rep-texts"")&amp;""!$C$4:$C"") = I190), -2)"),-2.0)</f>
        <v>-2</v>
      </c>
      <c r="I190" s="8" t="str">
        <f>IFERROR(__xludf.DUMMYFUNCTION("IFERROR(vlookup( filter(indirect(CONCAT(LEFT(H$1, LEN(H$1)-8),""-rep-texts"")&amp;""!$B$4:$B""),indirect(CONCAT(LEFT(H$1, LEN(H$1)-8),""-rep-texts"")&amp;""!$A$4:$A"") = K190), indirect(CONCAT(LEFT(H$1, LEN(H$1)-8),""-rep-texts"")&amp;""!$A$4:$C""), 3, false), ""Low "&amp;"Content"")"),"Low Content")</f>
        <v>Low Content</v>
      </c>
      <c r="J190" s="7">
        <v>0.5</v>
      </c>
      <c r="K190" s="8">
        <f>IFERROR(__xludf.DUMMYFUNCTION("IFERROR(filter(indirect(CONCAT(LEFT(K$1, LEN(K$1)-8),""-rep-texts"")&amp;""!$A$4:$A""),indirect(CONCAT(LEFT(K$1, LEN(K$1)-8),""-rep-texts"")&amp;""!$B$4:$B"") &lt;&gt; -1000, indirect(CONCAT(LEFT(K$1, LEN(K$1)-8),""-rep-texts"")&amp;""!$C$4:$C"") = L190), -2)"),-2.0)</f>
        <v>-2</v>
      </c>
      <c r="L190" s="8" t="str">
        <f>IFERROR(__xludf.DUMMYFUNCTION("IF(ISBLANK(IFERROR(vlookup(D190, IMPORTRANGE(""1HbWeGXj0j_9fxRj0rL21m2rIJnCPQCiNttak_P61qFU"", ""policy_current_state""), 3,false), ""Low Content"") ), ""Low Content"", IFERROR(vlookup(D190, IMPORTRANGE(""1HbWeGXj0j_9fxRj0rL21m2rIJnCPQCiNttak_P61qFU"", """&amp;"policy_current_state!$A$3:$C$10000""), 3,false), ""Low Content"") )"),"Low Content")</f>
        <v>Low Content</v>
      </c>
      <c r="M190" s="7">
        <v>0.5</v>
      </c>
      <c r="N190" s="7">
        <f>IFERROR(__xludf.DUMMYFUNCTION("IFERROR(filter(indirect(CONCAT(LEFT(N$1, LEN(N$1)-8),""-rep-texts"")&amp;""!$A$4:$A""),indirect(CONCAT(LEFT(N$1, LEN(N$1)-8),""-rep-texts"")&amp;""!$B$4:$B"") = -1000, indirect(CONCAT(LEFT(N$1, LEN(N$1)-8),""-rep-texts"")&amp;""!$C$4:$C"") = O190), -2)"),-2.0)</f>
        <v>-2</v>
      </c>
      <c r="O190" s="8" t="str">
        <f>IFERROR(__xludf.DUMMYFUNCTION("IFERROR(vlookup( filter(indirect(CONCAT(LEFT(N$1, LEN(N$1)-8),""-rep-texts"")&amp;""!$B$4:$B""),indirect(CONCAT(LEFT(N$1, LEN(N$1)-8),""-rep-texts"")&amp;""!$A$4:$A"") = Q190), indirect(CONCAT(LEFT(N$1, LEN(N$1)-8),""-rep-texts"")&amp;""!$A$4:$C""), 3, false), ""Low "&amp;"Content"")"),"Low Content")</f>
        <v>Low Content</v>
      </c>
      <c r="P190" s="7">
        <v>0.5</v>
      </c>
      <c r="Q190" s="8">
        <f>IFERROR(__xludf.DUMMYFUNCTION("IFERROR(filter(indirect(CONCAT(LEFT(Q$1, LEN(Q$1)-8),""-rep-texts"")&amp;""!$A$4:$A""),indirect(CONCAT(LEFT(Q$1, LEN(Q$1)-8),""-rep-texts"")&amp;""!$B$4:$B"") &lt;&gt; -1000, indirect(CONCAT(LEFT(Q$1, LEN(Q$1)-8),""-rep-texts"")&amp;""!$C$4:$C"") = R190), -2)"),-2.0)</f>
        <v>-2</v>
      </c>
      <c r="R190" s="8" t="str">
        <f>IFERROR(__xludf.DUMMYFUNCTION("IF(ISBLANK(IFERROR(vlookup(E190, IMPORTRANGE(""1HbWeGXj0j_9fxRj0rL21m2rIJnCPQCiNttak_P61qFU"", ""impact_quality""), 3,false), ""Low Content"") ), ""Low Content"", IFERROR(vlookup(E190, IMPORTRANGE(""1HbWeGXj0j_9fxRj0rL21m2rIJnCPQCiNttak_P61qFU"", ""impact"&amp;"_quality!$A$3:$C$10000""), 3,false), ""Low Content"") )"),"Low Content")</f>
        <v>Low Content</v>
      </c>
      <c r="S190" s="7">
        <v>0.5</v>
      </c>
      <c r="T190" s="7">
        <f>IFERROR(__xludf.DUMMYFUNCTION("IFERROR(filter(indirect(CONCAT(LEFT(T$1, LEN(T$1)-8),""-rep-texts"")&amp;""!$A$4:$A""),indirect(CONCAT(LEFT(T$1, LEN(T$1)-8),""-rep-texts"")&amp;""!$B$4:$B"") = -1000, indirect(CONCAT(LEFT(T$1, LEN(T$1)-8),""-rep-texts"")&amp;""!$C$4:$C"") = U190), -2)"),-2.0)</f>
        <v>-2</v>
      </c>
      <c r="U190" s="8" t="str">
        <f>IFERROR(__xludf.DUMMYFUNCTION("IFERROR(vlookup( filter(indirect(CONCAT(LEFT(T$1, LEN(T$1)-8),""-rep-texts"")&amp;""!$B$4:$B""),indirect(CONCAT(LEFT(T$1, LEN(T$1)-8),""-rep-texts"")&amp;""!$A$4:$A"") = W190), indirect(CONCAT(LEFT(T$1, LEN(T$1)-8),""-rep-texts"")&amp;""!$A$4:$C""), 3, false), ""Low "&amp;"Content"")"),"Low Content")</f>
        <v>Low Content</v>
      </c>
      <c r="V190" s="7">
        <v>0.5</v>
      </c>
      <c r="W190" s="8">
        <f>IFERROR(__xludf.DUMMYFUNCTION("IFERROR(filter(indirect(CONCAT(LEFT(W$1, LEN(W$1)-8),""-rep-texts"")&amp;""!$A$4:$A""),indirect(CONCAT(LEFT(W$1, LEN(W$1)-8),""-rep-texts"")&amp;""!$B$4:$B"") &lt;&gt; -1000, indirect(CONCAT(LEFT(W$1, LEN(W$1)-8),""-rep-texts"")&amp;""!$C$4:$C"") = X190), -2)"),-2.0)</f>
        <v>-2</v>
      </c>
      <c r="X190" s="8" t="str">
        <f>IFERROR(__xludf.DUMMYFUNCTION("IF(ISBLANK(IFERROR(vlookup(F190, IMPORTRANGE(""1HbWeGXj0j_9fxRj0rL21m2rIJnCPQCiNttak_P61qFU"", ""impact_cul_perf""), 3,false), ""Low Content"") ), ""Low Content"", IFERROR(vlookup(F190, IMPORTRANGE(""1HbWeGXj0j_9fxRj0rL21m2rIJnCPQCiNttak_P61qFU"", ""impac"&amp;"t_cul_perf!$A$3:$C$10000""), 3,false), ""Low Content"") )"),"Low Content")</f>
        <v>Low Content</v>
      </c>
      <c r="Y190" s="7">
        <v>0.5</v>
      </c>
      <c r="Z190" s="7">
        <f>IFERROR(__xludf.DUMMYFUNCTION("IFERROR(filter(indirect(CONCAT(LEFT(Z$1, LEN(Z$1)-8),""-rep-texts"")&amp;""!$A$4:$A""),indirect(CONCAT(LEFT(Z$1, LEN(Z$1)-8),""-rep-texts"")&amp;""!$B$4:$B"") = -1000, indirect(CONCAT(LEFT(Z$1, LEN(Z$1)-8),""-rep-texts"")&amp;""!$C$4:$C"") = AA190), -2)"),-2.0)</f>
        <v>-2</v>
      </c>
      <c r="AA190" s="8" t="str">
        <f>IFERROR(__xludf.DUMMYFUNCTION("IFERROR(vlookup( filter(indirect(CONCAT(LEFT(Z$1, LEN(Z$1)-8),""-rep-texts"")&amp;""!$B$4:$B""),indirect(CONCAT(LEFT(Z$1, LEN(Z$1)-8),""-rep-texts"")&amp;""!$A$4:$A"") = AC190), indirect(CONCAT(LEFT(Z$1, LEN(Z$1)-8),""-rep-texts"")&amp;""!$A$4:$C""), 3, false), ""Low"&amp;" Content"")"),"Low Content")</f>
        <v>Low Content</v>
      </c>
      <c r="AB190" s="7">
        <v>0.5</v>
      </c>
      <c r="AC190" s="8">
        <f>IFERROR(__xludf.DUMMYFUNCTION("IFERROR(filter(indirect(CONCAT(LEFT(AC$1, LEN(AC$1)-8),""-rep-texts"")&amp;""!$A$4:$A""),indirect(CONCAT(LEFT(AC$1, LEN(AC$1)-8),""-rep-texts"")&amp;""!$B$4:$B"") &lt;&gt; -1000, indirect(CONCAT(LEFT(AC$1, LEN(AC$1)-8),""-rep-texts"")&amp;""!$C$4:$C"") = AD190), -2)"),-2.0)</f>
        <v>-2</v>
      </c>
      <c r="AD190" s="8" t="str">
        <f>IFERROR(__xludf.DUMMYFUNCTION("IF(ISBLANK(IFERROR(vlookup(G190, IMPORTRANGE(""1HbWeGXj0j_9fxRj0rL21m2rIJnCPQCiNttak_P61qFU"", ""policy_desired_state""), 3,false), ""Low Content"") ), ""Low Content"", IFERROR(vlookup(G190, IMPORTRANGE(""1HbWeGXj0j_9fxRj0rL21m2rIJnCPQCiNttak_P61qFU"", """&amp;"policy_desired_state!$A$3:$C$10000""), 3,false), ""Low Content"") )"),"Low Content")</f>
        <v>Low Content</v>
      </c>
      <c r="AE190" s="7">
        <v>0.5</v>
      </c>
    </row>
    <row r="191" ht="15.75" customHeight="1">
      <c r="A191" s="5" t="s">
        <v>38</v>
      </c>
      <c r="B191" s="9" t="s">
        <v>52</v>
      </c>
      <c r="C191" s="5" t="s">
        <v>71</v>
      </c>
      <c r="D191" s="5"/>
      <c r="E191" s="5"/>
      <c r="F191" s="5"/>
      <c r="G191" s="5"/>
      <c r="H191" s="7">
        <f>IFERROR(__xludf.DUMMYFUNCTION("IFERROR(filter(indirect(CONCAT(LEFT(H$1, LEN(H$1)-8),""-rep-texts"")&amp;""!$A$4:$A""),indirect(CONCAT(LEFT(H$1, LEN(H$1)-8),""-rep-texts"")&amp;""!$B$4:$B"") = -1000, indirect(CONCAT(LEFT(H$1, LEN(H$1)-8),""-rep-texts"")&amp;""!$C$4:$C"") = I191), -2)"),-2.0)</f>
        <v>-2</v>
      </c>
      <c r="I191" s="8" t="str">
        <f>IFERROR(__xludf.DUMMYFUNCTION("IFERROR(vlookup( filter(indirect(CONCAT(LEFT(H$1, LEN(H$1)-8),""-rep-texts"")&amp;""!$B$4:$B""),indirect(CONCAT(LEFT(H$1, LEN(H$1)-8),""-rep-texts"")&amp;""!$A$4:$A"") = K191), indirect(CONCAT(LEFT(H$1, LEN(H$1)-8),""-rep-texts"")&amp;""!$A$4:$C""), 3, false), ""Low "&amp;"Content"")"),"Low Content")</f>
        <v>Low Content</v>
      </c>
      <c r="J191" s="7">
        <v>0.5</v>
      </c>
      <c r="K191" s="8">
        <f>IFERROR(__xludf.DUMMYFUNCTION("IFERROR(filter(indirect(CONCAT(LEFT(K$1, LEN(K$1)-8),""-rep-texts"")&amp;""!$A$4:$A""),indirect(CONCAT(LEFT(K$1, LEN(K$1)-8),""-rep-texts"")&amp;""!$B$4:$B"") &lt;&gt; -1000, indirect(CONCAT(LEFT(K$1, LEN(K$1)-8),""-rep-texts"")&amp;""!$C$4:$C"") = L191), -2)"),-2.0)</f>
        <v>-2</v>
      </c>
      <c r="L191" s="8" t="str">
        <f>IFERROR(__xludf.DUMMYFUNCTION("IF(ISBLANK(IFERROR(vlookup(D191, IMPORTRANGE(""1HbWeGXj0j_9fxRj0rL21m2rIJnCPQCiNttak_P61qFU"", ""policy_current_state""), 3,false), ""Low Content"") ), ""Low Content"", IFERROR(vlookup(D191, IMPORTRANGE(""1HbWeGXj0j_9fxRj0rL21m2rIJnCPQCiNttak_P61qFU"", """&amp;"policy_current_state!$A$3:$C$10000""), 3,false), ""Low Content"") )"),"Low Content")</f>
        <v>Low Content</v>
      </c>
      <c r="M191" s="7">
        <v>0.5</v>
      </c>
      <c r="N191" s="7">
        <f>IFERROR(__xludf.DUMMYFUNCTION("IFERROR(filter(indirect(CONCAT(LEFT(N$1, LEN(N$1)-8),""-rep-texts"")&amp;""!$A$4:$A""),indirect(CONCAT(LEFT(N$1, LEN(N$1)-8),""-rep-texts"")&amp;""!$B$4:$B"") = -1000, indirect(CONCAT(LEFT(N$1, LEN(N$1)-8),""-rep-texts"")&amp;""!$C$4:$C"") = O191), -2)"),-2.0)</f>
        <v>-2</v>
      </c>
      <c r="O191" s="8" t="str">
        <f>IFERROR(__xludf.DUMMYFUNCTION("IFERROR(vlookup( filter(indirect(CONCAT(LEFT(N$1, LEN(N$1)-8),""-rep-texts"")&amp;""!$B$4:$B""),indirect(CONCAT(LEFT(N$1, LEN(N$1)-8),""-rep-texts"")&amp;""!$A$4:$A"") = Q191), indirect(CONCAT(LEFT(N$1, LEN(N$1)-8),""-rep-texts"")&amp;""!$A$4:$C""), 3, false), ""Low "&amp;"Content"")"),"Low Content")</f>
        <v>Low Content</v>
      </c>
      <c r="P191" s="7">
        <v>0.5</v>
      </c>
      <c r="Q191" s="8">
        <f>IFERROR(__xludf.DUMMYFUNCTION("IFERROR(filter(indirect(CONCAT(LEFT(Q$1, LEN(Q$1)-8),""-rep-texts"")&amp;""!$A$4:$A""),indirect(CONCAT(LEFT(Q$1, LEN(Q$1)-8),""-rep-texts"")&amp;""!$B$4:$B"") &lt;&gt; -1000, indirect(CONCAT(LEFT(Q$1, LEN(Q$1)-8),""-rep-texts"")&amp;""!$C$4:$C"") = R191), -2)"),-2.0)</f>
        <v>-2</v>
      </c>
      <c r="R191" s="8" t="str">
        <f>IFERROR(__xludf.DUMMYFUNCTION("IF(ISBLANK(IFERROR(vlookup(E191, IMPORTRANGE(""1HbWeGXj0j_9fxRj0rL21m2rIJnCPQCiNttak_P61qFU"", ""impact_quality""), 3,false), ""Low Content"") ), ""Low Content"", IFERROR(vlookup(E191, IMPORTRANGE(""1HbWeGXj0j_9fxRj0rL21m2rIJnCPQCiNttak_P61qFU"", ""impact"&amp;"_quality!$A$3:$C$10000""), 3,false), ""Low Content"") )"),"Low Content")</f>
        <v>Low Content</v>
      </c>
      <c r="S191" s="7">
        <v>0.5</v>
      </c>
      <c r="T191" s="7">
        <f>IFERROR(__xludf.DUMMYFUNCTION("IFERROR(filter(indirect(CONCAT(LEFT(T$1, LEN(T$1)-8),""-rep-texts"")&amp;""!$A$4:$A""),indirect(CONCAT(LEFT(T$1, LEN(T$1)-8),""-rep-texts"")&amp;""!$B$4:$B"") = -1000, indirect(CONCAT(LEFT(T$1, LEN(T$1)-8),""-rep-texts"")&amp;""!$C$4:$C"") = U191), -2)"),-2.0)</f>
        <v>-2</v>
      </c>
      <c r="U191" s="8" t="str">
        <f>IFERROR(__xludf.DUMMYFUNCTION("IFERROR(vlookup( filter(indirect(CONCAT(LEFT(T$1, LEN(T$1)-8),""-rep-texts"")&amp;""!$B$4:$B""),indirect(CONCAT(LEFT(T$1, LEN(T$1)-8),""-rep-texts"")&amp;""!$A$4:$A"") = W191), indirect(CONCAT(LEFT(T$1, LEN(T$1)-8),""-rep-texts"")&amp;""!$A$4:$C""), 3, false), ""Low "&amp;"Content"")"),"Low Content")</f>
        <v>Low Content</v>
      </c>
      <c r="V191" s="7">
        <v>0.5</v>
      </c>
      <c r="W191" s="8">
        <f>IFERROR(__xludf.DUMMYFUNCTION("IFERROR(filter(indirect(CONCAT(LEFT(W$1, LEN(W$1)-8),""-rep-texts"")&amp;""!$A$4:$A""),indirect(CONCAT(LEFT(W$1, LEN(W$1)-8),""-rep-texts"")&amp;""!$B$4:$B"") &lt;&gt; -1000, indirect(CONCAT(LEFT(W$1, LEN(W$1)-8),""-rep-texts"")&amp;""!$C$4:$C"") = X191), -2)"),-2.0)</f>
        <v>-2</v>
      </c>
      <c r="X191" s="8" t="str">
        <f>IFERROR(__xludf.DUMMYFUNCTION("IF(ISBLANK(IFERROR(vlookup(F191, IMPORTRANGE(""1HbWeGXj0j_9fxRj0rL21m2rIJnCPQCiNttak_P61qFU"", ""impact_cul_perf""), 3,false), ""Low Content"") ), ""Low Content"", IFERROR(vlookup(F191, IMPORTRANGE(""1HbWeGXj0j_9fxRj0rL21m2rIJnCPQCiNttak_P61qFU"", ""impac"&amp;"t_cul_perf!$A$3:$C$10000""), 3,false), ""Low Content"") )"),"Low Content")</f>
        <v>Low Content</v>
      </c>
      <c r="Y191" s="7">
        <v>0.5</v>
      </c>
      <c r="Z191" s="7">
        <f>IFERROR(__xludf.DUMMYFUNCTION("IFERROR(filter(indirect(CONCAT(LEFT(Z$1, LEN(Z$1)-8),""-rep-texts"")&amp;""!$A$4:$A""),indirect(CONCAT(LEFT(Z$1, LEN(Z$1)-8),""-rep-texts"")&amp;""!$B$4:$B"") = -1000, indirect(CONCAT(LEFT(Z$1, LEN(Z$1)-8),""-rep-texts"")&amp;""!$C$4:$C"") = AA191), -2)"),-2.0)</f>
        <v>-2</v>
      </c>
      <c r="AA191" s="8" t="str">
        <f>IFERROR(__xludf.DUMMYFUNCTION("IFERROR(vlookup( filter(indirect(CONCAT(LEFT(Z$1, LEN(Z$1)-8),""-rep-texts"")&amp;""!$B$4:$B""),indirect(CONCAT(LEFT(Z$1, LEN(Z$1)-8),""-rep-texts"")&amp;""!$A$4:$A"") = AC191), indirect(CONCAT(LEFT(Z$1, LEN(Z$1)-8),""-rep-texts"")&amp;""!$A$4:$C""), 3, false), ""Low"&amp;" Content"")"),"Low Content")</f>
        <v>Low Content</v>
      </c>
      <c r="AB191" s="7">
        <v>0.5</v>
      </c>
      <c r="AC191" s="8">
        <f>IFERROR(__xludf.DUMMYFUNCTION("IFERROR(filter(indirect(CONCAT(LEFT(AC$1, LEN(AC$1)-8),""-rep-texts"")&amp;""!$A$4:$A""),indirect(CONCAT(LEFT(AC$1, LEN(AC$1)-8),""-rep-texts"")&amp;""!$B$4:$B"") &lt;&gt; -1000, indirect(CONCAT(LEFT(AC$1, LEN(AC$1)-8),""-rep-texts"")&amp;""!$C$4:$C"") = AD191), -2)"),-2.0)</f>
        <v>-2</v>
      </c>
      <c r="AD191" s="8" t="str">
        <f>IFERROR(__xludf.DUMMYFUNCTION("IF(ISBLANK(IFERROR(vlookup(G191, IMPORTRANGE(""1HbWeGXj0j_9fxRj0rL21m2rIJnCPQCiNttak_P61qFU"", ""policy_desired_state""), 3,false), ""Low Content"") ), ""Low Content"", IFERROR(vlookup(G191, IMPORTRANGE(""1HbWeGXj0j_9fxRj0rL21m2rIJnCPQCiNttak_P61qFU"", """&amp;"policy_desired_state!$A$3:$C$10000""), 3,false), ""Low Content"") )"),"Low Content")</f>
        <v>Low Content</v>
      </c>
      <c r="AE191" s="7">
        <v>0.5</v>
      </c>
    </row>
    <row r="192" ht="15.75" customHeight="1">
      <c r="A192" s="5" t="s">
        <v>38</v>
      </c>
      <c r="B192" s="9" t="s">
        <v>52</v>
      </c>
      <c r="C192" s="5" t="s">
        <v>71</v>
      </c>
      <c r="D192" s="5"/>
      <c r="E192" s="5"/>
      <c r="F192" s="5"/>
      <c r="G192" s="5"/>
      <c r="H192" s="7">
        <f>IFERROR(__xludf.DUMMYFUNCTION("IFERROR(filter(indirect(CONCAT(LEFT(H$1, LEN(H$1)-8),""-rep-texts"")&amp;""!$A$4:$A""),indirect(CONCAT(LEFT(H$1, LEN(H$1)-8),""-rep-texts"")&amp;""!$B$4:$B"") = -1000, indirect(CONCAT(LEFT(H$1, LEN(H$1)-8),""-rep-texts"")&amp;""!$C$4:$C"") = I192), -2)"),-2.0)</f>
        <v>-2</v>
      </c>
      <c r="I192" s="8" t="str">
        <f>IFERROR(__xludf.DUMMYFUNCTION("IFERROR(vlookup( filter(indirect(CONCAT(LEFT(H$1, LEN(H$1)-8),""-rep-texts"")&amp;""!$B$4:$B""),indirect(CONCAT(LEFT(H$1, LEN(H$1)-8),""-rep-texts"")&amp;""!$A$4:$A"") = K192), indirect(CONCAT(LEFT(H$1, LEN(H$1)-8),""-rep-texts"")&amp;""!$A$4:$C""), 3, false), ""Low "&amp;"Content"")"),"Low Content")</f>
        <v>Low Content</v>
      </c>
      <c r="J192" s="7">
        <v>0.5</v>
      </c>
      <c r="K192" s="8">
        <f>IFERROR(__xludf.DUMMYFUNCTION("IFERROR(filter(indirect(CONCAT(LEFT(K$1, LEN(K$1)-8),""-rep-texts"")&amp;""!$A$4:$A""),indirect(CONCAT(LEFT(K$1, LEN(K$1)-8),""-rep-texts"")&amp;""!$B$4:$B"") &lt;&gt; -1000, indirect(CONCAT(LEFT(K$1, LEN(K$1)-8),""-rep-texts"")&amp;""!$C$4:$C"") = L192), -2)"),-2.0)</f>
        <v>-2</v>
      </c>
      <c r="L192" s="8" t="str">
        <f>IFERROR(__xludf.DUMMYFUNCTION("IF(ISBLANK(IFERROR(vlookup(D192, IMPORTRANGE(""1HbWeGXj0j_9fxRj0rL21m2rIJnCPQCiNttak_P61qFU"", ""policy_current_state""), 3,false), ""Low Content"") ), ""Low Content"", IFERROR(vlookup(D192, IMPORTRANGE(""1HbWeGXj0j_9fxRj0rL21m2rIJnCPQCiNttak_P61qFU"", """&amp;"policy_current_state!$A$3:$C$10000""), 3,false), ""Low Content"") )"),"Low Content")</f>
        <v>Low Content</v>
      </c>
      <c r="M192" s="7">
        <v>0.5</v>
      </c>
      <c r="N192" s="7">
        <f>IFERROR(__xludf.DUMMYFUNCTION("IFERROR(filter(indirect(CONCAT(LEFT(N$1, LEN(N$1)-8),""-rep-texts"")&amp;""!$A$4:$A""),indirect(CONCAT(LEFT(N$1, LEN(N$1)-8),""-rep-texts"")&amp;""!$B$4:$B"") = -1000, indirect(CONCAT(LEFT(N$1, LEN(N$1)-8),""-rep-texts"")&amp;""!$C$4:$C"") = O192), -2)"),-2.0)</f>
        <v>-2</v>
      </c>
      <c r="O192" s="8" t="str">
        <f>IFERROR(__xludf.DUMMYFUNCTION("IFERROR(vlookup( filter(indirect(CONCAT(LEFT(N$1, LEN(N$1)-8),""-rep-texts"")&amp;""!$B$4:$B""),indirect(CONCAT(LEFT(N$1, LEN(N$1)-8),""-rep-texts"")&amp;""!$A$4:$A"") = Q192), indirect(CONCAT(LEFT(N$1, LEN(N$1)-8),""-rep-texts"")&amp;""!$A$4:$C""), 3, false), ""Low "&amp;"Content"")"),"Low Content")</f>
        <v>Low Content</v>
      </c>
      <c r="P192" s="7">
        <v>0.5</v>
      </c>
      <c r="Q192" s="8">
        <f>IFERROR(__xludf.DUMMYFUNCTION("IFERROR(filter(indirect(CONCAT(LEFT(Q$1, LEN(Q$1)-8),""-rep-texts"")&amp;""!$A$4:$A""),indirect(CONCAT(LEFT(Q$1, LEN(Q$1)-8),""-rep-texts"")&amp;""!$B$4:$B"") &lt;&gt; -1000, indirect(CONCAT(LEFT(Q$1, LEN(Q$1)-8),""-rep-texts"")&amp;""!$C$4:$C"") = R192), -2)"),-2.0)</f>
        <v>-2</v>
      </c>
      <c r="R192" s="8" t="str">
        <f>IFERROR(__xludf.DUMMYFUNCTION("IF(ISBLANK(IFERROR(vlookup(E192, IMPORTRANGE(""1HbWeGXj0j_9fxRj0rL21m2rIJnCPQCiNttak_P61qFU"", ""impact_quality""), 3,false), ""Low Content"") ), ""Low Content"", IFERROR(vlookup(E192, IMPORTRANGE(""1HbWeGXj0j_9fxRj0rL21m2rIJnCPQCiNttak_P61qFU"", ""impact"&amp;"_quality!$A$3:$C$10000""), 3,false), ""Low Content"") )"),"Low Content")</f>
        <v>Low Content</v>
      </c>
      <c r="S192" s="7">
        <v>0.5</v>
      </c>
      <c r="T192" s="7">
        <f>IFERROR(__xludf.DUMMYFUNCTION("IFERROR(filter(indirect(CONCAT(LEFT(T$1, LEN(T$1)-8),""-rep-texts"")&amp;""!$A$4:$A""),indirect(CONCAT(LEFT(T$1, LEN(T$1)-8),""-rep-texts"")&amp;""!$B$4:$B"") = -1000, indirect(CONCAT(LEFT(T$1, LEN(T$1)-8),""-rep-texts"")&amp;""!$C$4:$C"") = U192), -2)"),-2.0)</f>
        <v>-2</v>
      </c>
      <c r="U192" s="8" t="str">
        <f>IFERROR(__xludf.DUMMYFUNCTION("IFERROR(vlookup( filter(indirect(CONCAT(LEFT(T$1, LEN(T$1)-8),""-rep-texts"")&amp;""!$B$4:$B""),indirect(CONCAT(LEFT(T$1, LEN(T$1)-8),""-rep-texts"")&amp;""!$A$4:$A"") = W192), indirect(CONCAT(LEFT(T$1, LEN(T$1)-8),""-rep-texts"")&amp;""!$A$4:$C""), 3, false), ""Low "&amp;"Content"")"),"Low Content")</f>
        <v>Low Content</v>
      </c>
      <c r="V192" s="7">
        <v>0.5</v>
      </c>
      <c r="W192" s="8">
        <f>IFERROR(__xludf.DUMMYFUNCTION("IFERROR(filter(indirect(CONCAT(LEFT(W$1, LEN(W$1)-8),""-rep-texts"")&amp;""!$A$4:$A""),indirect(CONCAT(LEFT(W$1, LEN(W$1)-8),""-rep-texts"")&amp;""!$B$4:$B"") &lt;&gt; -1000, indirect(CONCAT(LEFT(W$1, LEN(W$1)-8),""-rep-texts"")&amp;""!$C$4:$C"") = X192), -2)"),-2.0)</f>
        <v>-2</v>
      </c>
      <c r="X192" s="8" t="str">
        <f>IFERROR(__xludf.DUMMYFUNCTION("IF(ISBLANK(IFERROR(vlookup(F192, IMPORTRANGE(""1HbWeGXj0j_9fxRj0rL21m2rIJnCPQCiNttak_P61qFU"", ""impact_cul_perf""), 3,false), ""Low Content"") ), ""Low Content"", IFERROR(vlookup(F192, IMPORTRANGE(""1HbWeGXj0j_9fxRj0rL21m2rIJnCPQCiNttak_P61qFU"", ""impac"&amp;"t_cul_perf!$A$3:$C$10000""), 3,false), ""Low Content"") )"),"Low Content")</f>
        <v>Low Content</v>
      </c>
      <c r="Y192" s="7">
        <v>0.5</v>
      </c>
      <c r="Z192" s="7">
        <f>IFERROR(__xludf.DUMMYFUNCTION("IFERROR(filter(indirect(CONCAT(LEFT(Z$1, LEN(Z$1)-8),""-rep-texts"")&amp;""!$A$4:$A""),indirect(CONCAT(LEFT(Z$1, LEN(Z$1)-8),""-rep-texts"")&amp;""!$B$4:$B"") = -1000, indirect(CONCAT(LEFT(Z$1, LEN(Z$1)-8),""-rep-texts"")&amp;""!$C$4:$C"") = AA192), -2)"),-2.0)</f>
        <v>-2</v>
      </c>
      <c r="AA192" s="8" t="str">
        <f>IFERROR(__xludf.DUMMYFUNCTION("IFERROR(vlookup( filter(indirect(CONCAT(LEFT(Z$1, LEN(Z$1)-8),""-rep-texts"")&amp;""!$B$4:$B""),indirect(CONCAT(LEFT(Z$1, LEN(Z$1)-8),""-rep-texts"")&amp;""!$A$4:$A"") = AC192), indirect(CONCAT(LEFT(Z$1, LEN(Z$1)-8),""-rep-texts"")&amp;""!$A$4:$C""), 3, false), ""Low"&amp;" Content"")"),"Low Content")</f>
        <v>Low Content</v>
      </c>
      <c r="AB192" s="7">
        <v>0.5</v>
      </c>
      <c r="AC192" s="8">
        <f>IFERROR(__xludf.DUMMYFUNCTION("IFERROR(filter(indirect(CONCAT(LEFT(AC$1, LEN(AC$1)-8),""-rep-texts"")&amp;""!$A$4:$A""),indirect(CONCAT(LEFT(AC$1, LEN(AC$1)-8),""-rep-texts"")&amp;""!$B$4:$B"") &lt;&gt; -1000, indirect(CONCAT(LEFT(AC$1, LEN(AC$1)-8),""-rep-texts"")&amp;""!$C$4:$C"") = AD192), -2)"),-2.0)</f>
        <v>-2</v>
      </c>
      <c r="AD192" s="8" t="str">
        <f>IFERROR(__xludf.DUMMYFUNCTION("IF(ISBLANK(IFERROR(vlookup(G192, IMPORTRANGE(""1HbWeGXj0j_9fxRj0rL21m2rIJnCPQCiNttak_P61qFU"", ""policy_desired_state""), 3,false), ""Low Content"") ), ""Low Content"", IFERROR(vlookup(G192, IMPORTRANGE(""1HbWeGXj0j_9fxRj0rL21m2rIJnCPQCiNttak_P61qFU"", """&amp;"policy_desired_state!$A$3:$C$10000""), 3,false), ""Low Content"") )"),"Low Content")</f>
        <v>Low Content</v>
      </c>
      <c r="AE192" s="7">
        <v>0.5</v>
      </c>
    </row>
    <row r="193" ht="15.75" customHeight="1">
      <c r="A193" s="5" t="s">
        <v>45</v>
      </c>
      <c r="B193" s="9" t="s">
        <v>52</v>
      </c>
      <c r="C193" s="5" t="s">
        <v>71</v>
      </c>
      <c r="D193" s="5"/>
      <c r="E193" s="5"/>
      <c r="F193" s="5"/>
      <c r="G193" s="5"/>
      <c r="H193" s="7">
        <f>IFERROR(__xludf.DUMMYFUNCTION("IFERROR(filter(indirect(CONCAT(LEFT(H$1, LEN(H$1)-8),""-rep-texts"")&amp;""!$A$4:$A""),indirect(CONCAT(LEFT(H$1, LEN(H$1)-8),""-rep-texts"")&amp;""!$B$4:$B"") = -1000, indirect(CONCAT(LEFT(H$1, LEN(H$1)-8),""-rep-texts"")&amp;""!$C$4:$C"") = I193), -2)"),-2.0)</f>
        <v>-2</v>
      </c>
      <c r="I193" s="8" t="str">
        <f>IFERROR(__xludf.DUMMYFUNCTION("IFERROR(vlookup( filter(indirect(CONCAT(LEFT(H$1, LEN(H$1)-8),""-rep-texts"")&amp;""!$B$4:$B""),indirect(CONCAT(LEFT(H$1, LEN(H$1)-8),""-rep-texts"")&amp;""!$A$4:$A"") = K193), indirect(CONCAT(LEFT(H$1, LEN(H$1)-8),""-rep-texts"")&amp;""!$A$4:$C""), 3, false), ""Low "&amp;"Content"")"),"Low Content")</f>
        <v>Low Content</v>
      </c>
      <c r="J193" s="7">
        <v>0.5</v>
      </c>
      <c r="K193" s="8">
        <f>IFERROR(__xludf.DUMMYFUNCTION("IFERROR(filter(indirect(CONCAT(LEFT(K$1, LEN(K$1)-8),""-rep-texts"")&amp;""!$A$4:$A""),indirect(CONCAT(LEFT(K$1, LEN(K$1)-8),""-rep-texts"")&amp;""!$B$4:$B"") &lt;&gt; -1000, indirect(CONCAT(LEFT(K$1, LEN(K$1)-8),""-rep-texts"")&amp;""!$C$4:$C"") = L193), -2)"),-2.0)</f>
        <v>-2</v>
      </c>
      <c r="L193" s="8" t="str">
        <f>IFERROR(__xludf.DUMMYFUNCTION("IF(ISBLANK(IFERROR(vlookup(D193, IMPORTRANGE(""1HbWeGXj0j_9fxRj0rL21m2rIJnCPQCiNttak_P61qFU"", ""policy_current_state""), 3,false), ""Low Content"") ), ""Low Content"", IFERROR(vlookup(D193, IMPORTRANGE(""1HbWeGXj0j_9fxRj0rL21m2rIJnCPQCiNttak_P61qFU"", """&amp;"policy_current_state!$A$3:$C$10000""), 3,false), ""Low Content"") )"),"Low Content")</f>
        <v>Low Content</v>
      </c>
      <c r="M193" s="7">
        <v>0.5</v>
      </c>
      <c r="N193" s="7">
        <f>IFERROR(__xludf.DUMMYFUNCTION("IFERROR(filter(indirect(CONCAT(LEFT(N$1, LEN(N$1)-8),""-rep-texts"")&amp;""!$A$4:$A""),indirect(CONCAT(LEFT(N$1, LEN(N$1)-8),""-rep-texts"")&amp;""!$B$4:$B"") = -1000, indirect(CONCAT(LEFT(N$1, LEN(N$1)-8),""-rep-texts"")&amp;""!$C$4:$C"") = O193), -2)"),-2.0)</f>
        <v>-2</v>
      </c>
      <c r="O193" s="8" t="str">
        <f>IFERROR(__xludf.DUMMYFUNCTION("IFERROR(vlookup( filter(indirect(CONCAT(LEFT(N$1, LEN(N$1)-8),""-rep-texts"")&amp;""!$B$4:$B""),indirect(CONCAT(LEFT(N$1, LEN(N$1)-8),""-rep-texts"")&amp;""!$A$4:$A"") = Q193), indirect(CONCAT(LEFT(N$1, LEN(N$1)-8),""-rep-texts"")&amp;""!$A$4:$C""), 3, false), ""Low "&amp;"Content"")"),"Low Content")</f>
        <v>Low Content</v>
      </c>
      <c r="P193" s="7">
        <v>0.5</v>
      </c>
      <c r="Q193" s="8">
        <f>IFERROR(__xludf.DUMMYFUNCTION("IFERROR(filter(indirect(CONCAT(LEFT(Q$1, LEN(Q$1)-8),""-rep-texts"")&amp;""!$A$4:$A""),indirect(CONCAT(LEFT(Q$1, LEN(Q$1)-8),""-rep-texts"")&amp;""!$B$4:$B"") &lt;&gt; -1000, indirect(CONCAT(LEFT(Q$1, LEN(Q$1)-8),""-rep-texts"")&amp;""!$C$4:$C"") = R193), -2)"),-2.0)</f>
        <v>-2</v>
      </c>
      <c r="R193" s="8" t="str">
        <f>IFERROR(__xludf.DUMMYFUNCTION("IF(ISBLANK(IFERROR(vlookup(E193, IMPORTRANGE(""1HbWeGXj0j_9fxRj0rL21m2rIJnCPQCiNttak_P61qFU"", ""impact_quality""), 3,false), ""Low Content"") ), ""Low Content"", IFERROR(vlookup(E193, IMPORTRANGE(""1HbWeGXj0j_9fxRj0rL21m2rIJnCPQCiNttak_P61qFU"", ""impact"&amp;"_quality!$A$3:$C$10000""), 3,false), ""Low Content"") )"),"Low Content")</f>
        <v>Low Content</v>
      </c>
      <c r="S193" s="7">
        <v>0.5</v>
      </c>
      <c r="T193" s="7">
        <f>IFERROR(__xludf.DUMMYFUNCTION("IFERROR(filter(indirect(CONCAT(LEFT(T$1, LEN(T$1)-8),""-rep-texts"")&amp;""!$A$4:$A""),indirect(CONCAT(LEFT(T$1, LEN(T$1)-8),""-rep-texts"")&amp;""!$B$4:$B"") = -1000, indirect(CONCAT(LEFT(T$1, LEN(T$1)-8),""-rep-texts"")&amp;""!$C$4:$C"") = U193), -2)"),-2.0)</f>
        <v>-2</v>
      </c>
      <c r="U193" s="8" t="str">
        <f>IFERROR(__xludf.DUMMYFUNCTION("IFERROR(vlookup( filter(indirect(CONCAT(LEFT(T$1, LEN(T$1)-8),""-rep-texts"")&amp;""!$B$4:$B""),indirect(CONCAT(LEFT(T$1, LEN(T$1)-8),""-rep-texts"")&amp;""!$A$4:$A"") = W193), indirect(CONCAT(LEFT(T$1, LEN(T$1)-8),""-rep-texts"")&amp;""!$A$4:$C""), 3, false), ""Low "&amp;"Content"")"),"Low Content")</f>
        <v>Low Content</v>
      </c>
      <c r="V193" s="7">
        <v>0.5</v>
      </c>
      <c r="W193" s="8">
        <f>IFERROR(__xludf.DUMMYFUNCTION("IFERROR(filter(indirect(CONCAT(LEFT(W$1, LEN(W$1)-8),""-rep-texts"")&amp;""!$A$4:$A""),indirect(CONCAT(LEFT(W$1, LEN(W$1)-8),""-rep-texts"")&amp;""!$B$4:$B"") &lt;&gt; -1000, indirect(CONCAT(LEFT(W$1, LEN(W$1)-8),""-rep-texts"")&amp;""!$C$4:$C"") = X193), -2)"),-2.0)</f>
        <v>-2</v>
      </c>
      <c r="X193" s="8" t="str">
        <f>IFERROR(__xludf.DUMMYFUNCTION("IF(ISBLANK(IFERROR(vlookup(F193, IMPORTRANGE(""1HbWeGXj0j_9fxRj0rL21m2rIJnCPQCiNttak_P61qFU"", ""impact_cul_perf""), 3,false), ""Low Content"") ), ""Low Content"", IFERROR(vlookup(F193, IMPORTRANGE(""1HbWeGXj0j_9fxRj0rL21m2rIJnCPQCiNttak_P61qFU"", ""impac"&amp;"t_cul_perf!$A$3:$C$10000""), 3,false), ""Low Content"") )"),"Low Content")</f>
        <v>Low Content</v>
      </c>
      <c r="Y193" s="7">
        <v>0.5</v>
      </c>
      <c r="Z193" s="7">
        <f>IFERROR(__xludf.DUMMYFUNCTION("IFERROR(filter(indirect(CONCAT(LEFT(Z$1, LEN(Z$1)-8),""-rep-texts"")&amp;""!$A$4:$A""),indirect(CONCAT(LEFT(Z$1, LEN(Z$1)-8),""-rep-texts"")&amp;""!$B$4:$B"") = -1000, indirect(CONCAT(LEFT(Z$1, LEN(Z$1)-8),""-rep-texts"")&amp;""!$C$4:$C"") = AA193), -2)"),-2.0)</f>
        <v>-2</v>
      </c>
      <c r="AA193" s="8" t="str">
        <f>IFERROR(__xludf.DUMMYFUNCTION("IFERROR(vlookup( filter(indirect(CONCAT(LEFT(Z$1, LEN(Z$1)-8),""-rep-texts"")&amp;""!$B$4:$B""),indirect(CONCAT(LEFT(Z$1, LEN(Z$1)-8),""-rep-texts"")&amp;""!$A$4:$A"") = AC193), indirect(CONCAT(LEFT(Z$1, LEN(Z$1)-8),""-rep-texts"")&amp;""!$A$4:$C""), 3, false), ""Low"&amp;" Content"")"),"Low Content")</f>
        <v>Low Content</v>
      </c>
      <c r="AB193" s="7">
        <v>0.5</v>
      </c>
      <c r="AC193" s="8">
        <f>IFERROR(__xludf.DUMMYFUNCTION("IFERROR(filter(indirect(CONCAT(LEFT(AC$1, LEN(AC$1)-8),""-rep-texts"")&amp;""!$A$4:$A""),indirect(CONCAT(LEFT(AC$1, LEN(AC$1)-8),""-rep-texts"")&amp;""!$B$4:$B"") &lt;&gt; -1000, indirect(CONCAT(LEFT(AC$1, LEN(AC$1)-8),""-rep-texts"")&amp;""!$C$4:$C"") = AD193), -2)"),-2.0)</f>
        <v>-2</v>
      </c>
      <c r="AD193" s="8" t="str">
        <f>IFERROR(__xludf.DUMMYFUNCTION("IF(ISBLANK(IFERROR(vlookup(G193, IMPORTRANGE(""1HbWeGXj0j_9fxRj0rL21m2rIJnCPQCiNttak_P61qFU"", ""policy_desired_state""), 3,false), ""Low Content"") ), ""Low Content"", IFERROR(vlookup(G193, IMPORTRANGE(""1HbWeGXj0j_9fxRj0rL21m2rIJnCPQCiNttak_P61qFU"", """&amp;"policy_desired_state!$A$3:$C$10000""), 3,false), ""Low Content"") )"),"Low Content")</f>
        <v>Low Content</v>
      </c>
      <c r="AE193" s="7">
        <v>0.5</v>
      </c>
    </row>
    <row r="194" ht="15.75" customHeight="1">
      <c r="A194" s="5" t="s">
        <v>45</v>
      </c>
      <c r="B194" s="6" t="s">
        <v>85</v>
      </c>
      <c r="C194" s="5" t="s">
        <v>53</v>
      </c>
      <c r="D194" s="5"/>
      <c r="E194" s="5"/>
      <c r="F194" s="5"/>
      <c r="G194" s="5"/>
      <c r="H194" s="7">
        <f>IFERROR(__xludf.DUMMYFUNCTION("IFERROR(filter(indirect(CONCAT(LEFT(H$1, LEN(H$1)-8),""-rep-texts"")&amp;""!$A$4:$A""),indirect(CONCAT(LEFT(H$1, LEN(H$1)-8),""-rep-texts"")&amp;""!$B$4:$B"") = -1000, indirect(CONCAT(LEFT(H$1, LEN(H$1)-8),""-rep-texts"")&amp;""!$C$4:$C"") = I194), -2)"),-2.0)</f>
        <v>-2</v>
      </c>
      <c r="I194" s="8" t="str">
        <f>IFERROR(__xludf.DUMMYFUNCTION("IFERROR(vlookup( filter(indirect(CONCAT(LEFT(H$1, LEN(H$1)-8),""-rep-texts"")&amp;""!$B$4:$B""),indirect(CONCAT(LEFT(H$1, LEN(H$1)-8),""-rep-texts"")&amp;""!$A$4:$A"") = K194), indirect(CONCAT(LEFT(H$1, LEN(H$1)-8),""-rep-texts"")&amp;""!$A$4:$C""), 3, false), ""Low "&amp;"Content"")"),"Low Content")</f>
        <v>Low Content</v>
      </c>
      <c r="J194" s="7">
        <v>0.5</v>
      </c>
      <c r="K194" s="8">
        <f>IFERROR(__xludf.DUMMYFUNCTION("IFERROR(filter(indirect(CONCAT(LEFT(K$1, LEN(K$1)-8),""-rep-texts"")&amp;""!$A$4:$A""),indirect(CONCAT(LEFT(K$1, LEN(K$1)-8),""-rep-texts"")&amp;""!$B$4:$B"") &lt;&gt; -1000, indirect(CONCAT(LEFT(K$1, LEN(K$1)-8),""-rep-texts"")&amp;""!$C$4:$C"") = L194), -2)"),-2.0)</f>
        <v>-2</v>
      </c>
      <c r="L194" s="8" t="str">
        <f>IFERROR(__xludf.DUMMYFUNCTION("IF(ISBLANK(IFERROR(vlookup(D194, IMPORTRANGE(""1HbWeGXj0j_9fxRj0rL21m2rIJnCPQCiNttak_P61qFU"", ""policy_current_state""), 3,false), ""Low Content"") ), ""Low Content"", IFERROR(vlookup(D194, IMPORTRANGE(""1HbWeGXj0j_9fxRj0rL21m2rIJnCPQCiNttak_P61qFU"", """&amp;"policy_current_state!$A$3:$C$10000""), 3,false), ""Low Content"") )"),"Low Content")</f>
        <v>Low Content</v>
      </c>
      <c r="M194" s="7">
        <v>0.5</v>
      </c>
      <c r="N194" s="7">
        <f>IFERROR(__xludf.DUMMYFUNCTION("IFERROR(filter(indirect(CONCAT(LEFT(N$1, LEN(N$1)-8),""-rep-texts"")&amp;""!$A$4:$A""),indirect(CONCAT(LEFT(N$1, LEN(N$1)-8),""-rep-texts"")&amp;""!$B$4:$B"") = -1000, indirect(CONCAT(LEFT(N$1, LEN(N$1)-8),""-rep-texts"")&amp;""!$C$4:$C"") = O194), -2)"),-2.0)</f>
        <v>-2</v>
      </c>
      <c r="O194" s="8" t="str">
        <f>IFERROR(__xludf.DUMMYFUNCTION("IFERROR(vlookup( filter(indirect(CONCAT(LEFT(N$1, LEN(N$1)-8),""-rep-texts"")&amp;""!$B$4:$B""),indirect(CONCAT(LEFT(N$1, LEN(N$1)-8),""-rep-texts"")&amp;""!$A$4:$A"") = Q194), indirect(CONCAT(LEFT(N$1, LEN(N$1)-8),""-rep-texts"")&amp;""!$A$4:$C""), 3, false), ""Low "&amp;"Content"")"),"Low Content")</f>
        <v>Low Content</v>
      </c>
      <c r="P194" s="7">
        <v>0.5</v>
      </c>
      <c r="Q194" s="8">
        <f>IFERROR(__xludf.DUMMYFUNCTION("IFERROR(filter(indirect(CONCAT(LEFT(Q$1, LEN(Q$1)-8),""-rep-texts"")&amp;""!$A$4:$A""),indirect(CONCAT(LEFT(Q$1, LEN(Q$1)-8),""-rep-texts"")&amp;""!$B$4:$B"") &lt;&gt; -1000, indirect(CONCAT(LEFT(Q$1, LEN(Q$1)-8),""-rep-texts"")&amp;""!$C$4:$C"") = R194), -2)"),-2.0)</f>
        <v>-2</v>
      </c>
      <c r="R194" s="8" t="str">
        <f>IFERROR(__xludf.DUMMYFUNCTION("IF(ISBLANK(IFERROR(vlookup(E194, IMPORTRANGE(""1HbWeGXj0j_9fxRj0rL21m2rIJnCPQCiNttak_P61qFU"", ""impact_quality""), 3,false), ""Low Content"") ), ""Low Content"", IFERROR(vlookup(E194, IMPORTRANGE(""1HbWeGXj0j_9fxRj0rL21m2rIJnCPQCiNttak_P61qFU"", ""impact"&amp;"_quality!$A$3:$C$10000""), 3,false), ""Low Content"") )"),"Low Content")</f>
        <v>Low Content</v>
      </c>
      <c r="S194" s="7">
        <v>0.5</v>
      </c>
      <c r="T194" s="7">
        <f>IFERROR(__xludf.DUMMYFUNCTION("IFERROR(filter(indirect(CONCAT(LEFT(T$1, LEN(T$1)-8),""-rep-texts"")&amp;""!$A$4:$A""),indirect(CONCAT(LEFT(T$1, LEN(T$1)-8),""-rep-texts"")&amp;""!$B$4:$B"") = -1000, indirect(CONCAT(LEFT(T$1, LEN(T$1)-8),""-rep-texts"")&amp;""!$C$4:$C"") = U194), -2)"),-2.0)</f>
        <v>-2</v>
      </c>
      <c r="U194" s="8" t="str">
        <f>IFERROR(__xludf.DUMMYFUNCTION("IFERROR(vlookup( filter(indirect(CONCAT(LEFT(T$1, LEN(T$1)-8),""-rep-texts"")&amp;""!$B$4:$B""),indirect(CONCAT(LEFT(T$1, LEN(T$1)-8),""-rep-texts"")&amp;""!$A$4:$A"") = W194), indirect(CONCAT(LEFT(T$1, LEN(T$1)-8),""-rep-texts"")&amp;""!$A$4:$C""), 3, false), ""Low "&amp;"Content"")"),"Low Content")</f>
        <v>Low Content</v>
      </c>
      <c r="V194" s="7">
        <v>0.5</v>
      </c>
      <c r="W194" s="8">
        <f>IFERROR(__xludf.DUMMYFUNCTION("IFERROR(filter(indirect(CONCAT(LEFT(W$1, LEN(W$1)-8),""-rep-texts"")&amp;""!$A$4:$A""),indirect(CONCAT(LEFT(W$1, LEN(W$1)-8),""-rep-texts"")&amp;""!$B$4:$B"") &lt;&gt; -1000, indirect(CONCAT(LEFT(W$1, LEN(W$1)-8),""-rep-texts"")&amp;""!$C$4:$C"") = X194), -2)"),-2.0)</f>
        <v>-2</v>
      </c>
      <c r="X194" s="8" t="str">
        <f>IFERROR(__xludf.DUMMYFUNCTION("IF(ISBLANK(IFERROR(vlookup(F194, IMPORTRANGE(""1HbWeGXj0j_9fxRj0rL21m2rIJnCPQCiNttak_P61qFU"", ""impact_cul_perf""), 3,false), ""Low Content"") ), ""Low Content"", IFERROR(vlookup(F194, IMPORTRANGE(""1HbWeGXj0j_9fxRj0rL21m2rIJnCPQCiNttak_P61qFU"", ""impac"&amp;"t_cul_perf!$A$3:$C$10000""), 3,false), ""Low Content"") )"),"Low Content")</f>
        <v>Low Content</v>
      </c>
      <c r="Y194" s="7">
        <v>0.5</v>
      </c>
      <c r="Z194" s="7">
        <f>IFERROR(__xludf.DUMMYFUNCTION("IFERROR(filter(indirect(CONCAT(LEFT(Z$1, LEN(Z$1)-8),""-rep-texts"")&amp;""!$A$4:$A""),indirect(CONCAT(LEFT(Z$1, LEN(Z$1)-8),""-rep-texts"")&amp;""!$B$4:$B"") = -1000, indirect(CONCAT(LEFT(Z$1, LEN(Z$1)-8),""-rep-texts"")&amp;""!$C$4:$C"") = AA194), -2)"),-2.0)</f>
        <v>-2</v>
      </c>
      <c r="AA194" s="8" t="str">
        <f>IFERROR(__xludf.DUMMYFUNCTION("IFERROR(vlookup( filter(indirect(CONCAT(LEFT(Z$1, LEN(Z$1)-8),""-rep-texts"")&amp;""!$B$4:$B""),indirect(CONCAT(LEFT(Z$1, LEN(Z$1)-8),""-rep-texts"")&amp;""!$A$4:$A"") = AC194), indirect(CONCAT(LEFT(Z$1, LEN(Z$1)-8),""-rep-texts"")&amp;""!$A$4:$C""), 3, false), ""Low"&amp;" Content"")"),"Low Content")</f>
        <v>Low Content</v>
      </c>
      <c r="AB194" s="7">
        <v>0.5</v>
      </c>
      <c r="AC194" s="8">
        <f>IFERROR(__xludf.DUMMYFUNCTION("IFERROR(filter(indirect(CONCAT(LEFT(AC$1, LEN(AC$1)-8),""-rep-texts"")&amp;""!$A$4:$A""),indirect(CONCAT(LEFT(AC$1, LEN(AC$1)-8),""-rep-texts"")&amp;""!$B$4:$B"") &lt;&gt; -1000, indirect(CONCAT(LEFT(AC$1, LEN(AC$1)-8),""-rep-texts"")&amp;""!$C$4:$C"") = AD194), -2)"),-2.0)</f>
        <v>-2</v>
      </c>
      <c r="AD194" s="8" t="str">
        <f>IFERROR(__xludf.DUMMYFUNCTION("IF(ISBLANK(IFERROR(vlookup(G194, IMPORTRANGE(""1HbWeGXj0j_9fxRj0rL21m2rIJnCPQCiNttak_P61qFU"", ""policy_desired_state""), 3,false), ""Low Content"") ), ""Low Content"", IFERROR(vlookup(G194, IMPORTRANGE(""1HbWeGXj0j_9fxRj0rL21m2rIJnCPQCiNttak_P61qFU"", """&amp;"policy_desired_state!$A$3:$C$10000""), 3,false), ""Low Content"") )"),"Low Content")</f>
        <v>Low Content</v>
      </c>
      <c r="AE194" s="7">
        <v>0.5</v>
      </c>
    </row>
    <row r="195" ht="15.75" customHeight="1">
      <c r="A195" s="5" t="s">
        <v>45</v>
      </c>
      <c r="B195" s="6" t="s">
        <v>145</v>
      </c>
      <c r="C195" s="5" t="s">
        <v>53</v>
      </c>
      <c r="D195" s="5"/>
      <c r="E195" s="5"/>
      <c r="F195" s="5"/>
      <c r="G195" s="5"/>
      <c r="H195" s="7">
        <f>IFERROR(__xludf.DUMMYFUNCTION("IFERROR(filter(indirect(CONCAT(LEFT(H$1, LEN(H$1)-8),""-rep-texts"")&amp;""!$A$4:$A""),indirect(CONCAT(LEFT(H$1, LEN(H$1)-8),""-rep-texts"")&amp;""!$B$4:$B"") = -1000, indirect(CONCAT(LEFT(H$1, LEN(H$1)-8),""-rep-texts"")&amp;""!$C$4:$C"") = I195), -2)"),-2.0)</f>
        <v>-2</v>
      </c>
      <c r="I195" s="8" t="str">
        <f>IFERROR(__xludf.DUMMYFUNCTION("IFERROR(vlookup( filter(indirect(CONCAT(LEFT(H$1, LEN(H$1)-8),""-rep-texts"")&amp;""!$B$4:$B""),indirect(CONCAT(LEFT(H$1, LEN(H$1)-8),""-rep-texts"")&amp;""!$A$4:$A"") = K195), indirect(CONCAT(LEFT(H$1, LEN(H$1)-8),""-rep-texts"")&amp;""!$A$4:$C""), 3, false), ""Low "&amp;"Content"")"),"Low Content")</f>
        <v>Low Content</v>
      </c>
      <c r="J195" s="7">
        <v>0.5</v>
      </c>
      <c r="K195" s="8">
        <f>IFERROR(__xludf.DUMMYFUNCTION("IFERROR(filter(indirect(CONCAT(LEFT(K$1, LEN(K$1)-8),""-rep-texts"")&amp;""!$A$4:$A""),indirect(CONCAT(LEFT(K$1, LEN(K$1)-8),""-rep-texts"")&amp;""!$B$4:$B"") &lt;&gt; -1000, indirect(CONCAT(LEFT(K$1, LEN(K$1)-8),""-rep-texts"")&amp;""!$C$4:$C"") = L195), -2)"),-2.0)</f>
        <v>-2</v>
      </c>
      <c r="L195" s="8" t="str">
        <f>IFERROR(__xludf.DUMMYFUNCTION("IF(ISBLANK(IFERROR(vlookup(D195, IMPORTRANGE(""1HbWeGXj0j_9fxRj0rL21m2rIJnCPQCiNttak_P61qFU"", ""policy_current_state""), 3,false), ""Low Content"") ), ""Low Content"", IFERROR(vlookup(D195, IMPORTRANGE(""1HbWeGXj0j_9fxRj0rL21m2rIJnCPQCiNttak_P61qFU"", """&amp;"policy_current_state!$A$3:$C$10000""), 3,false), ""Low Content"") )"),"Low Content")</f>
        <v>Low Content</v>
      </c>
      <c r="M195" s="7">
        <v>0.5</v>
      </c>
      <c r="N195" s="7">
        <f>IFERROR(__xludf.DUMMYFUNCTION("IFERROR(filter(indirect(CONCAT(LEFT(N$1, LEN(N$1)-8),""-rep-texts"")&amp;""!$A$4:$A""),indirect(CONCAT(LEFT(N$1, LEN(N$1)-8),""-rep-texts"")&amp;""!$B$4:$B"") = -1000, indirect(CONCAT(LEFT(N$1, LEN(N$1)-8),""-rep-texts"")&amp;""!$C$4:$C"") = O195), -2)"),-2.0)</f>
        <v>-2</v>
      </c>
      <c r="O195" s="8" t="str">
        <f>IFERROR(__xludf.DUMMYFUNCTION("IFERROR(vlookup( filter(indirect(CONCAT(LEFT(N$1, LEN(N$1)-8),""-rep-texts"")&amp;""!$B$4:$B""),indirect(CONCAT(LEFT(N$1, LEN(N$1)-8),""-rep-texts"")&amp;""!$A$4:$A"") = Q195), indirect(CONCAT(LEFT(N$1, LEN(N$1)-8),""-rep-texts"")&amp;""!$A$4:$C""), 3, false), ""Low "&amp;"Content"")"),"Low Content")</f>
        <v>Low Content</v>
      </c>
      <c r="P195" s="7">
        <v>0.5</v>
      </c>
      <c r="Q195" s="8">
        <f>IFERROR(__xludf.DUMMYFUNCTION("IFERROR(filter(indirect(CONCAT(LEFT(Q$1, LEN(Q$1)-8),""-rep-texts"")&amp;""!$A$4:$A""),indirect(CONCAT(LEFT(Q$1, LEN(Q$1)-8),""-rep-texts"")&amp;""!$B$4:$B"") &lt;&gt; -1000, indirect(CONCAT(LEFT(Q$1, LEN(Q$1)-8),""-rep-texts"")&amp;""!$C$4:$C"") = R195), -2)"),-2.0)</f>
        <v>-2</v>
      </c>
      <c r="R195" s="8" t="str">
        <f>IFERROR(__xludf.DUMMYFUNCTION("IF(ISBLANK(IFERROR(vlookup(E195, IMPORTRANGE(""1HbWeGXj0j_9fxRj0rL21m2rIJnCPQCiNttak_P61qFU"", ""impact_quality""), 3,false), ""Low Content"") ), ""Low Content"", IFERROR(vlookup(E195, IMPORTRANGE(""1HbWeGXj0j_9fxRj0rL21m2rIJnCPQCiNttak_P61qFU"", ""impact"&amp;"_quality!$A$3:$C$10000""), 3,false), ""Low Content"") )"),"Low Content")</f>
        <v>Low Content</v>
      </c>
      <c r="S195" s="7">
        <v>0.5</v>
      </c>
      <c r="T195" s="7">
        <f>IFERROR(__xludf.DUMMYFUNCTION("IFERROR(filter(indirect(CONCAT(LEFT(T$1, LEN(T$1)-8),""-rep-texts"")&amp;""!$A$4:$A""),indirect(CONCAT(LEFT(T$1, LEN(T$1)-8),""-rep-texts"")&amp;""!$B$4:$B"") = -1000, indirect(CONCAT(LEFT(T$1, LEN(T$1)-8),""-rep-texts"")&amp;""!$C$4:$C"") = U195), -2)"),-2.0)</f>
        <v>-2</v>
      </c>
      <c r="U195" s="8" t="str">
        <f>IFERROR(__xludf.DUMMYFUNCTION("IFERROR(vlookup( filter(indirect(CONCAT(LEFT(T$1, LEN(T$1)-8),""-rep-texts"")&amp;""!$B$4:$B""),indirect(CONCAT(LEFT(T$1, LEN(T$1)-8),""-rep-texts"")&amp;""!$A$4:$A"") = W195), indirect(CONCAT(LEFT(T$1, LEN(T$1)-8),""-rep-texts"")&amp;""!$A$4:$C""), 3, false), ""Low "&amp;"Content"")"),"Low Content")</f>
        <v>Low Content</v>
      </c>
      <c r="V195" s="7">
        <v>0.5</v>
      </c>
      <c r="W195" s="8">
        <f>IFERROR(__xludf.DUMMYFUNCTION("IFERROR(filter(indirect(CONCAT(LEFT(W$1, LEN(W$1)-8),""-rep-texts"")&amp;""!$A$4:$A""),indirect(CONCAT(LEFT(W$1, LEN(W$1)-8),""-rep-texts"")&amp;""!$B$4:$B"") &lt;&gt; -1000, indirect(CONCAT(LEFT(W$1, LEN(W$1)-8),""-rep-texts"")&amp;""!$C$4:$C"") = X195), -2)"),-2.0)</f>
        <v>-2</v>
      </c>
      <c r="X195" s="8" t="str">
        <f>IFERROR(__xludf.DUMMYFUNCTION("IF(ISBLANK(IFERROR(vlookup(F195, IMPORTRANGE(""1HbWeGXj0j_9fxRj0rL21m2rIJnCPQCiNttak_P61qFU"", ""impact_cul_perf""), 3,false), ""Low Content"") ), ""Low Content"", IFERROR(vlookup(F195, IMPORTRANGE(""1HbWeGXj0j_9fxRj0rL21m2rIJnCPQCiNttak_P61qFU"", ""impac"&amp;"t_cul_perf!$A$3:$C$10000""), 3,false), ""Low Content"") )"),"Low Content")</f>
        <v>Low Content</v>
      </c>
      <c r="Y195" s="7">
        <v>0.5</v>
      </c>
      <c r="Z195" s="7">
        <f>IFERROR(__xludf.DUMMYFUNCTION("IFERROR(filter(indirect(CONCAT(LEFT(Z$1, LEN(Z$1)-8),""-rep-texts"")&amp;""!$A$4:$A""),indirect(CONCAT(LEFT(Z$1, LEN(Z$1)-8),""-rep-texts"")&amp;""!$B$4:$B"") = -1000, indirect(CONCAT(LEFT(Z$1, LEN(Z$1)-8),""-rep-texts"")&amp;""!$C$4:$C"") = AA195), -2)"),-2.0)</f>
        <v>-2</v>
      </c>
      <c r="AA195" s="8" t="str">
        <f>IFERROR(__xludf.DUMMYFUNCTION("IFERROR(vlookup( filter(indirect(CONCAT(LEFT(Z$1, LEN(Z$1)-8),""-rep-texts"")&amp;""!$B$4:$B""),indirect(CONCAT(LEFT(Z$1, LEN(Z$1)-8),""-rep-texts"")&amp;""!$A$4:$A"") = AC195), indirect(CONCAT(LEFT(Z$1, LEN(Z$1)-8),""-rep-texts"")&amp;""!$A$4:$C""), 3, false), ""Low"&amp;" Content"")"),"Low Content")</f>
        <v>Low Content</v>
      </c>
      <c r="AB195" s="7">
        <v>0.5</v>
      </c>
      <c r="AC195" s="8">
        <f>IFERROR(__xludf.DUMMYFUNCTION("IFERROR(filter(indirect(CONCAT(LEFT(AC$1, LEN(AC$1)-8),""-rep-texts"")&amp;""!$A$4:$A""),indirect(CONCAT(LEFT(AC$1, LEN(AC$1)-8),""-rep-texts"")&amp;""!$B$4:$B"") &lt;&gt; -1000, indirect(CONCAT(LEFT(AC$1, LEN(AC$1)-8),""-rep-texts"")&amp;""!$C$4:$C"") = AD195), -2)"),-2.0)</f>
        <v>-2</v>
      </c>
      <c r="AD195" s="8" t="str">
        <f>IFERROR(__xludf.DUMMYFUNCTION("IF(ISBLANK(IFERROR(vlookup(G195, IMPORTRANGE(""1HbWeGXj0j_9fxRj0rL21m2rIJnCPQCiNttak_P61qFU"", ""policy_desired_state""), 3,false), ""Low Content"") ), ""Low Content"", IFERROR(vlookup(G195, IMPORTRANGE(""1HbWeGXj0j_9fxRj0rL21m2rIJnCPQCiNttak_P61qFU"", """&amp;"policy_desired_state!$A$3:$C$10000""), 3,false), ""Low Content"") )"),"Low Content")</f>
        <v>Low Content</v>
      </c>
      <c r="AE195" s="7">
        <v>0.5</v>
      </c>
    </row>
    <row r="196" ht="15.75" customHeight="1">
      <c r="A196" s="5" t="s">
        <v>45</v>
      </c>
      <c r="B196" s="9" t="s">
        <v>39</v>
      </c>
      <c r="C196" s="5" t="s">
        <v>53</v>
      </c>
      <c r="D196" s="5"/>
      <c r="E196" s="5"/>
      <c r="F196" s="5"/>
      <c r="G196" s="5"/>
      <c r="H196" s="7">
        <f>IFERROR(__xludf.DUMMYFUNCTION("IFERROR(filter(indirect(CONCAT(LEFT(H$1, LEN(H$1)-8),""-rep-texts"")&amp;""!$A$4:$A""),indirect(CONCAT(LEFT(H$1, LEN(H$1)-8),""-rep-texts"")&amp;""!$B$4:$B"") = -1000, indirect(CONCAT(LEFT(H$1, LEN(H$1)-8),""-rep-texts"")&amp;""!$C$4:$C"") = I196), -2)"),-2.0)</f>
        <v>-2</v>
      </c>
      <c r="I196" s="8" t="str">
        <f>IFERROR(__xludf.DUMMYFUNCTION("IFERROR(vlookup( filter(indirect(CONCAT(LEFT(H$1, LEN(H$1)-8),""-rep-texts"")&amp;""!$B$4:$B""),indirect(CONCAT(LEFT(H$1, LEN(H$1)-8),""-rep-texts"")&amp;""!$A$4:$A"") = K196), indirect(CONCAT(LEFT(H$1, LEN(H$1)-8),""-rep-texts"")&amp;""!$A$4:$C""), 3, false), ""Low "&amp;"Content"")"),"Low Content")</f>
        <v>Low Content</v>
      </c>
      <c r="J196" s="7">
        <v>0.5</v>
      </c>
      <c r="K196" s="8">
        <f>IFERROR(__xludf.DUMMYFUNCTION("IFERROR(filter(indirect(CONCAT(LEFT(K$1, LEN(K$1)-8),""-rep-texts"")&amp;""!$A$4:$A""),indirect(CONCAT(LEFT(K$1, LEN(K$1)-8),""-rep-texts"")&amp;""!$B$4:$B"") &lt;&gt; -1000, indirect(CONCAT(LEFT(K$1, LEN(K$1)-8),""-rep-texts"")&amp;""!$C$4:$C"") = L196), -2)"),-2.0)</f>
        <v>-2</v>
      </c>
      <c r="L196" s="8" t="str">
        <f>IFERROR(__xludf.DUMMYFUNCTION("IF(ISBLANK(IFERROR(vlookup(D196, IMPORTRANGE(""1HbWeGXj0j_9fxRj0rL21m2rIJnCPQCiNttak_P61qFU"", ""policy_current_state""), 3,false), ""Low Content"") ), ""Low Content"", IFERROR(vlookup(D196, IMPORTRANGE(""1HbWeGXj0j_9fxRj0rL21m2rIJnCPQCiNttak_P61qFU"", """&amp;"policy_current_state!$A$3:$C$10000""), 3,false), ""Low Content"") )"),"Low Content")</f>
        <v>Low Content</v>
      </c>
      <c r="M196" s="7">
        <v>0.5</v>
      </c>
      <c r="N196" s="7">
        <f>IFERROR(__xludf.DUMMYFUNCTION("IFERROR(filter(indirect(CONCAT(LEFT(N$1, LEN(N$1)-8),""-rep-texts"")&amp;""!$A$4:$A""),indirect(CONCAT(LEFT(N$1, LEN(N$1)-8),""-rep-texts"")&amp;""!$B$4:$B"") = -1000, indirect(CONCAT(LEFT(N$1, LEN(N$1)-8),""-rep-texts"")&amp;""!$C$4:$C"") = O196), -2)"),-2.0)</f>
        <v>-2</v>
      </c>
      <c r="O196" s="8" t="str">
        <f>IFERROR(__xludf.DUMMYFUNCTION("IFERROR(vlookup( filter(indirect(CONCAT(LEFT(N$1, LEN(N$1)-8),""-rep-texts"")&amp;""!$B$4:$B""),indirect(CONCAT(LEFT(N$1, LEN(N$1)-8),""-rep-texts"")&amp;""!$A$4:$A"") = Q196), indirect(CONCAT(LEFT(N$1, LEN(N$1)-8),""-rep-texts"")&amp;""!$A$4:$C""), 3, false), ""Low "&amp;"Content"")"),"Low Content")</f>
        <v>Low Content</v>
      </c>
      <c r="P196" s="7">
        <v>0.5</v>
      </c>
      <c r="Q196" s="8">
        <f>IFERROR(__xludf.DUMMYFUNCTION("IFERROR(filter(indirect(CONCAT(LEFT(Q$1, LEN(Q$1)-8),""-rep-texts"")&amp;""!$A$4:$A""),indirect(CONCAT(LEFT(Q$1, LEN(Q$1)-8),""-rep-texts"")&amp;""!$B$4:$B"") &lt;&gt; -1000, indirect(CONCAT(LEFT(Q$1, LEN(Q$1)-8),""-rep-texts"")&amp;""!$C$4:$C"") = R196), -2)"),-2.0)</f>
        <v>-2</v>
      </c>
      <c r="R196" s="8" t="str">
        <f>IFERROR(__xludf.DUMMYFUNCTION("IF(ISBLANK(IFERROR(vlookup(E196, IMPORTRANGE(""1HbWeGXj0j_9fxRj0rL21m2rIJnCPQCiNttak_P61qFU"", ""impact_quality""), 3,false), ""Low Content"") ), ""Low Content"", IFERROR(vlookup(E196, IMPORTRANGE(""1HbWeGXj0j_9fxRj0rL21m2rIJnCPQCiNttak_P61qFU"", ""impact"&amp;"_quality!$A$3:$C$10000""), 3,false), ""Low Content"") )"),"Low Content")</f>
        <v>Low Content</v>
      </c>
      <c r="S196" s="7">
        <v>0.5</v>
      </c>
      <c r="T196" s="7">
        <f>IFERROR(__xludf.DUMMYFUNCTION("IFERROR(filter(indirect(CONCAT(LEFT(T$1, LEN(T$1)-8),""-rep-texts"")&amp;""!$A$4:$A""),indirect(CONCAT(LEFT(T$1, LEN(T$1)-8),""-rep-texts"")&amp;""!$B$4:$B"") = -1000, indirect(CONCAT(LEFT(T$1, LEN(T$1)-8),""-rep-texts"")&amp;""!$C$4:$C"") = U196), -2)"),-2.0)</f>
        <v>-2</v>
      </c>
      <c r="U196" s="8" t="str">
        <f>IFERROR(__xludf.DUMMYFUNCTION("IFERROR(vlookup( filter(indirect(CONCAT(LEFT(T$1, LEN(T$1)-8),""-rep-texts"")&amp;""!$B$4:$B""),indirect(CONCAT(LEFT(T$1, LEN(T$1)-8),""-rep-texts"")&amp;""!$A$4:$A"") = W196), indirect(CONCAT(LEFT(T$1, LEN(T$1)-8),""-rep-texts"")&amp;""!$A$4:$C""), 3, false), ""Low "&amp;"Content"")"),"Low Content")</f>
        <v>Low Content</v>
      </c>
      <c r="V196" s="7">
        <v>0.5</v>
      </c>
      <c r="W196" s="8">
        <f>IFERROR(__xludf.DUMMYFUNCTION("IFERROR(filter(indirect(CONCAT(LEFT(W$1, LEN(W$1)-8),""-rep-texts"")&amp;""!$A$4:$A""),indirect(CONCAT(LEFT(W$1, LEN(W$1)-8),""-rep-texts"")&amp;""!$B$4:$B"") &lt;&gt; -1000, indirect(CONCAT(LEFT(W$1, LEN(W$1)-8),""-rep-texts"")&amp;""!$C$4:$C"") = X196), -2)"),-2.0)</f>
        <v>-2</v>
      </c>
      <c r="X196" s="8" t="str">
        <f>IFERROR(__xludf.DUMMYFUNCTION("IF(ISBLANK(IFERROR(vlookup(F196, IMPORTRANGE(""1HbWeGXj0j_9fxRj0rL21m2rIJnCPQCiNttak_P61qFU"", ""impact_cul_perf""), 3,false), ""Low Content"") ), ""Low Content"", IFERROR(vlookup(F196, IMPORTRANGE(""1HbWeGXj0j_9fxRj0rL21m2rIJnCPQCiNttak_P61qFU"", ""impac"&amp;"t_cul_perf!$A$3:$C$10000""), 3,false), ""Low Content"") )"),"Low Content")</f>
        <v>Low Content</v>
      </c>
      <c r="Y196" s="7">
        <v>0.5</v>
      </c>
      <c r="Z196" s="7">
        <f>IFERROR(__xludf.DUMMYFUNCTION("IFERROR(filter(indirect(CONCAT(LEFT(Z$1, LEN(Z$1)-8),""-rep-texts"")&amp;""!$A$4:$A""),indirect(CONCAT(LEFT(Z$1, LEN(Z$1)-8),""-rep-texts"")&amp;""!$B$4:$B"") = -1000, indirect(CONCAT(LEFT(Z$1, LEN(Z$1)-8),""-rep-texts"")&amp;""!$C$4:$C"") = AA196), -2)"),-2.0)</f>
        <v>-2</v>
      </c>
      <c r="AA196" s="8" t="str">
        <f>IFERROR(__xludf.DUMMYFUNCTION("IFERROR(vlookup( filter(indirect(CONCAT(LEFT(Z$1, LEN(Z$1)-8),""-rep-texts"")&amp;""!$B$4:$B""),indirect(CONCAT(LEFT(Z$1, LEN(Z$1)-8),""-rep-texts"")&amp;""!$A$4:$A"") = AC196), indirect(CONCAT(LEFT(Z$1, LEN(Z$1)-8),""-rep-texts"")&amp;""!$A$4:$C""), 3, false), ""Low"&amp;" Content"")"),"Low Content")</f>
        <v>Low Content</v>
      </c>
      <c r="AB196" s="7">
        <v>0.5</v>
      </c>
      <c r="AC196" s="8">
        <f>IFERROR(__xludf.DUMMYFUNCTION("IFERROR(filter(indirect(CONCAT(LEFT(AC$1, LEN(AC$1)-8),""-rep-texts"")&amp;""!$A$4:$A""),indirect(CONCAT(LEFT(AC$1, LEN(AC$1)-8),""-rep-texts"")&amp;""!$B$4:$B"") &lt;&gt; -1000, indirect(CONCAT(LEFT(AC$1, LEN(AC$1)-8),""-rep-texts"")&amp;""!$C$4:$C"") = AD196), -2)"),-2.0)</f>
        <v>-2</v>
      </c>
      <c r="AD196" s="8" t="str">
        <f>IFERROR(__xludf.DUMMYFUNCTION("IF(ISBLANK(IFERROR(vlookup(G196, IMPORTRANGE(""1HbWeGXj0j_9fxRj0rL21m2rIJnCPQCiNttak_P61qFU"", ""policy_desired_state""), 3,false), ""Low Content"") ), ""Low Content"", IFERROR(vlookup(G196, IMPORTRANGE(""1HbWeGXj0j_9fxRj0rL21m2rIJnCPQCiNttak_P61qFU"", """&amp;"policy_desired_state!$A$3:$C$10000""), 3,false), ""Low Content"") )"),"Low Content")</f>
        <v>Low Content</v>
      </c>
      <c r="AE196" s="7">
        <v>0.5</v>
      </c>
    </row>
    <row r="197" ht="15.75" customHeight="1">
      <c r="A197" s="5" t="s">
        <v>45</v>
      </c>
      <c r="B197" s="9" t="s">
        <v>52</v>
      </c>
      <c r="C197" s="5" t="s">
        <v>53</v>
      </c>
      <c r="D197" s="5"/>
      <c r="E197" s="5"/>
      <c r="F197" s="5"/>
      <c r="G197" s="5"/>
      <c r="H197" s="7">
        <f>IFERROR(__xludf.DUMMYFUNCTION("IFERROR(filter(indirect(CONCAT(LEFT(H$1, LEN(H$1)-8),""-rep-texts"")&amp;""!$A$4:$A""),indirect(CONCAT(LEFT(H$1, LEN(H$1)-8),""-rep-texts"")&amp;""!$B$4:$B"") = -1000, indirect(CONCAT(LEFT(H$1, LEN(H$1)-8),""-rep-texts"")&amp;""!$C$4:$C"") = I197), -2)"),-2.0)</f>
        <v>-2</v>
      </c>
      <c r="I197" s="8" t="str">
        <f>IFERROR(__xludf.DUMMYFUNCTION("IFERROR(vlookup( filter(indirect(CONCAT(LEFT(H$1, LEN(H$1)-8),""-rep-texts"")&amp;""!$B$4:$B""),indirect(CONCAT(LEFT(H$1, LEN(H$1)-8),""-rep-texts"")&amp;""!$A$4:$A"") = K197), indirect(CONCAT(LEFT(H$1, LEN(H$1)-8),""-rep-texts"")&amp;""!$A$4:$C""), 3, false), ""Low "&amp;"Content"")"),"Low Content")</f>
        <v>Low Content</v>
      </c>
      <c r="J197" s="7">
        <v>0.5</v>
      </c>
      <c r="K197" s="8">
        <f>IFERROR(__xludf.DUMMYFUNCTION("IFERROR(filter(indirect(CONCAT(LEFT(K$1, LEN(K$1)-8),""-rep-texts"")&amp;""!$A$4:$A""),indirect(CONCAT(LEFT(K$1, LEN(K$1)-8),""-rep-texts"")&amp;""!$B$4:$B"") &lt;&gt; -1000, indirect(CONCAT(LEFT(K$1, LEN(K$1)-8),""-rep-texts"")&amp;""!$C$4:$C"") = L197), -2)"),-2.0)</f>
        <v>-2</v>
      </c>
      <c r="L197" s="8" t="str">
        <f>IFERROR(__xludf.DUMMYFUNCTION("IF(ISBLANK(IFERROR(vlookup(D197, IMPORTRANGE(""1HbWeGXj0j_9fxRj0rL21m2rIJnCPQCiNttak_P61qFU"", ""policy_current_state""), 3,false), ""Low Content"") ), ""Low Content"", IFERROR(vlookup(D197, IMPORTRANGE(""1HbWeGXj0j_9fxRj0rL21m2rIJnCPQCiNttak_P61qFU"", """&amp;"policy_current_state!$A$3:$C$10000""), 3,false), ""Low Content"") )"),"Low Content")</f>
        <v>Low Content</v>
      </c>
      <c r="M197" s="7">
        <v>0.5</v>
      </c>
      <c r="N197" s="7">
        <f>IFERROR(__xludf.DUMMYFUNCTION("IFERROR(filter(indirect(CONCAT(LEFT(N$1, LEN(N$1)-8),""-rep-texts"")&amp;""!$A$4:$A""),indirect(CONCAT(LEFT(N$1, LEN(N$1)-8),""-rep-texts"")&amp;""!$B$4:$B"") = -1000, indirect(CONCAT(LEFT(N$1, LEN(N$1)-8),""-rep-texts"")&amp;""!$C$4:$C"") = O197), -2)"),-2.0)</f>
        <v>-2</v>
      </c>
      <c r="O197" s="8" t="str">
        <f>IFERROR(__xludf.DUMMYFUNCTION("IFERROR(vlookup( filter(indirect(CONCAT(LEFT(N$1, LEN(N$1)-8),""-rep-texts"")&amp;""!$B$4:$B""),indirect(CONCAT(LEFT(N$1, LEN(N$1)-8),""-rep-texts"")&amp;""!$A$4:$A"") = Q197), indirect(CONCAT(LEFT(N$1, LEN(N$1)-8),""-rep-texts"")&amp;""!$A$4:$C""), 3, false), ""Low "&amp;"Content"")"),"Low Content")</f>
        <v>Low Content</v>
      </c>
      <c r="P197" s="7">
        <v>0.5</v>
      </c>
      <c r="Q197" s="8">
        <f>IFERROR(__xludf.DUMMYFUNCTION("IFERROR(filter(indirect(CONCAT(LEFT(Q$1, LEN(Q$1)-8),""-rep-texts"")&amp;""!$A$4:$A""),indirect(CONCAT(LEFT(Q$1, LEN(Q$1)-8),""-rep-texts"")&amp;""!$B$4:$B"") &lt;&gt; -1000, indirect(CONCAT(LEFT(Q$1, LEN(Q$1)-8),""-rep-texts"")&amp;""!$C$4:$C"") = R197), -2)"),-2.0)</f>
        <v>-2</v>
      </c>
      <c r="R197" s="8" t="str">
        <f>IFERROR(__xludf.DUMMYFUNCTION("IF(ISBLANK(IFERROR(vlookup(E197, IMPORTRANGE(""1HbWeGXj0j_9fxRj0rL21m2rIJnCPQCiNttak_P61qFU"", ""impact_quality""), 3,false), ""Low Content"") ), ""Low Content"", IFERROR(vlookup(E197, IMPORTRANGE(""1HbWeGXj0j_9fxRj0rL21m2rIJnCPQCiNttak_P61qFU"", ""impact"&amp;"_quality!$A$3:$C$10000""), 3,false), ""Low Content"") )"),"Low Content")</f>
        <v>Low Content</v>
      </c>
      <c r="S197" s="7">
        <v>0.5</v>
      </c>
      <c r="T197" s="7">
        <f>IFERROR(__xludf.DUMMYFUNCTION("IFERROR(filter(indirect(CONCAT(LEFT(T$1, LEN(T$1)-8),""-rep-texts"")&amp;""!$A$4:$A""),indirect(CONCAT(LEFT(T$1, LEN(T$1)-8),""-rep-texts"")&amp;""!$B$4:$B"") = -1000, indirect(CONCAT(LEFT(T$1, LEN(T$1)-8),""-rep-texts"")&amp;""!$C$4:$C"") = U197), -2)"),-2.0)</f>
        <v>-2</v>
      </c>
      <c r="U197" s="8" t="str">
        <f>IFERROR(__xludf.DUMMYFUNCTION("IFERROR(vlookup( filter(indirect(CONCAT(LEFT(T$1, LEN(T$1)-8),""-rep-texts"")&amp;""!$B$4:$B""),indirect(CONCAT(LEFT(T$1, LEN(T$1)-8),""-rep-texts"")&amp;""!$A$4:$A"") = W197), indirect(CONCAT(LEFT(T$1, LEN(T$1)-8),""-rep-texts"")&amp;""!$A$4:$C""), 3, false), ""Low "&amp;"Content"")"),"Low Content")</f>
        <v>Low Content</v>
      </c>
      <c r="V197" s="7">
        <v>0.5</v>
      </c>
      <c r="W197" s="8">
        <f>IFERROR(__xludf.DUMMYFUNCTION("IFERROR(filter(indirect(CONCAT(LEFT(W$1, LEN(W$1)-8),""-rep-texts"")&amp;""!$A$4:$A""),indirect(CONCAT(LEFT(W$1, LEN(W$1)-8),""-rep-texts"")&amp;""!$B$4:$B"") &lt;&gt; -1000, indirect(CONCAT(LEFT(W$1, LEN(W$1)-8),""-rep-texts"")&amp;""!$C$4:$C"") = X197), -2)"),-2.0)</f>
        <v>-2</v>
      </c>
      <c r="X197" s="8" t="str">
        <f>IFERROR(__xludf.DUMMYFUNCTION("IF(ISBLANK(IFERROR(vlookup(F197, IMPORTRANGE(""1HbWeGXj0j_9fxRj0rL21m2rIJnCPQCiNttak_P61qFU"", ""impact_cul_perf""), 3,false), ""Low Content"") ), ""Low Content"", IFERROR(vlookup(F197, IMPORTRANGE(""1HbWeGXj0j_9fxRj0rL21m2rIJnCPQCiNttak_P61qFU"", ""impac"&amp;"t_cul_perf!$A$3:$C$10000""), 3,false), ""Low Content"") )"),"Low Content")</f>
        <v>Low Content</v>
      </c>
      <c r="Y197" s="7">
        <v>0.5</v>
      </c>
      <c r="Z197" s="7">
        <f>IFERROR(__xludf.DUMMYFUNCTION("IFERROR(filter(indirect(CONCAT(LEFT(Z$1, LEN(Z$1)-8),""-rep-texts"")&amp;""!$A$4:$A""),indirect(CONCAT(LEFT(Z$1, LEN(Z$1)-8),""-rep-texts"")&amp;""!$B$4:$B"") = -1000, indirect(CONCAT(LEFT(Z$1, LEN(Z$1)-8),""-rep-texts"")&amp;""!$C$4:$C"") = AA197), -2)"),-2.0)</f>
        <v>-2</v>
      </c>
      <c r="AA197" s="8" t="str">
        <f>IFERROR(__xludf.DUMMYFUNCTION("IFERROR(vlookup( filter(indirect(CONCAT(LEFT(Z$1, LEN(Z$1)-8),""-rep-texts"")&amp;""!$B$4:$B""),indirect(CONCAT(LEFT(Z$1, LEN(Z$1)-8),""-rep-texts"")&amp;""!$A$4:$A"") = AC197), indirect(CONCAT(LEFT(Z$1, LEN(Z$1)-8),""-rep-texts"")&amp;""!$A$4:$C""), 3, false), ""Low"&amp;" Content"")"),"Low Content")</f>
        <v>Low Content</v>
      </c>
      <c r="AB197" s="7">
        <v>0.5</v>
      </c>
      <c r="AC197" s="8">
        <f>IFERROR(__xludf.DUMMYFUNCTION("IFERROR(filter(indirect(CONCAT(LEFT(AC$1, LEN(AC$1)-8),""-rep-texts"")&amp;""!$A$4:$A""),indirect(CONCAT(LEFT(AC$1, LEN(AC$1)-8),""-rep-texts"")&amp;""!$B$4:$B"") &lt;&gt; -1000, indirect(CONCAT(LEFT(AC$1, LEN(AC$1)-8),""-rep-texts"")&amp;""!$C$4:$C"") = AD197), -2)"),-2.0)</f>
        <v>-2</v>
      </c>
      <c r="AD197" s="8" t="str">
        <f>IFERROR(__xludf.DUMMYFUNCTION("IF(ISBLANK(IFERROR(vlookup(G197, IMPORTRANGE(""1HbWeGXj0j_9fxRj0rL21m2rIJnCPQCiNttak_P61qFU"", ""policy_desired_state""), 3,false), ""Low Content"") ), ""Low Content"", IFERROR(vlookup(G197, IMPORTRANGE(""1HbWeGXj0j_9fxRj0rL21m2rIJnCPQCiNttak_P61qFU"", """&amp;"policy_desired_state!$A$3:$C$10000""), 3,false), ""Low Content"") )"),"Low Content")</f>
        <v>Low Content</v>
      </c>
      <c r="AE197" s="7">
        <v>0.5</v>
      </c>
    </row>
    <row r="198" ht="15.75" customHeight="1">
      <c r="A198" s="5" t="s">
        <v>45</v>
      </c>
      <c r="B198" s="9" t="s">
        <v>52</v>
      </c>
      <c r="C198" s="5" t="s">
        <v>53</v>
      </c>
      <c r="D198" s="5"/>
      <c r="E198" s="5"/>
      <c r="F198" s="5"/>
      <c r="G198" s="5"/>
      <c r="H198" s="7">
        <f>IFERROR(__xludf.DUMMYFUNCTION("IFERROR(filter(indirect(CONCAT(LEFT(H$1, LEN(H$1)-8),""-rep-texts"")&amp;""!$A$4:$A""),indirect(CONCAT(LEFT(H$1, LEN(H$1)-8),""-rep-texts"")&amp;""!$B$4:$B"") = -1000, indirect(CONCAT(LEFT(H$1, LEN(H$1)-8),""-rep-texts"")&amp;""!$C$4:$C"") = I198), -2)"),-2.0)</f>
        <v>-2</v>
      </c>
      <c r="I198" s="8" t="str">
        <f>IFERROR(__xludf.DUMMYFUNCTION("IFERROR(vlookup( filter(indirect(CONCAT(LEFT(H$1, LEN(H$1)-8),""-rep-texts"")&amp;""!$B$4:$B""),indirect(CONCAT(LEFT(H$1, LEN(H$1)-8),""-rep-texts"")&amp;""!$A$4:$A"") = K198), indirect(CONCAT(LEFT(H$1, LEN(H$1)-8),""-rep-texts"")&amp;""!$A$4:$C""), 3, false), ""Low "&amp;"Content"")"),"Low Content")</f>
        <v>Low Content</v>
      </c>
      <c r="J198" s="7">
        <v>0.5</v>
      </c>
      <c r="K198" s="8">
        <f>IFERROR(__xludf.DUMMYFUNCTION("IFERROR(filter(indirect(CONCAT(LEFT(K$1, LEN(K$1)-8),""-rep-texts"")&amp;""!$A$4:$A""),indirect(CONCAT(LEFT(K$1, LEN(K$1)-8),""-rep-texts"")&amp;""!$B$4:$B"") &lt;&gt; -1000, indirect(CONCAT(LEFT(K$1, LEN(K$1)-8),""-rep-texts"")&amp;""!$C$4:$C"") = L198), -2)"),-2.0)</f>
        <v>-2</v>
      </c>
      <c r="L198" s="8" t="str">
        <f>IFERROR(__xludf.DUMMYFUNCTION("IF(ISBLANK(IFERROR(vlookup(D198, IMPORTRANGE(""1HbWeGXj0j_9fxRj0rL21m2rIJnCPQCiNttak_P61qFU"", ""policy_current_state""), 3,false), ""Low Content"") ), ""Low Content"", IFERROR(vlookup(D198, IMPORTRANGE(""1HbWeGXj0j_9fxRj0rL21m2rIJnCPQCiNttak_P61qFU"", """&amp;"policy_current_state!$A$3:$C$10000""), 3,false), ""Low Content"") )"),"Low Content")</f>
        <v>Low Content</v>
      </c>
      <c r="M198" s="7">
        <v>0.5</v>
      </c>
      <c r="N198" s="7">
        <f>IFERROR(__xludf.DUMMYFUNCTION("IFERROR(filter(indirect(CONCAT(LEFT(N$1, LEN(N$1)-8),""-rep-texts"")&amp;""!$A$4:$A""),indirect(CONCAT(LEFT(N$1, LEN(N$1)-8),""-rep-texts"")&amp;""!$B$4:$B"") = -1000, indirect(CONCAT(LEFT(N$1, LEN(N$1)-8),""-rep-texts"")&amp;""!$C$4:$C"") = O198), -2)"),-2.0)</f>
        <v>-2</v>
      </c>
      <c r="O198" s="8" t="str">
        <f>IFERROR(__xludf.DUMMYFUNCTION("IFERROR(vlookup( filter(indirect(CONCAT(LEFT(N$1, LEN(N$1)-8),""-rep-texts"")&amp;""!$B$4:$B""),indirect(CONCAT(LEFT(N$1, LEN(N$1)-8),""-rep-texts"")&amp;""!$A$4:$A"") = Q198), indirect(CONCAT(LEFT(N$1, LEN(N$1)-8),""-rep-texts"")&amp;""!$A$4:$C""), 3, false), ""Low "&amp;"Content"")"),"Low Content")</f>
        <v>Low Content</v>
      </c>
      <c r="P198" s="7">
        <v>0.5</v>
      </c>
      <c r="Q198" s="8">
        <f>IFERROR(__xludf.DUMMYFUNCTION("IFERROR(filter(indirect(CONCAT(LEFT(Q$1, LEN(Q$1)-8),""-rep-texts"")&amp;""!$A$4:$A""),indirect(CONCAT(LEFT(Q$1, LEN(Q$1)-8),""-rep-texts"")&amp;""!$B$4:$B"") &lt;&gt; -1000, indirect(CONCAT(LEFT(Q$1, LEN(Q$1)-8),""-rep-texts"")&amp;""!$C$4:$C"") = R198), -2)"),-2.0)</f>
        <v>-2</v>
      </c>
      <c r="R198" s="8" t="str">
        <f>IFERROR(__xludf.DUMMYFUNCTION("IF(ISBLANK(IFERROR(vlookup(E198, IMPORTRANGE(""1HbWeGXj0j_9fxRj0rL21m2rIJnCPQCiNttak_P61qFU"", ""impact_quality""), 3,false), ""Low Content"") ), ""Low Content"", IFERROR(vlookup(E198, IMPORTRANGE(""1HbWeGXj0j_9fxRj0rL21m2rIJnCPQCiNttak_P61qFU"", ""impact"&amp;"_quality!$A$3:$C$10000""), 3,false), ""Low Content"") )"),"Low Content")</f>
        <v>Low Content</v>
      </c>
      <c r="S198" s="7">
        <v>0.5</v>
      </c>
      <c r="T198" s="7">
        <f>IFERROR(__xludf.DUMMYFUNCTION("IFERROR(filter(indirect(CONCAT(LEFT(T$1, LEN(T$1)-8),""-rep-texts"")&amp;""!$A$4:$A""),indirect(CONCAT(LEFT(T$1, LEN(T$1)-8),""-rep-texts"")&amp;""!$B$4:$B"") = -1000, indirect(CONCAT(LEFT(T$1, LEN(T$1)-8),""-rep-texts"")&amp;""!$C$4:$C"") = U198), -2)"),-2.0)</f>
        <v>-2</v>
      </c>
      <c r="U198" s="8" t="str">
        <f>IFERROR(__xludf.DUMMYFUNCTION("IFERROR(vlookup( filter(indirect(CONCAT(LEFT(T$1, LEN(T$1)-8),""-rep-texts"")&amp;""!$B$4:$B""),indirect(CONCAT(LEFT(T$1, LEN(T$1)-8),""-rep-texts"")&amp;""!$A$4:$A"") = W198), indirect(CONCAT(LEFT(T$1, LEN(T$1)-8),""-rep-texts"")&amp;""!$A$4:$C""), 3, false), ""Low "&amp;"Content"")"),"Low Content")</f>
        <v>Low Content</v>
      </c>
      <c r="V198" s="7">
        <v>0.5</v>
      </c>
      <c r="W198" s="8">
        <f>IFERROR(__xludf.DUMMYFUNCTION("IFERROR(filter(indirect(CONCAT(LEFT(W$1, LEN(W$1)-8),""-rep-texts"")&amp;""!$A$4:$A""),indirect(CONCAT(LEFT(W$1, LEN(W$1)-8),""-rep-texts"")&amp;""!$B$4:$B"") &lt;&gt; -1000, indirect(CONCAT(LEFT(W$1, LEN(W$1)-8),""-rep-texts"")&amp;""!$C$4:$C"") = X198), -2)"),-2.0)</f>
        <v>-2</v>
      </c>
      <c r="X198" s="8" t="str">
        <f>IFERROR(__xludf.DUMMYFUNCTION("IF(ISBLANK(IFERROR(vlookup(F198, IMPORTRANGE(""1HbWeGXj0j_9fxRj0rL21m2rIJnCPQCiNttak_P61qFU"", ""impact_cul_perf""), 3,false), ""Low Content"") ), ""Low Content"", IFERROR(vlookup(F198, IMPORTRANGE(""1HbWeGXj0j_9fxRj0rL21m2rIJnCPQCiNttak_P61qFU"", ""impac"&amp;"t_cul_perf!$A$3:$C$10000""), 3,false), ""Low Content"") )"),"Low Content")</f>
        <v>Low Content</v>
      </c>
      <c r="Y198" s="7">
        <v>0.5</v>
      </c>
      <c r="Z198" s="7">
        <f>IFERROR(__xludf.DUMMYFUNCTION("IFERROR(filter(indirect(CONCAT(LEFT(Z$1, LEN(Z$1)-8),""-rep-texts"")&amp;""!$A$4:$A""),indirect(CONCAT(LEFT(Z$1, LEN(Z$1)-8),""-rep-texts"")&amp;""!$B$4:$B"") = -1000, indirect(CONCAT(LEFT(Z$1, LEN(Z$1)-8),""-rep-texts"")&amp;""!$C$4:$C"") = AA198), -2)"),-2.0)</f>
        <v>-2</v>
      </c>
      <c r="AA198" s="8" t="str">
        <f>IFERROR(__xludf.DUMMYFUNCTION("IFERROR(vlookup( filter(indirect(CONCAT(LEFT(Z$1, LEN(Z$1)-8),""-rep-texts"")&amp;""!$B$4:$B""),indirect(CONCAT(LEFT(Z$1, LEN(Z$1)-8),""-rep-texts"")&amp;""!$A$4:$A"") = AC198), indirect(CONCAT(LEFT(Z$1, LEN(Z$1)-8),""-rep-texts"")&amp;""!$A$4:$C""), 3, false), ""Low"&amp;" Content"")"),"Low Content")</f>
        <v>Low Content</v>
      </c>
      <c r="AB198" s="7">
        <v>0.5</v>
      </c>
      <c r="AC198" s="8">
        <f>IFERROR(__xludf.DUMMYFUNCTION("IFERROR(filter(indirect(CONCAT(LEFT(AC$1, LEN(AC$1)-8),""-rep-texts"")&amp;""!$A$4:$A""),indirect(CONCAT(LEFT(AC$1, LEN(AC$1)-8),""-rep-texts"")&amp;""!$B$4:$B"") &lt;&gt; -1000, indirect(CONCAT(LEFT(AC$1, LEN(AC$1)-8),""-rep-texts"")&amp;""!$C$4:$C"") = AD198), -2)"),-2.0)</f>
        <v>-2</v>
      </c>
      <c r="AD198" s="8" t="str">
        <f>IFERROR(__xludf.DUMMYFUNCTION("IF(ISBLANK(IFERROR(vlookup(G198, IMPORTRANGE(""1HbWeGXj0j_9fxRj0rL21m2rIJnCPQCiNttak_P61qFU"", ""policy_desired_state""), 3,false), ""Low Content"") ), ""Low Content"", IFERROR(vlookup(G198, IMPORTRANGE(""1HbWeGXj0j_9fxRj0rL21m2rIJnCPQCiNttak_P61qFU"", """&amp;"policy_desired_state!$A$3:$C$10000""), 3,false), ""Low Content"") )"),"Low Content")</f>
        <v>Low Content</v>
      </c>
      <c r="AE198" s="7">
        <v>0.5</v>
      </c>
    </row>
    <row r="199" ht="15.75" customHeight="1">
      <c r="A199" s="5" t="s">
        <v>45</v>
      </c>
      <c r="B199" s="9" t="s">
        <v>173</v>
      </c>
      <c r="C199" s="5" t="s">
        <v>47</v>
      </c>
      <c r="D199" s="5"/>
      <c r="E199" s="5"/>
      <c r="F199" s="5"/>
      <c r="G199" s="5"/>
      <c r="H199" s="7">
        <f>IFERROR(__xludf.DUMMYFUNCTION("IFERROR(filter(indirect(CONCAT(LEFT(H$1, LEN(H$1)-8),""-rep-texts"")&amp;""!$A$4:$A""),indirect(CONCAT(LEFT(H$1, LEN(H$1)-8),""-rep-texts"")&amp;""!$B$4:$B"") = -1000, indirect(CONCAT(LEFT(H$1, LEN(H$1)-8),""-rep-texts"")&amp;""!$C$4:$C"") = I199), -2)"),-2.0)</f>
        <v>-2</v>
      </c>
      <c r="I199" s="8" t="str">
        <f>IFERROR(__xludf.DUMMYFUNCTION("IFERROR(vlookup( filter(indirect(CONCAT(LEFT(H$1, LEN(H$1)-8),""-rep-texts"")&amp;""!$B$4:$B""),indirect(CONCAT(LEFT(H$1, LEN(H$1)-8),""-rep-texts"")&amp;""!$A$4:$A"") = K199), indirect(CONCAT(LEFT(H$1, LEN(H$1)-8),""-rep-texts"")&amp;""!$A$4:$C""), 3, false), ""Low "&amp;"Content"")"),"Low Content")</f>
        <v>Low Content</v>
      </c>
      <c r="J199" s="7">
        <v>0.5</v>
      </c>
      <c r="K199" s="8">
        <f>IFERROR(__xludf.DUMMYFUNCTION("IFERROR(filter(indirect(CONCAT(LEFT(K$1, LEN(K$1)-8),""-rep-texts"")&amp;""!$A$4:$A""),indirect(CONCAT(LEFT(K$1, LEN(K$1)-8),""-rep-texts"")&amp;""!$B$4:$B"") &lt;&gt; -1000, indirect(CONCAT(LEFT(K$1, LEN(K$1)-8),""-rep-texts"")&amp;""!$C$4:$C"") = L199), -2)"),-2.0)</f>
        <v>-2</v>
      </c>
      <c r="L199" s="8" t="str">
        <f>IFERROR(__xludf.DUMMYFUNCTION("IF(ISBLANK(IFERROR(vlookup(D199, IMPORTRANGE(""1HbWeGXj0j_9fxRj0rL21m2rIJnCPQCiNttak_P61qFU"", ""policy_current_state""), 3,false), ""Low Content"") ), ""Low Content"", IFERROR(vlookup(D199, IMPORTRANGE(""1HbWeGXj0j_9fxRj0rL21m2rIJnCPQCiNttak_P61qFU"", """&amp;"policy_current_state!$A$3:$C$10000""), 3,false), ""Low Content"") )"),"Low Content")</f>
        <v>Low Content</v>
      </c>
      <c r="M199" s="7">
        <v>0.5</v>
      </c>
      <c r="N199" s="7">
        <f>IFERROR(__xludf.DUMMYFUNCTION("IFERROR(filter(indirect(CONCAT(LEFT(N$1, LEN(N$1)-8),""-rep-texts"")&amp;""!$A$4:$A""),indirect(CONCAT(LEFT(N$1, LEN(N$1)-8),""-rep-texts"")&amp;""!$B$4:$B"") = -1000, indirect(CONCAT(LEFT(N$1, LEN(N$1)-8),""-rep-texts"")&amp;""!$C$4:$C"") = O199), -2)"),-2.0)</f>
        <v>-2</v>
      </c>
      <c r="O199" s="8" t="str">
        <f>IFERROR(__xludf.DUMMYFUNCTION("IFERROR(vlookup( filter(indirect(CONCAT(LEFT(N$1, LEN(N$1)-8),""-rep-texts"")&amp;""!$B$4:$B""),indirect(CONCAT(LEFT(N$1, LEN(N$1)-8),""-rep-texts"")&amp;""!$A$4:$A"") = Q199), indirect(CONCAT(LEFT(N$1, LEN(N$1)-8),""-rep-texts"")&amp;""!$A$4:$C""), 3, false), ""Low "&amp;"Content"")"),"Low Content")</f>
        <v>Low Content</v>
      </c>
      <c r="P199" s="7">
        <v>0.5</v>
      </c>
      <c r="Q199" s="8">
        <f>IFERROR(__xludf.DUMMYFUNCTION("IFERROR(filter(indirect(CONCAT(LEFT(Q$1, LEN(Q$1)-8),""-rep-texts"")&amp;""!$A$4:$A""),indirect(CONCAT(LEFT(Q$1, LEN(Q$1)-8),""-rep-texts"")&amp;""!$B$4:$B"") &lt;&gt; -1000, indirect(CONCAT(LEFT(Q$1, LEN(Q$1)-8),""-rep-texts"")&amp;""!$C$4:$C"") = R199), -2)"),-2.0)</f>
        <v>-2</v>
      </c>
      <c r="R199" s="8" t="str">
        <f>IFERROR(__xludf.DUMMYFUNCTION("IF(ISBLANK(IFERROR(vlookup(E199, IMPORTRANGE(""1HbWeGXj0j_9fxRj0rL21m2rIJnCPQCiNttak_P61qFU"", ""impact_quality""), 3,false), ""Low Content"") ), ""Low Content"", IFERROR(vlookup(E199, IMPORTRANGE(""1HbWeGXj0j_9fxRj0rL21m2rIJnCPQCiNttak_P61qFU"", ""impact"&amp;"_quality!$A$3:$C$10000""), 3,false), ""Low Content"") )"),"Low Content")</f>
        <v>Low Content</v>
      </c>
      <c r="S199" s="7">
        <v>0.5</v>
      </c>
      <c r="T199" s="7">
        <f>IFERROR(__xludf.DUMMYFUNCTION("IFERROR(filter(indirect(CONCAT(LEFT(T$1, LEN(T$1)-8),""-rep-texts"")&amp;""!$A$4:$A""),indirect(CONCAT(LEFT(T$1, LEN(T$1)-8),""-rep-texts"")&amp;""!$B$4:$B"") = -1000, indirect(CONCAT(LEFT(T$1, LEN(T$1)-8),""-rep-texts"")&amp;""!$C$4:$C"") = U199), -2)"),-2.0)</f>
        <v>-2</v>
      </c>
      <c r="U199" s="8" t="str">
        <f>IFERROR(__xludf.DUMMYFUNCTION("IFERROR(vlookup( filter(indirect(CONCAT(LEFT(T$1, LEN(T$1)-8),""-rep-texts"")&amp;""!$B$4:$B""),indirect(CONCAT(LEFT(T$1, LEN(T$1)-8),""-rep-texts"")&amp;""!$A$4:$A"") = W199), indirect(CONCAT(LEFT(T$1, LEN(T$1)-8),""-rep-texts"")&amp;""!$A$4:$C""), 3, false), ""Low "&amp;"Content"")"),"Low Content")</f>
        <v>Low Content</v>
      </c>
      <c r="V199" s="7">
        <v>0.5</v>
      </c>
      <c r="W199" s="8">
        <f>IFERROR(__xludf.DUMMYFUNCTION("IFERROR(filter(indirect(CONCAT(LEFT(W$1, LEN(W$1)-8),""-rep-texts"")&amp;""!$A$4:$A""),indirect(CONCAT(LEFT(W$1, LEN(W$1)-8),""-rep-texts"")&amp;""!$B$4:$B"") &lt;&gt; -1000, indirect(CONCAT(LEFT(W$1, LEN(W$1)-8),""-rep-texts"")&amp;""!$C$4:$C"") = X199), -2)"),-2.0)</f>
        <v>-2</v>
      </c>
      <c r="X199" s="8" t="str">
        <f>IFERROR(__xludf.DUMMYFUNCTION("IF(ISBLANK(IFERROR(vlookup(F199, IMPORTRANGE(""1HbWeGXj0j_9fxRj0rL21m2rIJnCPQCiNttak_P61qFU"", ""impact_cul_perf""), 3,false), ""Low Content"") ), ""Low Content"", IFERROR(vlookup(F199, IMPORTRANGE(""1HbWeGXj0j_9fxRj0rL21m2rIJnCPQCiNttak_P61qFU"", ""impac"&amp;"t_cul_perf!$A$3:$C$10000""), 3,false), ""Low Content"") )"),"Low Content")</f>
        <v>Low Content</v>
      </c>
      <c r="Y199" s="7">
        <v>0.5</v>
      </c>
      <c r="Z199" s="7">
        <f>IFERROR(__xludf.DUMMYFUNCTION("IFERROR(filter(indirect(CONCAT(LEFT(Z$1, LEN(Z$1)-8),""-rep-texts"")&amp;""!$A$4:$A""),indirect(CONCAT(LEFT(Z$1, LEN(Z$1)-8),""-rep-texts"")&amp;""!$B$4:$B"") = -1000, indirect(CONCAT(LEFT(Z$1, LEN(Z$1)-8),""-rep-texts"")&amp;""!$C$4:$C"") = AA199), -2)"),-2.0)</f>
        <v>-2</v>
      </c>
      <c r="AA199" s="8" t="str">
        <f>IFERROR(__xludf.DUMMYFUNCTION("IFERROR(vlookup( filter(indirect(CONCAT(LEFT(Z$1, LEN(Z$1)-8),""-rep-texts"")&amp;""!$B$4:$B""),indirect(CONCAT(LEFT(Z$1, LEN(Z$1)-8),""-rep-texts"")&amp;""!$A$4:$A"") = AC199), indirect(CONCAT(LEFT(Z$1, LEN(Z$1)-8),""-rep-texts"")&amp;""!$A$4:$C""), 3, false), ""Low"&amp;" Content"")"),"Low Content")</f>
        <v>Low Content</v>
      </c>
      <c r="AB199" s="7">
        <v>0.5</v>
      </c>
      <c r="AC199" s="8">
        <f>IFERROR(__xludf.DUMMYFUNCTION("IFERROR(filter(indirect(CONCAT(LEFT(AC$1, LEN(AC$1)-8),""-rep-texts"")&amp;""!$A$4:$A""),indirect(CONCAT(LEFT(AC$1, LEN(AC$1)-8),""-rep-texts"")&amp;""!$B$4:$B"") &lt;&gt; -1000, indirect(CONCAT(LEFT(AC$1, LEN(AC$1)-8),""-rep-texts"")&amp;""!$C$4:$C"") = AD199), -2)"),-2.0)</f>
        <v>-2</v>
      </c>
      <c r="AD199" s="8" t="str">
        <f>IFERROR(__xludf.DUMMYFUNCTION("IF(ISBLANK(IFERROR(vlookup(G199, IMPORTRANGE(""1HbWeGXj0j_9fxRj0rL21m2rIJnCPQCiNttak_P61qFU"", ""policy_desired_state""), 3,false), ""Low Content"") ), ""Low Content"", IFERROR(vlookup(G199, IMPORTRANGE(""1HbWeGXj0j_9fxRj0rL21m2rIJnCPQCiNttak_P61qFU"", """&amp;"policy_desired_state!$A$3:$C$10000""), 3,false), ""Low Content"") )"),"Low Content")</f>
        <v>Low Content</v>
      </c>
      <c r="AE199" s="7">
        <v>0.5</v>
      </c>
    </row>
    <row r="200" ht="15.75" customHeight="1">
      <c r="A200" s="5" t="s">
        <v>45</v>
      </c>
      <c r="B200" s="9" t="s">
        <v>46</v>
      </c>
      <c r="C200" s="5" t="s">
        <v>47</v>
      </c>
      <c r="D200" s="5"/>
      <c r="E200" s="5"/>
      <c r="F200" s="5"/>
      <c r="G200" s="5"/>
      <c r="H200" s="7">
        <f>IFERROR(__xludf.DUMMYFUNCTION("IFERROR(filter(indirect(CONCAT(LEFT(H$1, LEN(H$1)-8),""-rep-texts"")&amp;""!$A$4:$A""),indirect(CONCAT(LEFT(H$1, LEN(H$1)-8),""-rep-texts"")&amp;""!$B$4:$B"") = -1000, indirect(CONCAT(LEFT(H$1, LEN(H$1)-8),""-rep-texts"")&amp;""!$C$4:$C"") = I200), -2)"),-2.0)</f>
        <v>-2</v>
      </c>
      <c r="I200" s="8" t="str">
        <f>IFERROR(__xludf.DUMMYFUNCTION("IFERROR(vlookup( filter(indirect(CONCAT(LEFT(H$1, LEN(H$1)-8),""-rep-texts"")&amp;""!$B$4:$B""),indirect(CONCAT(LEFT(H$1, LEN(H$1)-8),""-rep-texts"")&amp;""!$A$4:$A"") = K200), indirect(CONCAT(LEFT(H$1, LEN(H$1)-8),""-rep-texts"")&amp;""!$A$4:$C""), 3, false), ""Low "&amp;"Content"")"),"Low Content")</f>
        <v>Low Content</v>
      </c>
      <c r="J200" s="7">
        <v>0.5</v>
      </c>
      <c r="K200" s="8">
        <f>IFERROR(__xludf.DUMMYFUNCTION("IFERROR(filter(indirect(CONCAT(LEFT(K$1, LEN(K$1)-8),""-rep-texts"")&amp;""!$A$4:$A""),indirect(CONCAT(LEFT(K$1, LEN(K$1)-8),""-rep-texts"")&amp;""!$B$4:$B"") &lt;&gt; -1000, indirect(CONCAT(LEFT(K$1, LEN(K$1)-8),""-rep-texts"")&amp;""!$C$4:$C"") = L200), -2)"),-2.0)</f>
        <v>-2</v>
      </c>
      <c r="L200" s="8" t="str">
        <f>IFERROR(__xludf.DUMMYFUNCTION("IF(ISBLANK(IFERROR(vlookup(D200, IMPORTRANGE(""1HbWeGXj0j_9fxRj0rL21m2rIJnCPQCiNttak_P61qFU"", ""policy_current_state""), 3,false), ""Low Content"") ), ""Low Content"", IFERROR(vlookup(D200, IMPORTRANGE(""1HbWeGXj0j_9fxRj0rL21m2rIJnCPQCiNttak_P61qFU"", """&amp;"policy_current_state!$A$3:$C$10000""), 3,false), ""Low Content"") )"),"Low Content")</f>
        <v>Low Content</v>
      </c>
      <c r="M200" s="7">
        <v>0.5</v>
      </c>
      <c r="N200" s="7">
        <f>IFERROR(__xludf.DUMMYFUNCTION("IFERROR(filter(indirect(CONCAT(LEFT(N$1, LEN(N$1)-8),""-rep-texts"")&amp;""!$A$4:$A""),indirect(CONCAT(LEFT(N$1, LEN(N$1)-8),""-rep-texts"")&amp;""!$B$4:$B"") = -1000, indirect(CONCAT(LEFT(N$1, LEN(N$1)-8),""-rep-texts"")&amp;""!$C$4:$C"") = O200), -2)"),-2.0)</f>
        <v>-2</v>
      </c>
      <c r="O200" s="8" t="str">
        <f>IFERROR(__xludf.DUMMYFUNCTION("IFERROR(vlookup( filter(indirect(CONCAT(LEFT(N$1, LEN(N$1)-8),""-rep-texts"")&amp;""!$B$4:$B""),indirect(CONCAT(LEFT(N$1, LEN(N$1)-8),""-rep-texts"")&amp;""!$A$4:$A"") = Q200), indirect(CONCAT(LEFT(N$1, LEN(N$1)-8),""-rep-texts"")&amp;""!$A$4:$C""), 3, false), ""Low "&amp;"Content"")"),"Low Content")</f>
        <v>Low Content</v>
      </c>
      <c r="P200" s="7">
        <v>0.5</v>
      </c>
      <c r="Q200" s="8">
        <f>IFERROR(__xludf.DUMMYFUNCTION("IFERROR(filter(indirect(CONCAT(LEFT(Q$1, LEN(Q$1)-8),""-rep-texts"")&amp;""!$A$4:$A""),indirect(CONCAT(LEFT(Q$1, LEN(Q$1)-8),""-rep-texts"")&amp;""!$B$4:$B"") &lt;&gt; -1000, indirect(CONCAT(LEFT(Q$1, LEN(Q$1)-8),""-rep-texts"")&amp;""!$C$4:$C"") = R200), -2)"),-2.0)</f>
        <v>-2</v>
      </c>
      <c r="R200" s="8" t="str">
        <f>IFERROR(__xludf.DUMMYFUNCTION("IF(ISBLANK(IFERROR(vlookup(E200, IMPORTRANGE(""1HbWeGXj0j_9fxRj0rL21m2rIJnCPQCiNttak_P61qFU"", ""impact_quality""), 3,false), ""Low Content"") ), ""Low Content"", IFERROR(vlookup(E200, IMPORTRANGE(""1HbWeGXj0j_9fxRj0rL21m2rIJnCPQCiNttak_P61qFU"", ""impact"&amp;"_quality!$A$3:$C$10000""), 3,false), ""Low Content"") )"),"Low Content")</f>
        <v>Low Content</v>
      </c>
      <c r="S200" s="7">
        <v>0.5</v>
      </c>
      <c r="T200" s="7">
        <f>IFERROR(__xludf.DUMMYFUNCTION("IFERROR(filter(indirect(CONCAT(LEFT(T$1, LEN(T$1)-8),""-rep-texts"")&amp;""!$A$4:$A""),indirect(CONCAT(LEFT(T$1, LEN(T$1)-8),""-rep-texts"")&amp;""!$B$4:$B"") = -1000, indirect(CONCAT(LEFT(T$1, LEN(T$1)-8),""-rep-texts"")&amp;""!$C$4:$C"") = U200), -2)"),-2.0)</f>
        <v>-2</v>
      </c>
      <c r="U200" s="8" t="str">
        <f>IFERROR(__xludf.DUMMYFUNCTION("IFERROR(vlookup( filter(indirect(CONCAT(LEFT(T$1, LEN(T$1)-8),""-rep-texts"")&amp;""!$B$4:$B""),indirect(CONCAT(LEFT(T$1, LEN(T$1)-8),""-rep-texts"")&amp;""!$A$4:$A"") = W200), indirect(CONCAT(LEFT(T$1, LEN(T$1)-8),""-rep-texts"")&amp;""!$A$4:$C""), 3, false), ""Low "&amp;"Content"")"),"Low Content")</f>
        <v>Low Content</v>
      </c>
      <c r="V200" s="7">
        <v>0.5</v>
      </c>
      <c r="W200" s="8">
        <f>IFERROR(__xludf.DUMMYFUNCTION("IFERROR(filter(indirect(CONCAT(LEFT(W$1, LEN(W$1)-8),""-rep-texts"")&amp;""!$A$4:$A""),indirect(CONCAT(LEFT(W$1, LEN(W$1)-8),""-rep-texts"")&amp;""!$B$4:$B"") &lt;&gt; -1000, indirect(CONCAT(LEFT(W$1, LEN(W$1)-8),""-rep-texts"")&amp;""!$C$4:$C"") = X200), -2)"),-2.0)</f>
        <v>-2</v>
      </c>
      <c r="X200" s="8" t="str">
        <f>IFERROR(__xludf.DUMMYFUNCTION("IF(ISBLANK(IFERROR(vlookup(F200, IMPORTRANGE(""1HbWeGXj0j_9fxRj0rL21m2rIJnCPQCiNttak_P61qFU"", ""impact_cul_perf""), 3,false), ""Low Content"") ), ""Low Content"", IFERROR(vlookup(F200, IMPORTRANGE(""1HbWeGXj0j_9fxRj0rL21m2rIJnCPQCiNttak_P61qFU"", ""impac"&amp;"t_cul_perf!$A$3:$C$10000""), 3,false), ""Low Content"") )"),"Low Content")</f>
        <v>Low Content</v>
      </c>
      <c r="Y200" s="7">
        <v>0.5</v>
      </c>
      <c r="Z200" s="7">
        <f>IFERROR(__xludf.DUMMYFUNCTION("IFERROR(filter(indirect(CONCAT(LEFT(Z$1, LEN(Z$1)-8),""-rep-texts"")&amp;""!$A$4:$A""),indirect(CONCAT(LEFT(Z$1, LEN(Z$1)-8),""-rep-texts"")&amp;""!$B$4:$B"") = -1000, indirect(CONCAT(LEFT(Z$1, LEN(Z$1)-8),""-rep-texts"")&amp;""!$C$4:$C"") = AA200), -2)"),-2.0)</f>
        <v>-2</v>
      </c>
      <c r="AA200" s="8" t="str">
        <f>IFERROR(__xludf.DUMMYFUNCTION("IFERROR(vlookup( filter(indirect(CONCAT(LEFT(Z$1, LEN(Z$1)-8),""-rep-texts"")&amp;""!$B$4:$B""),indirect(CONCAT(LEFT(Z$1, LEN(Z$1)-8),""-rep-texts"")&amp;""!$A$4:$A"") = AC200), indirect(CONCAT(LEFT(Z$1, LEN(Z$1)-8),""-rep-texts"")&amp;""!$A$4:$C""), 3, false), ""Low"&amp;" Content"")"),"Low Content")</f>
        <v>Low Content</v>
      </c>
      <c r="AB200" s="7">
        <v>0.5</v>
      </c>
      <c r="AC200" s="8">
        <f>IFERROR(__xludf.DUMMYFUNCTION("IFERROR(filter(indirect(CONCAT(LEFT(AC$1, LEN(AC$1)-8),""-rep-texts"")&amp;""!$A$4:$A""),indirect(CONCAT(LEFT(AC$1, LEN(AC$1)-8),""-rep-texts"")&amp;""!$B$4:$B"") &lt;&gt; -1000, indirect(CONCAT(LEFT(AC$1, LEN(AC$1)-8),""-rep-texts"")&amp;""!$C$4:$C"") = AD200), -2)"),-2.0)</f>
        <v>-2</v>
      </c>
      <c r="AD200" s="8" t="str">
        <f>IFERROR(__xludf.DUMMYFUNCTION("IF(ISBLANK(IFERROR(vlookup(G200, IMPORTRANGE(""1HbWeGXj0j_9fxRj0rL21m2rIJnCPQCiNttak_P61qFU"", ""policy_desired_state""), 3,false), ""Low Content"") ), ""Low Content"", IFERROR(vlookup(G200, IMPORTRANGE(""1HbWeGXj0j_9fxRj0rL21m2rIJnCPQCiNttak_P61qFU"", """&amp;"policy_desired_state!$A$3:$C$10000""), 3,false), ""Low Content"") )"),"Low Content")</f>
        <v>Low Content</v>
      </c>
      <c r="AE200" s="7">
        <v>0.5</v>
      </c>
    </row>
    <row r="201" ht="15.75" customHeight="1">
      <c r="A201" s="5" t="s">
        <v>38</v>
      </c>
      <c r="B201" s="9" t="s">
        <v>39</v>
      </c>
      <c r="C201" s="5" t="s">
        <v>47</v>
      </c>
      <c r="D201" s="5"/>
      <c r="E201" s="5"/>
      <c r="F201" s="5"/>
      <c r="G201" s="5"/>
      <c r="H201" s="7">
        <f>IFERROR(__xludf.DUMMYFUNCTION("IFERROR(filter(indirect(CONCAT(LEFT(H$1, LEN(H$1)-8),""-rep-texts"")&amp;""!$A$4:$A""),indirect(CONCAT(LEFT(H$1, LEN(H$1)-8),""-rep-texts"")&amp;""!$B$4:$B"") = -1000, indirect(CONCAT(LEFT(H$1, LEN(H$1)-8),""-rep-texts"")&amp;""!$C$4:$C"") = I201), -2)"),-2.0)</f>
        <v>-2</v>
      </c>
      <c r="I201" s="8" t="str">
        <f>IFERROR(__xludf.DUMMYFUNCTION("IFERROR(vlookup( filter(indirect(CONCAT(LEFT(H$1, LEN(H$1)-8),""-rep-texts"")&amp;""!$B$4:$B""),indirect(CONCAT(LEFT(H$1, LEN(H$1)-8),""-rep-texts"")&amp;""!$A$4:$A"") = K201), indirect(CONCAT(LEFT(H$1, LEN(H$1)-8),""-rep-texts"")&amp;""!$A$4:$C""), 3, false), ""Low "&amp;"Content"")"),"Low Content")</f>
        <v>Low Content</v>
      </c>
      <c r="J201" s="7">
        <v>0.5</v>
      </c>
      <c r="K201" s="8">
        <f>IFERROR(__xludf.DUMMYFUNCTION("IFERROR(filter(indirect(CONCAT(LEFT(K$1, LEN(K$1)-8),""-rep-texts"")&amp;""!$A$4:$A""),indirect(CONCAT(LEFT(K$1, LEN(K$1)-8),""-rep-texts"")&amp;""!$B$4:$B"") &lt;&gt; -1000, indirect(CONCAT(LEFT(K$1, LEN(K$1)-8),""-rep-texts"")&amp;""!$C$4:$C"") = L201), -2)"),-2.0)</f>
        <v>-2</v>
      </c>
      <c r="L201" s="8" t="str">
        <f>IFERROR(__xludf.DUMMYFUNCTION("IF(ISBLANK(IFERROR(vlookup(D201, IMPORTRANGE(""1HbWeGXj0j_9fxRj0rL21m2rIJnCPQCiNttak_P61qFU"", ""policy_current_state""), 3,false), ""Low Content"") ), ""Low Content"", IFERROR(vlookup(D201, IMPORTRANGE(""1HbWeGXj0j_9fxRj0rL21m2rIJnCPQCiNttak_P61qFU"", """&amp;"policy_current_state!$A$3:$C$10000""), 3,false), ""Low Content"") )"),"Low Content")</f>
        <v>Low Content</v>
      </c>
      <c r="M201" s="7">
        <v>0.5</v>
      </c>
      <c r="N201" s="7">
        <f>IFERROR(__xludf.DUMMYFUNCTION("IFERROR(filter(indirect(CONCAT(LEFT(N$1, LEN(N$1)-8),""-rep-texts"")&amp;""!$A$4:$A""),indirect(CONCAT(LEFT(N$1, LEN(N$1)-8),""-rep-texts"")&amp;""!$B$4:$B"") = -1000, indirect(CONCAT(LEFT(N$1, LEN(N$1)-8),""-rep-texts"")&amp;""!$C$4:$C"") = O201), -2)"),-2.0)</f>
        <v>-2</v>
      </c>
      <c r="O201" s="8" t="str">
        <f>IFERROR(__xludf.DUMMYFUNCTION("IFERROR(vlookup( filter(indirect(CONCAT(LEFT(N$1, LEN(N$1)-8),""-rep-texts"")&amp;""!$B$4:$B""),indirect(CONCAT(LEFT(N$1, LEN(N$1)-8),""-rep-texts"")&amp;""!$A$4:$A"") = Q201), indirect(CONCAT(LEFT(N$1, LEN(N$1)-8),""-rep-texts"")&amp;""!$A$4:$C""), 3, false), ""Low "&amp;"Content"")"),"Low Content")</f>
        <v>Low Content</v>
      </c>
      <c r="P201" s="7">
        <v>0.5</v>
      </c>
      <c r="Q201" s="8">
        <f>IFERROR(__xludf.DUMMYFUNCTION("IFERROR(filter(indirect(CONCAT(LEFT(Q$1, LEN(Q$1)-8),""-rep-texts"")&amp;""!$A$4:$A""),indirect(CONCAT(LEFT(Q$1, LEN(Q$1)-8),""-rep-texts"")&amp;""!$B$4:$B"") &lt;&gt; -1000, indirect(CONCAT(LEFT(Q$1, LEN(Q$1)-8),""-rep-texts"")&amp;""!$C$4:$C"") = R201), -2)"),-2.0)</f>
        <v>-2</v>
      </c>
      <c r="R201" s="8" t="str">
        <f>IFERROR(__xludf.DUMMYFUNCTION("IF(ISBLANK(IFERROR(vlookup(E201, IMPORTRANGE(""1HbWeGXj0j_9fxRj0rL21m2rIJnCPQCiNttak_P61qFU"", ""impact_quality""), 3,false), ""Low Content"") ), ""Low Content"", IFERROR(vlookup(E201, IMPORTRANGE(""1HbWeGXj0j_9fxRj0rL21m2rIJnCPQCiNttak_P61qFU"", ""impact"&amp;"_quality!$A$3:$C$10000""), 3,false), ""Low Content"") )"),"Low Content")</f>
        <v>Low Content</v>
      </c>
      <c r="S201" s="7">
        <v>0.5</v>
      </c>
      <c r="T201" s="7">
        <f>IFERROR(__xludf.DUMMYFUNCTION("IFERROR(filter(indirect(CONCAT(LEFT(T$1, LEN(T$1)-8),""-rep-texts"")&amp;""!$A$4:$A""),indirect(CONCAT(LEFT(T$1, LEN(T$1)-8),""-rep-texts"")&amp;""!$B$4:$B"") = -1000, indirect(CONCAT(LEFT(T$1, LEN(T$1)-8),""-rep-texts"")&amp;""!$C$4:$C"") = U201), -2)"),-2.0)</f>
        <v>-2</v>
      </c>
      <c r="U201" s="8" t="str">
        <f>IFERROR(__xludf.DUMMYFUNCTION("IFERROR(vlookup( filter(indirect(CONCAT(LEFT(T$1, LEN(T$1)-8),""-rep-texts"")&amp;""!$B$4:$B""),indirect(CONCAT(LEFT(T$1, LEN(T$1)-8),""-rep-texts"")&amp;""!$A$4:$A"") = W201), indirect(CONCAT(LEFT(T$1, LEN(T$1)-8),""-rep-texts"")&amp;""!$A$4:$C""), 3, false), ""Low "&amp;"Content"")"),"Low Content")</f>
        <v>Low Content</v>
      </c>
      <c r="V201" s="7">
        <v>0.5</v>
      </c>
      <c r="W201" s="8">
        <f>IFERROR(__xludf.DUMMYFUNCTION("IFERROR(filter(indirect(CONCAT(LEFT(W$1, LEN(W$1)-8),""-rep-texts"")&amp;""!$A$4:$A""),indirect(CONCAT(LEFT(W$1, LEN(W$1)-8),""-rep-texts"")&amp;""!$B$4:$B"") &lt;&gt; -1000, indirect(CONCAT(LEFT(W$1, LEN(W$1)-8),""-rep-texts"")&amp;""!$C$4:$C"") = X201), -2)"),-2.0)</f>
        <v>-2</v>
      </c>
      <c r="X201" s="8" t="str">
        <f>IFERROR(__xludf.DUMMYFUNCTION("IF(ISBLANK(IFERROR(vlookup(F201, IMPORTRANGE(""1HbWeGXj0j_9fxRj0rL21m2rIJnCPQCiNttak_P61qFU"", ""impact_cul_perf""), 3,false), ""Low Content"") ), ""Low Content"", IFERROR(vlookup(F201, IMPORTRANGE(""1HbWeGXj0j_9fxRj0rL21m2rIJnCPQCiNttak_P61qFU"", ""impac"&amp;"t_cul_perf!$A$3:$C$10000""), 3,false), ""Low Content"") )"),"Low Content")</f>
        <v>Low Content</v>
      </c>
      <c r="Y201" s="7">
        <v>0.5</v>
      </c>
      <c r="Z201" s="7">
        <f>IFERROR(__xludf.DUMMYFUNCTION("IFERROR(filter(indirect(CONCAT(LEFT(Z$1, LEN(Z$1)-8),""-rep-texts"")&amp;""!$A$4:$A""),indirect(CONCAT(LEFT(Z$1, LEN(Z$1)-8),""-rep-texts"")&amp;""!$B$4:$B"") = -1000, indirect(CONCAT(LEFT(Z$1, LEN(Z$1)-8),""-rep-texts"")&amp;""!$C$4:$C"") = AA201), -2)"),-2.0)</f>
        <v>-2</v>
      </c>
      <c r="AA201" s="8" t="str">
        <f>IFERROR(__xludf.DUMMYFUNCTION("IFERROR(vlookup( filter(indirect(CONCAT(LEFT(Z$1, LEN(Z$1)-8),""-rep-texts"")&amp;""!$B$4:$B""),indirect(CONCAT(LEFT(Z$1, LEN(Z$1)-8),""-rep-texts"")&amp;""!$A$4:$A"") = AC201), indirect(CONCAT(LEFT(Z$1, LEN(Z$1)-8),""-rep-texts"")&amp;""!$A$4:$C""), 3, false), ""Low"&amp;" Content"")"),"Low Content")</f>
        <v>Low Content</v>
      </c>
      <c r="AB201" s="7">
        <v>0.5</v>
      </c>
      <c r="AC201" s="8">
        <f>IFERROR(__xludf.DUMMYFUNCTION("IFERROR(filter(indirect(CONCAT(LEFT(AC$1, LEN(AC$1)-8),""-rep-texts"")&amp;""!$A$4:$A""),indirect(CONCAT(LEFT(AC$1, LEN(AC$1)-8),""-rep-texts"")&amp;""!$B$4:$B"") &lt;&gt; -1000, indirect(CONCAT(LEFT(AC$1, LEN(AC$1)-8),""-rep-texts"")&amp;""!$C$4:$C"") = AD201), -2)"),-2.0)</f>
        <v>-2</v>
      </c>
      <c r="AD201" s="8" t="str">
        <f>IFERROR(__xludf.DUMMYFUNCTION("IF(ISBLANK(IFERROR(vlookup(G201, IMPORTRANGE(""1HbWeGXj0j_9fxRj0rL21m2rIJnCPQCiNttak_P61qFU"", ""policy_desired_state""), 3,false), ""Low Content"") ), ""Low Content"", IFERROR(vlookup(G201, IMPORTRANGE(""1HbWeGXj0j_9fxRj0rL21m2rIJnCPQCiNttak_P61qFU"", """&amp;"policy_desired_state!$A$3:$C$10000""), 3,false), ""Low Content"") )"),"Low Content")</f>
        <v>Low Content</v>
      </c>
      <c r="AE201" s="7">
        <v>0.5</v>
      </c>
    </row>
    <row r="202" ht="15.75" customHeight="1">
      <c r="A202" s="12" t="s">
        <v>45</v>
      </c>
      <c r="B202" s="13" t="s">
        <v>39</v>
      </c>
      <c r="C202" s="12" t="s">
        <v>47</v>
      </c>
      <c r="D202" s="12"/>
      <c r="E202" s="12"/>
      <c r="F202" s="12"/>
      <c r="G202" s="12"/>
      <c r="H202" s="7">
        <f>IFERROR(__xludf.DUMMYFUNCTION("IFERROR(filter(indirect(CONCAT(LEFT(H$1, LEN(H$1)-8),""-rep-texts"")&amp;""!$A$4:$A""),indirect(CONCAT(LEFT(H$1, LEN(H$1)-8),""-rep-texts"")&amp;""!$B$4:$B"") = -1000, indirect(CONCAT(LEFT(H$1, LEN(H$1)-8),""-rep-texts"")&amp;""!$C$4:$C"") = I202), -2)"),-2.0)</f>
        <v>-2</v>
      </c>
      <c r="I202" s="8" t="str">
        <f>IFERROR(__xludf.DUMMYFUNCTION("IFERROR(vlookup( filter(indirect(CONCAT(LEFT(H$1, LEN(H$1)-8),""-rep-texts"")&amp;""!$B$4:$B""),indirect(CONCAT(LEFT(H$1, LEN(H$1)-8),""-rep-texts"")&amp;""!$A$4:$A"") = K202), indirect(CONCAT(LEFT(H$1, LEN(H$1)-8),""-rep-texts"")&amp;""!$A$4:$C""), 3, false), ""Low "&amp;"Content"")"),"Low Content")</f>
        <v>Low Content</v>
      </c>
      <c r="J202" s="7">
        <v>0.5</v>
      </c>
      <c r="K202" s="8">
        <f>IFERROR(__xludf.DUMMYFUNCTION("IFERROR(filter(indirect(CONCAT(LEFT(K$1, LEN(K$1)-8),""-rep-texts"")&amp;""!$A$4:$A""),indirect(CONCAT(LEFT(K$1, LEN(K$1)-8),""-rep-texts"")&amp;""!$B$4:$B"") &lt;&gt; -1000, indirect(CONCAT(LEFT(K$1, LEN(K$1)-8),""-rep-texts"")&amp;""!$C$4:$C"") = L202), -2)"),-2.0)</f>
        <v>-2</v>
      </c>
      <c r="L202" s="8" t="str">
        <f>IFERROR(__xludf.DUMMYFUNCTION("IF(ISBLANK(IFERROR(vlookup(D202, IMPORTRANGE(""1HbWeGXj0j_9fxRj0rL21m2rIJnCPQCiNttak_P61qFU"", ""policy_current_state""), 3,false), ""Low Content"") ), ""Low Content"", IFERROR(vlookup(D202, IMPORTRANGE(""1HbWeGXj0j_9fxRj0rL21m2rIJnCPQCiNttak_P61qFU"", """&amp;"policy_current_state!$A$3:$C$10000""), 3,false), ""Low Content"") )"),"Low Content")</f>
        <v>Low Content</v>
      </c>
      <c r="M202" s="7">
        <v>0.5</v>
      </c>
      <c r="N202" s="7">
        <f>IFERROR(__xludf.DUMMYFUNCTION("IFERROR(filter(indirect(CONCAT(LEFT(N$1, LEN(N$1)-8),""-rep-texts"")&amp;""!$A$4:$A""),indirect(CONCAT(LEFT(N$1, LEN(N$1)-8),""-rep-texts"")&amp;""!$B$4:$B"") = -1000, indirect(CONCAT(LEFT(N$1, LEN(N$1)-8),""-rep-texts"")&amp;""!$C$4:$C"") = O202), -2)"),-2.0)</f>
        <v>-2</v>
      </c>
      <c r="O202" s="8" t="str">
        <f>IFERROR(__xludf.DUMMYFUNCTION("IFERROR(vlookup( filter(indirect(CONCAT(LEFT(N$1, LEN(N$1)-8),""-rep-texts"")&amp;""!$B$4:$B""),indirect(CONCAT(LEFT(N$1, LEN(N$1)-8),""-rep-texts"")&amp;""!$A$4:$A"") = Q202), indirect(CONCAT(LEFT(N$1, LEN(N$1)-8),""-rep-texts"")&amp;""!$A$4:$C""), 3, false), ""Low "&amp;"Content"")"),"Low Content")</f>
        <v>Low Content</v>
      </c>
      <c r="P202" s="7">
        <v>0.5</v>
      </c>
      <c r="Q202" s="8">
        <f>IFERROR(__xludf.DUMMYFUNCTION("IFERROR(filter(indirect(CONCAT(LEFT(Q$1, LEN(Q$1)-8),""-rep-texts"")&amp;""!$A$4:$A""),indirect(CONCAT(LEFT(Q$1, LEN(Q$1)-8),""-rep-texts"")&amp;""!$B$4:$B"") &lt;&gt; -1000, indirect(CONCAT(LEFT(Q$1, LEN(Q$1)-8),""-rep-texts"")&amp;""!$C$4:$C"") = R202), -2)"),-2.0)</f>
        <v>-2</v>
      </c>
      <c r="R202" s="8" t="str">
        <f>IFERROR(__xludf.DUMMYFUNCTION("IF(ISBLANK(IFERROR(vlookup(E202, IMPORTRANGE(""1HbWeGXj0j_9fxRj0rL21m2rIJnCPQCiNttak_P61qFU"", ""impact_quality""), 3,false), ""Low Content"") ), ""Low Content"", IFERROR(vlookup(E202, IMPORTRANGE(""1HbWeGXj0j_9fxRj0rL21m2rIJnCPQCiNttak_P61qFU"", ""impact"&amp;"_quality!$A$3:$C$10000""), 3,false), ""Low Content"") )"),"Low Content")</f>
        <v>Low Content</v>
      </c>
      <c r="S202" s="7">
        <v>0.5</v>
      </c>
      <c r="T202" s="7">
        <f>IFERROR(__xludf.DUMMYFUNCTION("IFERROR(filter(indirect(CONCAT(LEFT(T$1, LEN(T$1)-8),""-rep-texts"")&amp;""!$A$4:$A""),indirect(CONCAT(LEFT(T$1, LEN(T$1)-8),""-rep-texts"")&amp;""!$B$4:$B"") = -1000, indirect(CONCAT(LEFT(T$1, LEN(T$1)-8),""-rep-texts"")&amp;""!$C$4:$C"") = U202), -2)"),-2.0)</f>
        <v>-2</v>
      </c>
      <c r="U202" s="8" t="str">
        <f>IFERROR(__xludf.DUMMYFUNCTION("IFERROR(vlookup( filter(indirect(CONCAT(LEFT(T$1, LEN(T$1)-8),""-rep-texts"")&amp;""!$B$4:$B""),indirect(CONCAT(LEFT(T$1, LEN(T$1)-8),""-rep-texts"")&amp;""!$A$4:$A"") = W202), indirect(CONCAT(LEFT(T$1, LEN(T$1)-8),""-rep-texts"")&amp;""!$A$4:$C""), 3, false), ""Low "&amp;"Content"")"),"Low Content")</f>
        <v>Low Content</v>
      </c>
      <c r="V202" s="7">
        <v>0.5</v>
      </c>
      <c r="W202" s="8">
        <f>IFERROR(__xludf.DUMMYFUNCTION("IFERROR(filter(indirect(CONCAT(LEFT(W$1, LEN(W$1)-8),""-rep-texts"")&amp;""!$A$4:$A""),indirect(CONCAT(LEFT(W$1, LEN(W$1)-8),""-rep-texts"")&amp;""!$B$4:$B"") &lt;&gt; -1000, indirect(CONCAT(LEFT(W$1, LEN(W$1)-8),""-rep-texts"")&amp;""!$C$4:$C"") = X202), -2)"),-2.0)</f>
        <v>-2</v>
      </c>
      <c r="X202" s="8" t="str">
        <f>IFERROR(__xludf.DUMMYFUNCTION("IF(ISBLANK(IFERROR(vlookup(F202, IMPORTRANGE(""1HbWeGXj0j_9fxRj0rL21m2rIJnCPQCiNttak_P61qFU"", ""impact_cul_perf""), 3,false), ""Low Content"") ), ""Low Content"", IFERROR(vlookup(F202, IMPORTRANGE(""1HbWeGXj0j_9fxRj0rL21m2rIJnCPQCiNttak_P61qFU"", ""impac"&amp;"t_cul_perf!$A$3:$C$10000""), 3,false), ""Low Content"") )"),"Low Content")</f>
        <v>Low Content</v>
      </c>
      <c r="Y202" s="7">
        <v>0.5</v>
      </c>
      <c r="Z202" s="7">
        <f>IFERROR(__xludf.DUMMYFUNCTION("IFERROR(filter(indirect(CONCAT(LEFT(Z$1, LEN(Z$1)-8),""-rep-texts"")&amp;""!$A$4:$A""),indirect(CONCAT(LEFT(Z$1, LEN(Z$1)-8),""-rep-texts"")&amp;""!$B$4:$B"") = -1000, indirect(CONCAT(LEFT(Z$1, LEN(Z$1)-8),""-rep-texts"")&amp;""!$C$4:$C"") = AA202), -2)"),-2.0)</f>
        <v>-2</v>
      </c>
      <c r="AA202" s="8" t="str">
        <f>IFERROR(__xludf.DUMMYFUNCTION("IFERROR(vlookup( filter(indirect(CONCAT(LEFT(Z$1, LEN(Z$1)-8),""-rep-texts"")&amp;""!$B$4:$B""),indirect(CONCAT(LEFT(Z$1, LEN(Z$1)-8),""-rep-texts"")&amp;""!$A$4:$A"") = AC202), indirect(CONCAT(LEFT(Z$1, LEN(Z$1)-8),""-rep-texts"")&amp;""!$A$4:$C""), 3, false), ""Low"&amp;" Content"")"),"Low Content")</f>
        <v>Low Content</v>
      </c>
      <c r="AB202" s="7">
        <v>0.5</v>
      </c>
      <c r="AC202" s="8">
        <f>IFERROR(__xludf.DUMMYFUNCTION("IFERROR(filter(indirect(CONCAT(LEFT(AC$1, LEN(AC$1)-8),""-rep-texts"")&amp;""!$A$4:$A""),indirect(CONCAT(LEFT(AC$1, LEN(AC$1)-8),""-rep-texts"")&amp;""!$B$4:$B"") &lt;&gt; -1000, indirect(CONCAT(LEFT(AC$1, LEN(AC$1)-8),""-rep-texts"")&amp;""!$C$4:$C"") = AD202), -2)"),-2.0)</f>
        <v>-2</v>
      </c>
      <c r="AD202" s="8" t="str">
        <f>IFERROR(__xludf.DUMMYFUNCTION("IF(ISBLANK(IFERROR(vlookup(G202, IMPORTRANGE(""1HbWeGXj0j_9fxRj0rL21m2rIJnCPQCiNttak_P61qFU"", ""policy_desired_state""), 3,false), ""Low Content"") ), ""Low Content"", IFERROR(vlookup(G202, IMPORTRANGE(""1HbWeGXj0j_9fxRj0rL21m2rIJnCPQCiNttak_P61qFU"", """&amp;"policy_desired_state!$A$3:$C$10000""), 3,false), ""Low Content"") )"),"Low Content")</f>
        <v>Low Content</v>
      </c>
      <c r="AE202" s="7">
        <v>0.5</v>
      </c>
    </row>
    <row r="203" ht="15.75" customHeight="1">
      <c r="A203" s="12" t="s">
        <v>45</v>
      </c>
      <c r="B203" s="13" t="s">
        <v>52</v>
      </c>
      <c r="C203" s="12" t="s">
        <v>47</v>
      </c>
      <c r="D203" s="12"/>
      <c r="E203" s="12"/>
      <c r="F203" s="12"/>
      <c r="G203" s="12"/>
      <c r="H203" s="7">
        <f>IFERROR(__xludf.DUMMYFUNCTION("IFERROR(filter(indirect(CONCAT(LEFT(H$1, LEN(H$1)-8),""-rep-texts"")&amp;""!$A$4:$A""),indirect(CONCAT(LEFT(H$1, LEN(H$1)-8),""-rep-texts"")&amp;""!$B$4:$B"") = -1000, indirect(CONCAT(LEFT(H$1, LEN(H$1)-8),""-rep-texts"")&amp;""!$C$4:$C"") = I203), -2)"),-2.0)</f>
        <v>-2</v>
      </c>
      <c r="I203" s="8" t="str">
        <f>IFERROR(__xludf.DUMMYFUNCTION("IFERROR(vlookup( filter(indirect(CONCAT(LEFT(H$1, LEN(H$1)-8),""-rep-texts"")&amp;""!$B$4:$B""),indirect(CONCAT(LEFT(H$1, LEN(H$1)-8),""-rep-texts"")&amp;""!$A$4:$A"") = K203), indirect(CONCAT(LEFT(H$1, LEN(H$1)-8),""-rep-texts"")&amp;""!$A$4:$C""), 3, false), ""Low "&amp;"Content"")"),"Low Content")</f>
        <v>Low Content</v>
      </c>
      <c r="J203" s="7">
        <v>0.5</v>
      </c>
      <c r="K203" s="8">
        <f>IFERROR(__xludf.DUMMYFUNCTION("IFERROR(filter(indirect(CONCAT(LEFT(K$1, LEN(K$1)-8),""-rep-texts"")&amp;""!$A$4:$A""),indirect(CONCAT(LEFT(K$1, LEN(K$1)-8),""-rep-texts"")&amp;""!$B$4:$B"") &lt;&gt; -1000, indirect(CONCAT(LEFT(K$1, LEN(K$1)-8),""-rep-texts"")&amp;""!$C$4:$C"") = L203), -2)"),-2.0)</f>
        <v>-2</v>
      </c>
      <c r="L203" s="8" t="str">
        <f>IFERROR(__xludf.DUMMYFUNCTION("IF(ISBLANK(IFERROR(vlookup(D203, IMPORTRANGE(""1HbWeGXj0j_9fxRj0rL21m2rIJnCPQCiNttak_P61qFU"", ""policy_current_state""), 3,false), ""Low Content"") ), ""Low Content"", IFERROR(vlookup(D203, IMPORTRANGE(""1HbWeGXj0j_9fxRj0rL21m2rIJnCPQCiNttak_P61qFU"", """&amp;"policy_current_state!$A$3:$C$10000""), 3,false), ""Low Content"") )"),"Low Content")</f>
        <v>Low Content</v>
      </c>
      <c r="M203" s="7">
        <v>0.5</v>
      </c>
      <c r="N203" s="7">
        <f>IFERROR(__xludf.DUMMYFUNCTION("IFERROR(filter(indirect(CONCAT(LEFT(N$1, LEN(N$1)-8),""-rep-texts"")&amp;""!$A$4:$A""),indirect(CONCAT(LEFT(N$1, LEN(N$1)-8),""-rep-texts"")&amp;""!$B$4:$B"") = -1000, indirect(CONCAT(LEFT(N$1, LEN(N$1)-8),""-rep-texts"")&amp;""!$C$4:$C"") = O203), -2)"),-2.0)</f>
        <v>-2</v>
      </c>
      <c r="O203" s="8" t="str">
        <f>IFERROR(__xludf.DUMMYFUNCTION("IFERROR(vlookup( filter(indirect(CONCAT(LEFT(N$1, LEN(N$1)-8),""-rep-texts"")&amp;""!$B$4:$B""),indirect(CONCAT(LEFT(N$1, LEN(N$1)-8),""-rep-texts"")&amp;""!$A$4:$A"") = Q203), indirect(CONCAT(LEFT(N$1, LEN(N$1)-8),""-rep-texts"")&amp;""!$A$4:$C""), 3, false), ""Low "&amp;"Content"")"),"Low Content")</f>
        <v>Low Content</v>
      </c>
      <c r="P203" s="7">
        <v>0.5</v>
      </c>
      <c r="Q203" s="8">
        <f>IFERROR(__xludf.DUMMYFUNCTION("IFERROR(filter(indirect(CONCAT(LEFT(Q$1, LEN(Q$1)-8),""-rep-texts"")&amp;""!$A$4:$A""),indirect(CONCAT(LEFT(Q$1, LEN(Q$1)-8),""-rep-texts"")&amp;""!$B$4:$B"") &lt;&gt; -1000, indirect(CONCAT(LEFT(Q$1, LEN(Q$1)-8),""-rep-texts"")&amp;""!$C$4:$C"") = R203), -2)"),-2.0)</f>
        <v>-2</v>
      </c>
      <c r="R203" s="8" t="str">
        <f>IFERROR(__xludf.DUMMYFUNCTION("IF(ISBLANK(IFERROR(vlookup(E203, IMPORTRANGE(""1HbWeGXj0j_9fxRj0rL21m2rIJnCPQCiNttak_P61qFU"", ""impact_quality""), 3,false), ""Low Content"") ), ""Low Content"", IFERROR(vlookup(E203, IMPORTRANGE(""1HbWeGXj0j_9fxRj0rL21m2rIJnCPQCiNttak_P61qFU"", ""impact"&amp;"_quality!$A$3:$C$10000""), 3,false), ""Low Content"") )"),"Low Content")</f>
        <v>Low Content</v>
      </c>
      <c r="S203" s="7">
        <v>0.5</v>
      </c>
      <c r="T203" s="7">
        <f>IFERROR(__xludf.DUMMYFUNCTION("IFERROR(filter(indirect(CONCAT(LEFT(T$1, LEN(T$1)-8),""-rep-texts"")&amp;""!$A$4:$A""),indirect(CONCAT(LEFT(T$1, LEN(T$1)-8),""-rep-texts"")&amp;""!$B$4:$B"") = -1000, indirect(CONCAT(LEFT(T$1, LEN(T$1)-8),""-rep-texts"")&amp;""!$C$4:$C"") = U203), -2)"),-2.0)</f>
        <v>-2</v>
      </c>
      <c r="U203" s="8" t="str">
        <f>IFERROR(__xludf.DUMMYFUNCTION("IFERROR(vlookup( filter(indirect(CONCAT(LEFT(T$1, LEN(T$1)-8),""-rep-texts"")&amp;""!$B$4:$B""),indirect(CONCAT(LEFT(T$1, LEN(T$1)-8),""-rep-texts"")&amp;""!$A$4:$A"") = W203), indirect(CONCAT(LEFT(T$1, LEN(T$1)-8),""-rep-texts"")&amp;""!$A$4:$C""), 3, false), ""Low "&amp;"Content"")"),"Low Content")</f>
        <v>Low Content</v>
      </c>
      <c r="V203" s="7">
        <v>0.5</v>
      </c>
      <c r="W203" s="8">
        <f>IFERROR(__xludf.DUMMYFUNCTION("IFERROR(filter(indirect(CONCAT(LEFT(W$1, LEN(W$1)-8),""-rep-texts"")&amp;""!$A$4:$A""),indirect(CONCAT(LEFT(W$1, LEN(W$1)-8),""-rep-texts"")&amp;""!$B$4:$B"") &lt;&gt; -1000, indirect(CONCAT(LEFT(W$1, LEN(W$1)-8),""-rep-texts"")&amp;""!$C$4:$C"") = X203), -2)"),-2.0)</f>
        <v>-2</v>
      </c>
      <c r="X203" s="8" t="str">
        <f>IFERROR(__xludf.DUMMYFUNCTION("IF(ISBLANK(IFERROR(vlookup(F203, IMPORTRANGE(""1HbWeGXj0j_9fxRj0rL21m2rIJnCPQCiNttak_P61qFU"", ""impact_cul_perf""), 3,false), ""Low Content"") ), ""Low Content"", IFERROR(vlookup(F203, IMPORTRANGE(""1HbWeGXj0j_9fxRj0rL21m2rIJnCPQCiNttak_P61qFU"", ""impac"&amp;"t_cul_perf!$A$3:$C$10000""), 3,false), ""Low Content"") )"),"Low Content")</f>
        <v>Low Content</v>
      </c>
      <c r="Y203" s="7">
        <v>0.5</v>
      </c>
      <c r="Z203" s="7">
        <f>IFERROR(__xludf.DUMMYFUNCTION("IFERROR(filter(indirect(CONCAT(LEFT(Z$1, LEN(Z$1)-8),""-rep-texts"")&amp;""!$A$4:$A""),indirect(CONCAT(LEFT(Z$1, LEN(Z$1)-8),""-rep-texts"")&amp;""!$B$4:$B"") = -1000, indirect(CONCAT(LEFT(Z$1, LEN(Z$1)-8),""-rep-texts"")&amp;""!$C$4:$C"") = AA203), -2)"),-2.0)</f>
        <v>-2</v>
      </c>
      <c r="AA203" s="8" t="str">
        <f>IFERROR(__xludf.DUMMYFUNCTION("IFERROR(vlookup( filter(indirect(CONCAT(LEFT(Z$1, LEN(Z$1)-8),""-rep-texts"")&amp;""!$B$4:$B""),indirect(CONCAT(LEFT(Z$1, LEN(Z$1)-8),""-rep-texts"")&amp;""!$A$4:$A"") = AC203), indirect(CONCAT(LEFT(Z$1, LEN(Z$1)-8),""-rep-texts"")&amp;""!$A$4:$C""), 3, false), ""Low"&amp;" Content"")"),"Low Content")</f>
        <v>Low Content</v>
      </c>
      <c r="AB203" s="7">
        <v>0.5</v>
      </c>
      <c r="AC203" s="8">
        <f>IFERROR(__xludf.DUMMYFUNCTION("IFERROR(filter(indirect(CONCAT(LEFT(AC$1, LEN(AC$1)-8),""-rep-texts"")&amp;""!$A$4:$A""),indirect(CONCAT(LEFT(AC$1, LEN(AC$1)-8),""-rep-texts"")&amp;""!$B$4:$B"") &lt;&gt; -1000, indirect(CONCAT(LEFT(AC$1, LEN(AC$1)-8),""-rep-texts"")&amp;""!$C$4:$C"") = AD203), -2)"),-2.0)</f>
        <v>-2</v>
      </c>
      <c r="AD203" s="8" t="str">
        <f>IFERROR(__xludf.DUMMYFUNCTION("IF(ISBLANK(IFERROR(vlookup(G203, IMPORTRANGE(""1HbWeGXj0j_9fxRj0rL21m2rIJnCPQCiNttak_P61qFU"", ""policy_desired_state""), 3,false), ""Low Content"") ), ""Low Content"", IFERROR(vlookup(G203, IMPORTRANGE(""1HbWeGXj0j_9fxRj0rL21m2rIJnCPQCiNttak_P61qFU"", """&amp;"policy_desired_state!$A$3:$C$10000""), 3,false), ""Low Content"") )"),"Low Content")</f>
        <v>Low Content</v>
      </c>
      <c r="AE203" s="7">
        <v>0.5</v>
      </c>
    </row>
    <row r="204" ht="15.75" customHeight="1">
      <c r="A204" s="12" t="s">
        <v>45</v>
      </c>
      <c r="B204" s="13" t="s">
        <v>52</v>
      </c>
      <c r="C204" s="12" t="s">
        <v>47</v>
      </c>
      <c r="D204" s="12"/>
      <c r="E204" s="12"/>
      <c r="F204" s="12"/>
      <c r="G204" s="12"/>
      <c r="H204" s="7">
        <f>IFERROR(__xludf.DUMMYFUNCTION("IFERROR(filter(indirect(CONCAT(LEFT(H$1, LEN(H$1)-8),""-rep-texts"")&amp;""!$A$4:$A""),indirect(CONCAT(LEFT(H$1, LEN(H$1)-8),""-rep-texts"")&amp;""!$B$4:$B"") = -1000, indirect(CONCAT(LEFT(H$1, LEN(H$1)-8),""-rep-texts"")&amp;""!$C$4:$C"") = I204), -2)"),-2.0)</f>
        <v>-2</v>
      </c>
      <c r="I204" s="8" t="str">
        <f>IFERROR(__xludf.DUMMYFUNCTION("IFERROR(vlookup( filter(indirect(CONCAT(LEFT(H$1, LEN(H$1)-8),""-rep-texts"")&amp;""!$B$4:$B""),indirect(CONCAT(LEFT(H$1, LEN(H$1)-8),""-rep-texts"")&amp;""!$A$4:$A"") = K204), indirect(CONCAT(LEFT(H$1, LEN(H$1)-8),""-rep-texts"")&amp;""!$A$4:$C""), 3, false), ""Low "&amp;"Content"")"),"Low Content")</f>
        <v>Low Content</v>
      </c>
      <c r="J204" s="7">
        <v>0.5</v>
      </c>
      <c r="K204" s="8">
        <f>IFERROR(__xludf.DUMMYFUNCTION("IFERROR(filter(indirect(CONCAT(LEFT(K$1, LEN(K$1)-8),""-rep-texts"")&amp;""!$A$4:$A""),indirect(CONCAT(LEFT(K$1, LEN(K$1)-8),""-rep-texts"")&amp;""!$B$4:$B"") &lt;&gt; -1000, indirect(CONCAT(LEFT(K$1, LEN(K$1)-8),""-rep-texts"")&amp;""!$C$4:$C"") = L204), -2)"),-2.0)</f>
        <v>-2</v>
      </c>
      <c r="L204" s="8" t="str">
        <f>IFERROR(__xludf.DUMMYFUNCTION("IF(ISBLANK(IFERROR(vlookup(D204, IMPORTRANGE(""1HbWeGXj0j_9fxRj0rL21m2rIJnCPQCiNttak_P61qFU"", ""policy_current_state""), 3,false), ""Low Content"") ), ""Low Content"", IFERROR(vlookup(D204, IMPORTRANGE(""1HbWeGXj0j_9fxRj0rL21m2rIJnCPQCiNttak_P61qFU"", """&amp;"policy_current_state!$A$3:$C$10000""), 3,false), ""Low Content"") )"),"Low Content")</f>
        <v>Low Content</v>
      </c>
      <c r="M204" s="7">
        <v>0.5</v>
      </c>
      <c r="N204" s="7">
        <f>IFERROR(__xludf.DUMMYFUNCTION("IFERROR(filter(indirect(CONCAT(LEFT(N$1, LEN(N$1)-8),""-rep-texts"")&amp;""!$A$4:$A""),indirect(CONCAT(LEFT(N$1, LEN(N$1)-8),""-rep-texts"")&amp;""!$B$4:$B"") = -1000, indirect(CONCAT(LEFT(N$1, LEN(N$1)-8),""-rep-texts"")&amp;""!$C$4:$C"") = O204), -2)"),-2.0)</f>
        <v>-2</v>
      </c>
      <c r="O204" s="8" t="str">
        <f>IFERROR(__xludf.DUMMYFUNCTION("IFERROR(vlookup( filter(indirect(CONCAT(LEFT(N$1, LEN(N$1)-8),""-rep-texts"")&amp;""!$B$4:$B""),indirect(CONCAT(LEFT(N$1, LEN(N$1)-8),""-rep-texts"")&amp;""!$A$4:$A"") = Q204), indirect(CONCAT(LEFT(N$1, LEN(N$1)-8),""-rep-texts"")&amp;""!$A$4:$C""), 3, false), ""Low "&amp;"Content"")"),"Low Content")</f>
        <v>Low Content</v>
      </c>
      <c r="P204" s="7">
        <v>0.5</v>
      </c>
      <c r="Q204" s="8">
        <f>IFERROR(__xludf.DUMMYFUNCTION("IFERROR(filter(indirect(CONCAT(LEFT(Q$1, LEN(Q$1)-8),""-rep-texts"")&amp;""!$A$4:$A""),indirect(CONCAT(LEFT(Q$1, LEN(Q$1)-8),""-rep-texts"")&amp;""!$B$4:$B"") &lt;&gt; -1000, indirect(CONCAT(LEFT(Q$1, LEN(Q$1)-8),""-rep-texts"")&amp;""!$C$4:$C"") = R204), -2)"),-2.0)</f>
        <v>-2</v>
      </c>
      <c r="R204" s="8" t="str">
        <f>IFERROR(__xludf.DUMMYFUNCTION("IF(ISBLANK(IFERROR(vlookup(E204, IMPORTRANGE(""1HbWeGXj0j_9fxRj0rL21m2rIJnCPQCiNttak_P61qFU"", ""impact_quality""), 3,false), ""Low Content"") ), ""Low Content"", IFERROR(vlookup(E204, IMPORTRANGE(""1HbWeGXj0j_9fxRj0rL21m2rIJnCPQCiNttak_P61qFU"", ""impact"&amp;"_quality!$A$3:$C$10000""), 3,false), ""Low Content"") )"),"Low Content")</f>
        <v>Low Content</v>
      </c>
      <c r="S204" s="7">
        <v>0.5</v>
      </c>
      <c r="T204" s="7">
        <f>IFERROR(__xludf.DUMMYFUNCTION("IFERROR(filter(indirect(CONCAT(LEFT(T$1, LEN(T$1)-8),""-rep-texts"")&amp;""!$A$4:$A""),indirect(CONCAT(LEFT(T$1, LEN(T$1)-8),""-rep-texts"")&amp;""!$B$4:$B"") = -1000, indirect(CONCAT(LEFT(T$1, LEN(T$1)-8),""-rep-texts"")&amp;""!$C$4:$C"") = U204), -2)"),-2.0)</f>
        <v>-2</v>
      </c>
      <c r="U204" s="8" t="str">
        <f>IFERROR(__xludf.DUMMYFUNCTION("IFERROR(vlookup( filter(indirect(CONCAT(LEFT(T$1, LEN(T$1)-8),""-rep-texts"")&amp;""!$B$4:$B""),indirect(CONCAT(LEFT(T$1, LEN(T$1)-8),""-rep-texts"")&amp;""!$A$4:$A"") = W204), indirect(CONCAT(LEFT(T$1, LEN(T$1)-8),""-rep-texts"")&amp;""!$A$4:$C""), 3, false), ""Low "&amp;"Content"")"),"Low Content")</f>
        <v>Low Content</v>
      </c>
      <c r="V204" s="7">
        <v>0.5</v>
      </c>
      <c r="W204" s="8">
        <f>IFERROR(__xludf.DUMMYFUNCTION("IFERROR(filter(indirect(CONCAT(LEFT(W$1, LEN(W$1)-8),""-rep-texts"")&amp;""!$A$4:$A""),indirect(CONCAT(LEFT(W$1, LEN(W$1)-8),""-rep-texts"")&amp;""!$B$4:$B"") &lt;&gt; -1000, indirect(CONCAT(LEFT(W$1, LEN(W$1)-8),""-rep-texts"")&amp;""!$C$4:$C"") = X204), -2)"),-2.0)</f>
        <v>-2</v>
      </c>
      <c r="X204" s="8" t="str">
        <f>IFERROR(__xludf.DUMMYFUNCTION("IF(ISBLANK(IFERROR(vlookup(F204, IMPORTRANGE(""1HbWeGXj0j_9fxRj0rL21m2rIJnCPQCiNttak_P61qFU"", ""impact_cul_perf""), 3,false), ""Low Content"") ), ""Low Content"", IFERROR(vlookup(F204, IMPORTRANGE(""1HbWeGXj0j_9fxRj0rL21m2rIJnCPQCiNttak_P61qFU"", ""impac"&amp;"t_cul_perf!$A$3:$C$10000""), 3,false), ""Low Content"") )"),"Low Content")</f>
        <v>Low Content</v>
      </c>
      <c r="Y204" s="7">
        <v>0.5</v>
      </c>
      <c r="Z204" s="7">
        <f>IFERROR(__xludf.DUMMYFUNCTION("IFERROR(filter(indirect(CONCAT(LEFT(Z$1, LEN(Z$1)-8),""-rep-texts"")&amp;""!$A$4:$A""),indirect(CONCAT(LEFT(Z$1, LEN(Z$1)-8),""-rep-texts"")&amp;""!$B$4:$B"") = -1000, indirect(CONCAT(LEFT(Z$1, LEN(Z$1)-8),""-rep-texts"")&amp;""!$C$4:$C"") = AA204), -2)"),-2.0)</f>
        <v>-2</v>
      </c>
      <c r="AA204" s="8" t="str">
        <f>IFERROR(__xludf.DUMMYFUNCTION("IFERROR(vlookup( filter(indirect(CONCAT(LEFT(Z$1, LEN(Z$1)-8),""-rep-texts"")&amp;""!$B$4:$B""),indirect(CONCAT(LEFT(Z$1, LEN(Z$1)-8),""-rep-texts"")&amp;""!$A$4:$A"") = AC204), indirect(CONCAT(LEFT(Z$1, LEN(Z$1)-8),""-rep-texts"")&amp;""!$A$4:$C""), 3, false), ""Low"&amp;" Content"")"),"Low Content")</f>
        <v>Low Content</v>
      </c>
      <c r="AB204" s="7">
        <v>0.5</v>
      </c>
      <c r="AC204" s="8">
        <f>IFERROR(__xludf.DUMMYFUNCTION("IFERROR(filter(indirect(CONCAT(LEFT(AC$1, LEN(AC$1)-8),""-rep-texts"")&amp;""!$A$4:$A""),indirect(CONCAT(LEFT(AC$1, LEN(AC$1)-8),""-rep-texts"")&amp;""!$B$4:$B"") &lt;&gt; -1000, indirect(CONCAT(LEFT(AC$1, LEN(AC$1)-8),""-rep-texts"")&amp;""!$C$4:$C"") = AD204), -2)"),-2.0)</f>
        <v>-2</v>
      </c>
      <c r="AD204" s="8" t="str">
        <f>IFERROR(__xludf.DUMMYFUNCTION("IF(ISBLANK(IFERROR(vlookup(G204, IMPORTRANGE(""1HbWeGXj0j_9fxRj0rL21m2rIJnCPQCiNttak_P61qFU"", ""policy_desired_state""), 3,false), ""Low Content"") ), ""Low Content"", IFERROR(vlookup(G204, IMPORTRANGE(""1HbWeGXj0j_9fxRj0rL21m2rIJnCPQCiNttak_P61qFU"", """&amp;"policy_desired_state!$A$3:$C$10000""), 3,false), ""Low Content"") )"),"Low Content")</f>
        <v>Low Content</v>
      </c>
      <c r="AE204" s="7">
        <v>0.5</v>
      </c>
    </row>
    <row r="205" ht="15.75" customHeight="1">
      <c r="A205" s="12" t="s">
        <v>38</v>
      </c>
      <c r="B205" s="13" t="s">
        <v>173</v>
      </c>
      <c r="C205" s="12"/>
      <c r="D205" s="12"/>
      <c r="E205" s="12"/>
      <c r="F205" s="12"/>
      <c r="G205" s="12"/>
      <c r="H205" s="7">
        <f>IFERROR(__xludf.DUMMYFUNCTION("IFERROR(filter(indirect(CONCAT(LEFT(H$1, LEN(H$1)-8),""-rep-texts"")&amp;""!$A$4:$A""),indirect(CONCAT(LEFT(H$1, LEN(H$1)-8),""-rep-texts"")&amp;""!$B$4:$B"") = -1000, indirect(CONCAT(LEFT(H$1, LEN(H$1)-8),""-rep-texts"")&amp;""!$C$4:$C"") = I205), -2)"),-2.0)</f>
        <v>-2</v>
      </c>
      <c r="I205" s="8" t="str">
        <f>IFERROR(__xludf.DUMMYFUNCTION("IFERROR(vlookup( filter(indirect(CONCAT(LEFT(H$1, LEN(H$1)-8),""-rep-texts"")&amp;""!$B$4:$B""),indirect(CONCAT(LEFT(H$1, LEN(H$1)-8),""-rep-texts"")&amp;""!$A$4:$A"") = K205), indirect(CONCAT(LEFT(H$1, LEN(H$1)-8),""-rep-texts"")&amp;""!$A$4:$C""), 3, false), ""Low "&amp;"Content"")"),"Low Content")</f>
        <v>Low Content</v>
      </c>
      <c r="J205" s="7">
        <v>0.5</v>
      </c>
      <c r="K205" s="8">
        <f>IFERROR(__xludf.DUMMYFUNCTION("IFERROR(filter(indirect(CONCAT(LEFT(K$1, LEN(K$1)-8),""-rep-texts"")&amp;""!$A$4:$A""),indirect(CONCAT(LEFT(K$1, LEN(K$1)-8),""-rep-texts"")&amp;""!$B$4:$B"") &lt;&gt; -1000, indirect(CONCAT(LEFT(K$1, LEN(K$1)-8),""-rep-texts"")&amp;""!$C$4:$C"") = L205), -2)"),-2.0)</f>
        <v>-2</v>
      </c>
      <c r="L205" s="8" t="str">
        <f>IFERROR(__xludf.DUMMYFUNCTION("IF(ISBLANK(IFERROR(vlookup(D205, IMPORTRANGE(""1HbWeGXj0j_9fxRj0rL21m2rIJnCPQCiNttak_P61qFU"", ""policy_current_state""), 3,false), ""Low Content"") ), ""Low Content"", IFERROR(vlookup(D205, IMPORTRANGE(""1HbWeGXj0j_9fxRj0rL21m2rIJnCPQCiNttak_P61qFU"", """&amp;"policy_current_state!$A$3:$C$10000""), 3,false), ""Low Content"") )"),"Low Content")</f>
        <v>Low Content</v>
      </c>
      <c r="M205" s="7">
        <v>0.5</v>
      </c>
      <c r="N205" s="7">
        <f>IFERROR(__xludf.DUMMYFUNCTION("IFERROR(filter(indirect(CONCAT(LEFT(N$1, LEN(N$1)-8),""-rep-texts"")&amp;""!$A$4:$A""),indirect(CONCAT(LEFT(N$1, LEN(N$1)-8),""-rep-texts"")&amp;""!$B$4:$B"") = -1000, indirect(CONCAT(LEFT(N$1, LEN(N$1)-8),""-rep-texts"")&amp;""!$C$4:$C"") = O205), -2)"),-2.0)</f>
        <v>-2</v>
      </c>
      <c r="O205" s="8" t="str">
        <f>IFERROR(__xludf.DUMMYFUNCTION("IFERROR(vlookup( filter(indirect(CONCAT(LEFT(N$1, LEN(N$1)-8),""-rep-texts"")&amp;""!$B$4:$B""),indirect(CONCAT(LEFT(N$1, LEN(N$1)-8),""-rep-texts"")&amp;""!$A$4:$A"") = Q205), indirect(CONCAT(LEFT(N$1, LEN(N$1)-8),""-rep-texts"")&amp;""!$A$4:$C""), 3, false), ""Low "&amp;"Content"")"),"Low Content")</f>
        <v>Low Content</v>
      </c>
      <c r="P205" s="7">
        <v>0.5</v>
      </c>
      <c r="Q205" s="8">
        <f>IFERROR(__xludf.DUMMYFUNCTION("IFERROR(filter(indirect(CONCAT(LEFT(Q$1, LEN(Q$1)-8),""-rep-texts"")&amp;""!$A$4:$A""),indirect(CONCAT(LEFT(Q$1, LEN(Q$1)-8),""-rep-texts"")&amp;""!$B$4:$B"") &lt;&gt; -1000, indirect(CONCAT(LEFT(Q$1, LEN(Q$1)-8),""-rep-texts"")&amp;""!$C$4:$C"") = R205), -2)"),-2.0)</f>
        <v>-2</v>
      </c>
      <c r="R205" s="8" t="str">
        <f>IFERROR(__xludf.DUMMYFUNCTION("IF(ISBLANK(IFERROR(vlookup(E205, IMPORTRANGE(""1HbWeGXj0j_9fxRj0rL21m2rIJnCPQCiNttak_P61qFU"", ""impact_quality""), 3,false), ""Low Content"") ), ""Low Content"", IFERROR(vlookup(E205, IMPORTRANGE(""1HbWeGXj0j_9fxRj0rL21m2rIJnCPQCiNttak_P61qFU"", ""impact"&amp;"_quality!$A$3:$C$10000""), 3,false), ""Low Content"") )"),"Low Content")</f>
        <v>Low Content</v>
      </c>
      <c r="S205" s="7">
        <v>0.5</v>
      </c>
      <c r="T205" s="7">
        <f>IFERROR(__xludf.DUMMYFUNCTION("IFERROR(filter(indirect(CONCAT(LEFT(T$1, LEN(T$1)-8),""-rep-texts"")&amp;""!$A$4:$A""),indirect(CONCAT(LEFT(T$1, LEN(T$1)-8),""-rep-texts"")&amp;""!$B$4:$B"") = -1000, indirect(CONCAT(LEFT(T$1, LEN(T$1)-8),""-rep-texts"")&amp;""!$C$4:$C"") = U205), -2)"),-2.0)</f>
        <v>-2</v>
      </c>
      <c r="U205" s="8" t="str">
        <f>IFERROR(__xludf.DUMMYFUNCTION("IFERROR(vlookup( filter(indirect(CONCAT(LEFT(T$1, LEN(T$1)-8),""-rep-texts"")&amp;""!$B$4:$B""),indirect(CONCAT(LEFT(T$1, LEN(T$1)-8),""-rep-texts"")&amp;""!$A$4:$A"") = W205), indirect(CONCAT(LEFT(T$1, LEN(T$1)-8),""-rep-texts"")&amp;""!$A$4:$C""), 3, false), ""Low "&amp;"Content"")"),"Low Content")</f>
        <v>Low Content</v>
      </c>
      <c r="V205" s="7">
        <v>0.5</v>
      </c>
      <c r="W205" s="8">
        <f>IFERROR(__xludf.DUMMYFUNCTION("IFERROR(filter(indirect(CONCAT(LEFT(W$1, LEN(W$1)-8),""-rep-texts"")&amp;""!$A$4:$A""),indirect(CONCAT(LEFT(W$1, LEN(W$1)-8),""-rep-texts"")&amp;""!$B$4:$B"") &lt;&gt; -1000, indirect(CONCAT(LEFT(W$1, LEN(W$1)-8),""-rep-texts"")&amp;""!$C$4:$C"") = X205), -2)"),-2.0)</f>
        <v>-2</v>
      </c>
      <c r="X205" s="8" t="str">
        <f>IFERROR(__xludf.DUMMYFUNCTION("IF(ISBLANK(IFERROR(vlookup(F205, IMPORTRANGE(""1HbWeGXj0j_9fxRj0rL21m2rIJnCPQCiNttak_P61qFU"", ""impact_cul_perf""), 3,false), ""Low Content"") ), ""Low Content"", IFERROR(vlookup(F205, IMPORTRANGE(""1HbWeGXj0j_9fxRj0rL21m2rIJnCPQCiNttak_P61qFU"", ""impac"&amp;"t_cul_perf!$A$3:$C$10000""), 3,false), ""Low Content"") )"),"Low Content")</f>
        <v>Low Content</v>
      </c>
      <c r="Y205" s="7">
        <v>0.5</v>
      </c>
      <c r="Z205" s="7">
        <f>IFERROR(__xludf.DUMMYFUNCTION("IFERROR(filter(indirect(CONCAT(LEFT(Z$1, LEN(Z$1)-8),""-rep-texts"")&amp;""!$A$4:$A""),indirect(CONCAT(LEFT(Z$1, LEN(Z$1)-8),""-rep-texts"")&amp;""!$B$4:$B"") = -1000, indirect(CONCAT(LEFT(Z$1, LEN(Z$1)-8),""-rep-texts"")&amp;""!$C$4:$C"") = AA205), -2)"),-2.0)</f>
        <v>-2</v>
      </c>
      <c r="AA205" s="8" t="str">
        <f>IFERROR(__xludf.DUMMYFUNCTION("IFERROR(vlookup( filter(indirect(CONCAT(LEFT(Z$1, LEN(Z$1)-8),""-rep-texts"")&amp;""!$B$4:$B""),indirect(CONCAT(LEFT(Z$1, LEN(Z$1)-8),""-rep-texts"")&amp;""!$A$4:$A"") = AC205), indirect(CONCAT(LEFT(Z$1, LEN(Z$1)-8),""-rep-texts"")&amp;""!$A$4:$C""), 3, false), ""Low"&amp;" Content"")"),"Low Content")</f>
        <v>Low Content</v>
      </c>
      <c r="AB205" s="7">
        <v>0.5</v>
      </c>
      <c r="AC205" s="8">
        <f>IFERROR(__xludf.DUMMYFUNCTION("IFERROR(filter(indirect(CONCAT(LEFT(AC$1, LEN(AC$1)-8),""-rep-texts"")&amp;""!$A$4:$A""),indirect(CONCAT(LEFT(AC$1, LEN(AC$1)-8),""-rep-texts"")&amp;""!$B$4:$B"") &lt;&gt; -1000, indirect(CONCAT(LEFT(AC$1, LEN(AC$1)-8),""-rep-texts"")&amp;""!$C$4:$C"") = AD205), -2)"),-2.0)</f>
        <v>-2</v>
      </c>
      <c r="AD205" s="8" t="str">
        <f>IFERROR(__xludf.DUMMYFUNCTION("IF(ISBLANK(IFERROR(vlookup(G205, IMPORTRANGE(""1HbWeGXj0j_9fxRj0rL21m2rIJnCPQCiNttak_P61qFU"", ""policy_desired_state""), 3,false), ""Low Content"") ), ""Low Content"", IFERROR(vlookup(G205, IMPORTRANGE(""1HbWeGXj0j_9fxRj0rL21m2rIJnCPQCiNttak_P61qFU"", """&amp;"policy_desired_state!$A$3:$C$10000""), 3,false), ""Low Content"") )"),"Low Content")</f>
        <v>Low Content</v>
      </c>
      <c r="AE205" s="7">
        <v>0.5</v>
      </c>
    </row>
    <row r="206" ht="15.75" customHeight="1">
      <c r="A206" s="12" t="s">
        <v>38</v>
      </c>
      <c r="B206" s="13" t="s">
        <v>173</v>
      </c>
      <c r="C206" s="12"/>
      <c r="D206" s="12"/>
      <c r="E206" s="12"/>
      <c r="F206" s="12"/>
      <c r="G206" s="12"/>
      <c r="H206" s="7">
        <f>IFERROR(__xludf.DUMMYFUNCTION("IFERROR(filter(indirect(CONCAT(LEFT(H$1, LEN(H$1)-8),""-rep-texts"")&amp;""!$A$4:$A""),indirect(CONCAT(LEFT(H$1, LEN(H$1)-8),""-rep-texts"")&amp;""!$B$4:$B"") = -1000, indirect(CONCAT(LEFT(H$1, LEN(H$1)-8),""-rep-texts"")&amp;""!$C$4:$C"") = I206), -2)"),-2.0)</f>
        <v>-2</v>
      </c>
      <c r="I206" s="8" t="str">
        <f>IFERROR(__xludf.DUMMYFUNCTION("IFERROR(vlookup( filter(indirect(CONCAT(LEFT(H$1, LEN(H$1)-8),""-rep-texts"")&amp;""!$B$4:$B""),indirect(CONCAT(LEFT(H$1, LEN(H$1)-8),""-rep-texts"")&amp;""!$A$4:$A"") = K206), indirect(CONCAT(LEFT(H$1, LEN(H$1)-8),""-rep-texts"")&amp;""!$A$4:$C""), 3, false), ""Low "&amp;"Content"")"),"Low Content")</f>
        <v>Low Content</v>
      </c>
      <c r="J206" s="7">
        <v>0.5</v>
      </c>
      <c r="K206" s="8">
        <f>IFERROR(__xludf.DUMMYFUNCTION("IFERROR(filter(indirect(CONCAT(LEFT(K$1, LEN(K$1)-8),""-rep-texts"")&amp;""!$A$4:$A""),indirect(CONCAT(LEFT(K$1, LEN(K$1)-8),""-rep-texts"")&amp;""!$B$4:$B"") &lt;&gt; -1000, indirect(CONCAT(LEFT(K$1, LEN(K$1)-8),""-rep-texts"")&amp;""!$C$4:$C"") = L206), -2)"),-2.0)</f>
        <v>-2</v>
      </c>
      <c r="L206" s="8" t="str">
        <f>IFERROR(__xludf.DUMMYFUNCTION("IF(ISBLANK(IFERROR(vlookup(D206, IMPORTRANGE(""1HbWeGXj0j_9fxRj0rL21m2rIJnCPQCiNttak_P61qFU"", ""policy_current_state""), 3,false), ""Low Content"") ), ""Low Content"", IFERROR(vlookup(D206, IMPORTRANGE(""1HbWeGXj0j_9fxRj0rL21m2rIJnCPQCiNttak_P61qFU"", """&amp;"policy_current_state!$A$3:$C$10000""), 3,false), ""Low Content"") )"),"Low Content")</f>
        <v>Low Content</v>
      </c>
      <c r="M206" s="7">
        <v>0.5</v>
      </c>
      <c r="N206" s="7">
        <f>IFERROR(__xludf.DUMMYFUNCTION("IFERROR(filter(indirect(CONCAT(LEFT(N$1, LEN(N$1)-8),""-rep-texts"")&amp;""!$A$4:$A""),indirect(CONCAT(LEFT(N$1, LEN(N$1)-8),""-rep-texts"")&amp;""!$B$4:$B"") = -1000, indirect(CONCAT(LEFT(N$1, LEN(N$1)-8),""-rep-texts"")&amp;""!$C$4:$C"") = O206), -2)"),-2.0)</f>
        <v>-2</v>
      </c>
      <c r="O206" s="8" t="str">
        <f>IFERROR(__xludf.DUMMYFUNCTION("IFERROR(vlookup( filter(indirect(CONCAT(LEFT(N$1, LEN(N$1)-8),""-rep-texts"")&amp;""!$B$4:$B""),indirect(CONCAT(LEFT(N$1, LEN(N$1)-8),""-rep-texts"")&amp;""!$A$4:$A"") = Q206), indirect(CONCAT(LEFT(N$1, LEN(N$1)-8),""-rep-texts"")&amp;""!$A$4:$C""), 3, false), ""Low "&amp;"Content"")"),"Low Content")</f>
        <v>Low Content</v>
      </c>
      <c r="P206" s="7">
        <v>0.5</v>
      </c>
      <c r="Q206" s="8">
        <f>IFERROR(__xludf.DUMMYFUNCTION("IFERROR(filter(indirect(CONCAT(LEFT(Q$1, LEN(Q$1)-8),""-rep-texts"")&amp;""!$A$4:$A""),indirect(CONCAT(LEFT(Q$1, LEN(Q$1)-8),""-rep-texts"")&amp;""!$B$4:$B"") &lt;&gt; -1000, indirect(CONCAT(LEFT(Q$1, LEN(Q$1)-8),""-rep-texts"")&amp;""!$C$4:$C"") = R206), -2)"),-2.0)</f>
        <v>-2</v>
      </c>
      <c r="R206" s="8" t="str">
        <f>IFERROR(__xludf.DUMMYFUNCTION("IF(ISBLANK(IFERROR(vlookup(E206, IMPORTRANGE(""1HbWeGXj0j_9fxRj0rL21m2rIJnCPQCiNttak_P61qFU"", ""impact_quality""), 3,false), ""Low Content"") ), ""Low Content"", IFERROR(vlookup(E206, IMPORTRANGE(""1HbWeGXj0j_9fxRj0rL21m2rIJnCPQCiNttak_P61qFU"", ""impact"&amp;"_quality!$A$3:$C$10000""), 3,false), ""Low Content"") )"),"Low Content")</f>
        <v>Low Content</v>
      </c>
      <c r="S206" s="7">
        <v>0.5</v>
      </c>
      <c r="T206" s="7">
        <f>IFERROR(__xludf.DUMMYFUNCTION("IFERROR(filter(indirect(CONCAT(LEFT(T$1, LEN(T$1)-8),""-rep-texts"")&amp;""!$A$4:$A""),indirect(CONCAT(LEFT(T$1, LEN(T$1)-8),""-rep-texts"")&amp;""!$B$4:$B"") = -1000, indirect(CONCAT(LEFT(T$1, LEN(T$1)-8),""-rep-texts"")&amp;""!$C$4:$C"") = U206), -2)"),-2.0)</f>
        <v>-2</v>
      </c>
      <c r="U206" s="8" t="str">
        <f>IFERROR(__xludf.DUMMYFUNCTION("IFERROR(vlookup( filter(indirect(CONCAT(LEFT(T$1, LEN(T$1)-8),""-rep-texts"")&amp;""!$B$4:$B""),indirect(CONCAT(LEFT(T$1, LEN(T$1)-8),""-rep-texts"")&amp;""!$A$4:$A"") = W206), indirect(CONCAT(LEFT(T$1, LEN(T$1)-8),""-rep-texts"")&amp;""!$A$4:$C""), 3, false), ""Low "&amp;"Content"")"),"Low Content")</f>
        <v>Low Content</v>
      </c>
      <c r="V206" s="7">
        <v>0.5</v>
      </c>
      <c r="W206" s="8">
        <f>IFERROR(__xludf.DUMMYFUNCTION("IFERROR(filter(indirect(CONCAT(LEFT(W$1, LEN(W$1)-8),""-rep-texts"")&amp;""!$A$4:$A""),indirect(CONCAT(LEFT(W$1, LEN(W$1)-8),""-rep-texts"")&amp;""!$B$4:$B"") &lt;&gt; -1000, indirect(CONCAT(LEFT(W$1, LEN(W$1)-8),""-rep-texts"")&amp;""!$C$4:$C"") = X206), -2)"),-2.0)</f>
        <v>-2</v>
      </c>
      <c r="X206" s="8" t="str">
        <f>IFERROR(__xludf.DUMMYFUNCTION("IF(ISBLANK(IFERROR(vlookup(F206, IMPORTRANGE(""1HbWeGXj0j_9fxRj0rL21m2rIJnCPQCiNttak_P61qFU"", ""impact_cul_perf""), 3,false), ""Low Content"") ), ""Low Content"", IFERROR(vlookup(F206, IMPORTRANGE(""1HbWeGXj0j_9fxRj0rL21m2rIJnCPQCiNttak_P61qFU"", ""impac"&amp;"t_cul_perf!$A$3:$C$10000""), 3,false), ""Low Content"") )"),"Low Content")</f>
        <v>Low Content</v>
      </c>
      <c r="Y206" s="7">
        <v>0.5</v>
      </c>
      <c r="Z206" s="7">
        <f>IFERROR(__xludf.DUMMYFUNCTION("IFERROR(filter(indirect(CONCAT(LEFT(Z$1, LEN(Z$1)-8),""-rep-texts"")&amp;""!$A$4:$A""),indirect(CONCAT(LEFT(Z$1, LEN(Z$1)-8),""-rep-texts"")&amp;""!$B$4:$B"") = -1000, indirect(CONCAT(LEFT(Z$1, LEN(Z$1)-8),""-rep-texts"")&amp;""!$C$4:$C"") = AA206), -2)"),-2.0)</f>
        <v>-2</v>
      </c>
      <c r="AA206" s="8" t="str">
        <f>IFERROR(__xludf.DUMMYFUNCTION("IFERROR(vlookup( filter(indirect(CONCAT(LEFT(Z$1, LEN(Z$1)-8),""-rep-texts"")&amp;""!$B$4:$B""),indirect(CONCAT(LEFT(Z$1, LEN(Z$1)-8),""-rep-texts"")&amp;""!$A$4:$A"") = AC206), indirect(CONCAT(LEFT(Z$1, LEN(Z$1)-8),""-rep-texts"")&amp;""!$A$4:$C""), 3, false), ""Low"&amp;" Content"")"),"Low Content")</f>
        <v>Low Content</v>
      </c>
      <c r="AB206" s="7">
        <v>0.5</v>
      </c>
      <c r="AC206" s="8">
        <f>IFERROR(__xludf.DUMMYFUNCTION("IFERROR(filter(indirect(CONCAT(LEFT(AC$1, LEN(AC$1)-8),""-rep-texts"")&amp;""!$A$4:$A""),indirect(CONCAT(LEFT(AC$1, LEN(AC$1)-8),""-rep-texts"")&amp;""!$B$4:$B"") &lt;&gt; -1000, indirect(CONCAT(LEFT(AC$1, LEN(AC$1)-8),""-rep-texts"")&amp;""!$C$4:$C"") = AD206), -2)"),-2.0)</f>
        <v>-2</v>
      </c>
      <c r="AD206" s="8" t="str">
        <f>IFERROR(__xludf.DUMMYFUNCTION("IF(ISBLANK(IFERROR(vlookup(G206, IMPORTRANGE(""1HbWeGXj0j_9fxRj0rL21m2rIJnCPQCiNttak_P61qFU"", ""policy_desired_state""), 3,false), ""Low Content"") ), ""Low Content"", IFERROR(vlookup(G206, IMPORTRANGE(""1HbWeGXj0j_9fxRj0rL21m2rIJnCPQCiNttak_P61qFU"", """&amp;"policy_desired_state!$A$3:$C$10000""), 3,false), ""Low Content"") )"),"Low Content")</f>
        <v>Low Content</v>
      </c>
      <c r="AE206" s="7">
        <v>0.5</v>
      </c>
    </row>
    <row r="207" ht="15.75" customHeight="1">
      <c r="A207" s="12" t="s">
        <v>45</v>
      </c>
      <c r="B207" s="13" t="s">
        <v>173</v>
      </c>
      <c r="C207" s="12"/>
      <c r="D207" s="12"/>
      <c r="E207" s="12"/>
      <c r="F207" s="12"/>
      <c r="G207" s="12"/>
      <c r="H207" s="7">
        <f>IFERROR(__xludf.DUMMYFUNCTION("IFERROR(filter(indirect(CONCAT(LEFT(H$1, LEN(H$1)-8),""-rep-texts"")&amp;""!$A$4:$A""),indirect(CONCAT(LEFT(H$1, LEN(H$1)-8),""-rep-texts"")&amp;""!$B$4:$B"") = -1000, indirect(CONCAT(LEFT(H$1, LEN(H$1)-8),""-rep-texts"")&amp;""!$C$4:$C"") = I207), -2)"),-2.0)</f>
        <v>-2</v>
      </c>
      <c r="I207" s="8" t="str">
        <f>IFERROR(__xludf.DUMMYFUNCTION("IFERROR(vlookup( filter(indirect(CONCAT(LEFT(H$1, LEN(H$1)-8),""-rep-texts"")&amp;""!$B$4:$B""),indirect(CONCAT(LEFT(H$1, LEN(H$1)-8),""-rep-texts"")&amp;""!$A$4:$A"") = K207), indirect(CONCAT(LEFT(H$1, LEN(H$1)-8),""-rep-texts"")&amp;""!$A$4:$C""), 3, false), ""Low "&amp;"Content"")"),"Low Content")</f>
        <v>Low Content</v>
      </c>
      <c r="J207" s="7">
        <v>0.5</v>
      </c>
      <c r="K207" s="8">
        <f>IFERROR(__xludf.DUMMYFUNCTION("IFERROR(filter(indirect(CONCAT(LEFT(K$1, LEN(K$1)-8),""-rep-texts"")&amp;""!$A$4:$A""),indirect(CONCAT(LEFT(K$1, LEN(K$1)-8),""-rep-texts"")&amp;""!$B$4:$B"") &lt;&gt; -1000, indirect(CONCAT(LEFT(K$1, LEN(K$1)-8),""-rep-texts"")&amp;""!$C$4:$C"") = L207), -2)"),-2.0)</f>
        <v>-2</v>
      </c>
      <c r="L207" s="8" t="str">
        <f>IFERROR(__xludf.DUMMYFUNCTION("IF(ISBLANK(IFERROR(vlookup(D207, IMPORTRANGE(""1HbWeGXj0j_9fxRj0rL21m2rIJnCPQCiNttak_P61qFU"", ""policy_current_state""), 3,false), ""Low Content"") ), ""Low Content"", IFERROR(vlookup(D207, IMPORTRANGE(""1HbWeGXj0j_9fxRj0rL21m2rIJnCPQCiNttak_P61qFU"", """&amp;"policy_current_state!$A$3:$C$10000""), 3,false), ""Low Content"") )"),"Low Content")</f>
        <v>Low Content</v>
      </c>
      <c r="M207" s="7">
        <v>0.5</v>
      </c>
      <c r="N207" s="7">
        <f>IFERROR(__xludf.DUMMYFUNCTION("IFERROR(filter(indirect(CONCAT(LEFT(N$1, LEN(N$1)-8),""-rep-texts"")&amp;""!$A$4:$A""),indirect(CONCAT(LEFT(N$1, LEN(N$1)-8),""-rep-texts"")&amp;""!$B$4:$B"") = -1000, indirect(CONCAT(LEFT(N$1, LEN(N$1)-8),""-rep-texts"")&amp;""!$C$4:$C"") = O207), -2)"),-2.0)</f>
        <v>-2</v>
      </c>
      <c r="O207" s="8" t="str">
        <f>IFERROR(__xludf.DUMMYFUNCTION("IFERROR(vlookup( filter(indirect(CONCAT(LEFT(N$1, LEN(N$1)-8),""-rep-texts"")&amp;""!$B$4:$B""),indirect(CONCAT(LEFT(N$1, LEN(N$1)-8),""-rep-texts"")&amp;""!$A$4:$A"") = Q207), indirect(CONCAT(LEFT(N$1, LEN(N$1)-8),""-rep-texts"")&amp;""!$A$4:$C""), 3, false), ""Low "&amp;"Content"")"),"Low Content")</f>
        <v>Low Content</v>
      </c>
      <c r="P207" s="7">
        <v>0.5</v>
      </c>
      <c r="Q207" s="8">
        <f>IFERROR(__xludf.DUMMYFUNCTION("IFERROR(filter(indirect(CONCAT(LEFT(Q$1, LEN(Q$1)-8),""-rep-texts"")&amp;""!$A$4:$A""),indirect(CONCAT(LEFT(Q$1, LEN(Q$1)-8),""-rep-texts"")&amp;""!$B$4:$B"") &lt;&gt; -1000, indirect(CONCAT(LEFT(Q$1, LEN(Q$1)-8),""-rep-texts"")&amp;""!$C$4:$C"") = R207), -2)"),-2.0)</f>
        <v>-2</v>
      </c>
      <c r="R207" s="8" t="str">
        <f>IFERROR(__xludf.DUMMYFUNCTION("IF(ISBLANK(IFERROR(vlookup(E207, IMPORTRANGE(""1HbWeGXj0j_9fxRj0rL21m2rIJnCPQCiNttak_P61qFU"", ""impact_quality""), 3,false), ""Low Content"") ), ""Low Content"", IFERROR(vlookup(E207, IMPORTRANGE(""1HbWeGXj0j_9fxRj0rL21m2rIJnCPQCiNttak_P61qFU"", ""impact"&amp;"_quality!$A$3:$C$10000""), 3,false), ""Low Content"") )"),"Low Content")</f>
        <v>Low Content</v>
      </c>
      <c r="S207" s="7">
        <v>0.5</v>
      </c>
      <c r="T207" s="7">
        <f>IFERROR(__xludf.DUMMYFUNCTION("IFERROR(filter(indirect(CONCAT(LEFT(T$1, LEN(T$1)-8),""-rep-texts"")&amp;""!$A$4:$A""),indirect(CONCAT(LEFT(T$1, LEN(T$1)-8),""-rep-texts"")&amp;""!$B$4:$B"") = -1000, indirect(CONCAT(LEFT(T$1, LEN(T$1)-8),""-rep-texts"")&amp;""!$C$4:$C"") = U207), -2)"),-2.0)</f>
        <v>-2</v>
      </c>
      <c r="U207" s="8" t="str">
        <f>IFERROR(__xludf.DUMMYFUNCTION("IFERROR(vlookup( filter(indirect(CONCAT(LEFT(T$1, LEN(T$1)-8),""-rep-texts"")&amp;""!$B$4:$B""),indirect(CONCAT(LEFT(T$1, LEN(T$1)-8),""-rep-texts"")&amp;""!$A$4:$A"") = W207), indirect(CONCAT(LEFT(T$1, LEN(T$1)-8),""-rep-texts"")&amp;""!$A$4:$C""), 3, false), ""Low "&amp;"Content"")"),"Low Content")</f>
        <v>Low Content</v>
      </c>
      <c r="V207" s="7">
        <v>0.5</v>
      </c>
      <c r="W207" s="8">
        <f>IFERROR(__xludf.DUMMYFUNCTION("IFERROR(filter(indirect(CONCAT(LEFT(W$1, LEN(W$1)-8),""-rep-texts"")&amp;""!$A$4:$A""),indirect(CONCAT(LEFT(W$1, LEN(W$1)-8),""-rep-texts"")&amp;""!$B$4:$B"") &lt;&gt; -1000, indirect(CONCAT(LEFT(W$1, LEN(W$1)-8),""-rep-texts"")&amp;""!$C$4:$C"") = X207), -2)"),-2.0)</f>
        <v>-2</v>
      </c>
      <c r="X207" s="8" t="str">
        <f>IFERROR(__xludf.DUMMYFUNCTION("IF(ISBLANK(IFERROR(vlookup(F207, IMPORTRANGE(""1HbWeGXj0j_9fxRj0rL21m2rIJnCPQCiNttak_P61qFU"", ""impact_cul_perf""), 3,false), ""Low Content"") ), ""Low Content"", IFERROR(vlookup(F207, IMPORTRANGE(""1HbWeGXj0j_9fxRj0rL21m2rIJnCPQCiNttak_P61qFU"", ""impac"&amp;"t_cul_perf!$A$3:$C$10000""), 3,false), ""Low Content"") )"),"Low Content")</f>
        <v>Low Content</v>
      </c>
      <c r="Y207" s="7">
        <v>0.5</v>
      </c>
      <c r="Z207" s="7">
        <f>IFERROR(__xludf.DUMMYFUNCTION("IFERROR(filter(indirect(CONCAT(LEFT(Z$1, LEN(Z$1)-8),""-rep-texts"")&amp;""!$A$4:$A""),indirect(CONCAT(LEFT(Z$1, LEN(Z$1)-8),""-rep-texts"")&amp;""!$B$4:$B"") = -1000, indirect(CONCAT(LEFT(Z$1, LEN(Z$1)-8),""-rep-texts"")&amp;""!$C$4:$C"") = AA207), -2)"),-2.0)</f>
        <v>-2</v>
      </c>
      <c r="AA207" s="8" t="str">
        <f>IFERROR(__xludf.DUMMYFUNCTION("IFERROR(vlookup( filter(indirect(CONCAT(LEFT(Z$1, LEN(Z$1)-8),""-rep-texts"")&amp;""!$B$4:$B""),indirect(CONCAT(LEFT(Z$1, LEN(Z$1)-8),""-rep-texts"")&amp;""!$A$4:$A"") = AC207), indirect(CONCAT(LEFT(Z$1, LEN(Z$1)-8),""-rep-texts"")&amp;""!$A$4:$C""), 3, false), ""Low"&amp;" Content"")"),"Low Content")</f>
        <v>Low Content</v>
      </c>
      <c r="AB207" s="7">
        <v>0.5</v>
      </c>
      <c r="AC207" s="8">
        <f>IFERROR(__xludf.DUMMYFUNCTION("IFERROR(filter(indirect(CONCAT(LEFT(AC$1, LEN(AC$1)-8),""-rep-texts"")&amp;""!$A$4:$A""),indirect(CONCAT(LEFT(AC$1, LEN(AC$1)-8),""-rep-texts"")&amp;""!$B$4:$B"") &lt;&gt; -1000, indirect(CONCAT(LEFT(AC$1, LEN(AC$1)-8),""-rep-texts"")&amp;""!$C$4:$C"") = AD207), -2)"),-2.0)</f>
        <v>-2</v>
      </c>
      <c r="AD207" s="8" t="str">
        <f>IFERROR(__xludf.DUMMYFUNCTION("IF(ISBLANK(IFERROR(vlookup(G207, IMPORTRANGE(""1HbWeGXj0j_9fxRj0rL21m2rIJnCPQCiNttak_P61qFU"", ""policy_desired_state""), 3,false), ""Low Content"") ), ""Low Content"", IFERROR(vlookup(G207, IMPORTRANGE(""1HbWeGXj0j_9fxRj0rL21m2rIJnCPQCiNttak_P61qFU"", """&amp;"policy_desired_state!$A$3:$C$10000""), 3,false), ""Low Content"") )"),"Low Content")</f>
        <v>Low Content</v>
      </c>
      <c r="AE207" s="7">
        <v>0.5</v>
      </c>
    </row>
    <row r="208" ht="15.75" customHeight="1">
      <c r="A208" s="12" t="s">
        <v>45</v>
      </c>
      <c r="B208" s="13" t="s">
        <v>173</v>
      </c>
      <c r="C208" s="12"/>
      <c r="D208" s="12"/>
      <c r="E208" s="12"/>
      <c r="F208" s="12"/>
      <c r="G208" s="12"/>
      <c r="H208" s="7">
        <f>IFERROR(__xludf.DUMMYFUNCTION("IFERROR(filter(indirect(CONCAT(LEFT(H$1, LEN(H$1)-8),""-rep-texts"")&amp;""!$A$4:$A""),indirect(CONCAT(LEFT(H$1, LEN(H$1)-8),""-rep-texts"")&amp;""!$B$4:$B"") = -1000, indirect(CONCAT(LEFT(H$1, LEN(H$1)-8),""-rep-texts"")&amp;""!$C$4:$C"") = I208), -2)"),-2.0)</f>
        <v>-2</v>
      </c>
      <c r="I208" s="8" t="str">
        <f>IFERROR(__xludf.DUMMYFUNCTION("IFERROR(vlookup( filter(indirect(CONCAT(LEFT(H$1, LEN(H$1)-8),""-rep-texts"")&amp;""!$B$4:$B""),indirect(CONCAT(LEFT(H$1, LEN(H$1)-8),""-rep-texts"")&amp;""!$A$4:$A"") = K208), indirect(CONCAT(LEFT(H$1, LEN(H$1)-8),""-rep-texts"")&amp;""!$A$4:$C""), 3, false), ""Low "&amp;"Content"")"),"Low Content")</f>
        <v>Low Content</v>
      </c>
      <c r="J208" s="7">
        <v>0.5</v>
      </c>
      <c r="K208" s="8">
        <f>IFERROR(__xludf.DUMMYFUNCTION("IFERROR(filter(indirect(CONCAT(LEFT(K$1, LEN(K$1)-8),""-rep-texts"")&amp;""!$A$4:$A""),indirect(CONCAT(LEFT(K$1, LEN(K$1)-8),""-rep-texts"")&amp;""!$B$4:$B"") &lt;&gt; -1000, indirect(CONCAT(LEFT(K$1, LEN(K$1)-8),""-rep-texts"")&amp;""!$C$4:$C"") = L208), -2)"),-2.0)</f>
        <v>-2</v>
      </c>
      <c r="L208" s="8" t="str">
        <f>IFERROR(__xludf.DUMMYFUNCTION("IF(ISBLANK(IFERROR(vlookup(D208, IMPORTRANGE(""1HbWeGXj0j_9fxRj0rL21m2rIJnCPQCiNttak_P61qFU"", ""policy_current_state""), 3,false), ""Low Content"") ), ""Low Content"", IFERROR(vlookup(D208, IMPORTRANGE(""1HbWeGXj0j_9fxRj0rL21m2rIJnCPQCiNttak_P61qFU"", """&amp;"policy_current_state!$A$3:$C$10000""), 3,false), ""Low Content"") )"),"Low Content")</f>
        <v>Low Content</v>
      </c>
      <c r="M208" s="7">
        <v>0.5</v>
      </c>
      <c r="N208" s="7">
        <f>IFERROR(__xludf.DUMMYFUNCTION("IFERROR(filter(indirect(CONCAT(LEFT(N$1, LEN(N$1)-8),""-rep-texts"")&amp;""!$A$4:$A""),indirect(CONCAT(LEFT(N$1, LEN(N$1)-8),""-rep-texts"")&amp;""!$B$4:$B"") = -1000, indirect(CONCAT(LEFT(N$1, LEN(N$1)-8),""-rep-texts"")&amp;""!$C$4:$C"") = O208), -2)"),-2.0)</f>
        <v>-2</v>
      </c>
      <c r="O208" s="8" t="str">
        <f>IFERROR(__xludf.DUMMYFUNCTION("IFERROR(vlookup( filter(indirect(CONCAT(LEFT(N$1, LEN(N$1)-8),""-rep-texts"")&amp;""!$B$4:$B""),indirect(CONCAT(LEFT(N$1, LEN(N$1)-8),""-rep-texts"")&amp;""!$A$4:$A"") = Q208), indirect(CONCAT(LEFT(N$1, LEN(N$1)-8),""-rep-texts"")&amp;""!$A$4:$C""), 3, false), ""Low "&amp;"Content"")"),"Low Content")</f>
        <v>Low Content</v>
      </c>
      <c r="P208" s="7">
        <v>0.5</v>
      </c>
      <c r="Q208" s="8">
        <f>IFERROR(__xludf.DUMMYFUNCTION("IFERROR(filter(indirect(CONCAT(LEFT(Q$1, LEN(Q$1)-8),""-rep-texts"")&amp;""!$A$4:$A""),indirect(CONCAT(LEFT(Q$1, LEN(Q$1)-8),""-rep-texts"")&amp;""!$B$4:$B"") &lt;&gt; -1000, indirect(CONCAT(LEFT(Q$1, LEN(Q$1)-8),""-rep-texts"")&amp;""!$C$4:$C"") = R208), -2)"),-2.0)</f>
        <v>-2</v>
      </c>
      <c r="R208" s="8" t="str">
        <f>IFERROR(__xludf.DUMMYFUNCTION("IF(ISBLANK(IFERROR(vlookup(E208, IMPORTRANGE(""1HbWeGXj0j_9fxRj0rL21m2rIJnCPQCiNttak_P61qFU"", ""impact_quality""), 3,false), ""Low Content"") ), ""Low Content"", IFERROR(vlookup(E208, IMPORTRANGE(""1HbWeGXj0j_9fxRj0rL21m2rIJnCPQCiNttak_P61qFU"", ""impact"&amp;"_quality!$A$3:$C$10000""), 3,false), ""Low Content"") )"),"Low Content")</f>
        <v>Low Content</v>
      </c>
      <c r="S208" s="7">
        <v>0.5</v>
      </c>
      <c r="T208" s="7">
        <f>IFERROR(__xludf.DUMMYFUNCTION("IFERROR(filter(indirect(CONCAT(LEFT(T$1, LEN(T$1)-8),""-rep-texts"")&amp;""!$A$4:$A""),indirect(CONCAT(LEFT(T$1, LEN(T$1)-8),""-rep-texts"")&amp;""!$B$4:$B"") = -1000, indirect(CONCAT(LEFT(T$1, LEN(T$1)-8),""-rep-texts"")&amp;""!$C$4:$C"") = U208), -2)"),-2.0)</f>
        <v>-2</v>
      </c>
      <c r="U208" s="8" t="str">
        <f>IFERROR(__xludf.DUMMYFUNCTION("IFERROR(vlookup( filter(indirect(CONCAT(LEFT(T$1, LEN(T$1)-8),""-rep-texts"")&amp;""!$B$4:$B""),indirect(CONCAT(LEFT(T$1, LEN(T$1)-8),""-rep-texts"")&amp;""!$A$4:$A"") = W208), indirect(CONCAT(LEFT(T$1, LEN(T$1)-8),""-rep-texts"")&amp;""!$A$4:$C""), 3, false), ""Low "&amp;"Content"")"),"Low Content")</f>
        <v>Low Content</v>
      </c>
      <c r="V208" s="7">
        <v>0.5</v>
      </c>
      <c r="W208" s="8">
        <f>IFERROR(__xludf.DUMMYFUNCTION("IFERROR(filter(indirect(CONCAT(LEFT(W$1, LEN(W$1)-8),""-rep-texts"")&amp;""!$A$4:$A""),indirect(CONCAT(LEFT(W$1, LEN(W$1)-8),""-rep-texts"")&amp;""!$B$4:$B"") &lt;&gt; -1000, indirect(CONCAT(LEFT(W$1, LEN(W$1)-8),""-rep-texts"")&amp;""!$C$4:$C"") = X208), -2)"),-2.0)</f>
        <v>-2</v>
      </c>
      <c r="X208" s="8" t="str">
        <f>IFERROR(__xludf.DUMMYFUNCTION("IF(ISBLANK(IFERROR(vlookup(F208, IMPORTRANGE(""1HbWeGXj0j_9fxRj0rL21m2rIJnCPQCiNttak_P61qFU"", ""impact_cul_perf""), 3,false), ""Low Content"") ), ""Low Content"", IFERROR(vlookup(F208, IMPORTRANGE(""1HbWeGXj0j_9fxRj0rL21m2rIJnCPQCiNttak_P61qFU"", ""impac"&amp;"t_cul_perf!$A$3:$C$10000""), 3,false), ""Low Content"") )"),"Low Content")</f>
        <v>Low Content</v>
      </c>
      <c r="Y208" s="7">
        <v>0.5</v>
      </c>
      <c r="Z208" s="7">
        <f>IFERROR(__xludf.DUMMYFUNCTION("IFERROR(filter(indirect(CONCAT(LEFT(Z$1, LEN(Z$1)-8),""-rep-texts"")&amp;""!$A$4:$A""),indirect(CONCAT(LEFT(Z$1, LEN(Z$1)-8),""-rep-texts"")&amp;""!$B$4:$B"") = -1000, indirect(CONCAT(LEFT(Z$1, LEN(Z$1)-8),""-rep-texts"")&amp;""!$C$4:$C"") = AA208), -2)"),-2.0)</f>
        <v>-2</v>
      </c>
      <c r="AA208" s="8" t="str">
        <f>IFERROR(__xludf.DUMMYFUNCTION("IFERROR(vlookup( filter(indirect(CONCAT(LEFT(Z$1, LEN(Z$1)-8),""-rep-texts"")&amp;""!$B$4:$B""),indirect(CONCAT(LEFT(Z$1, LEN(Z$1)-8),""-rep-texts"")&amp;""!$A$4:$A"") = AC208), indirect(CONCAT(LEFT(Z$1, LEN(Z$1)-8),""-rep-texts"")&amp;""!$A$4:$C""), 3, false), ""Low"&amp;" Content"")"),"Low Content")</f>
        <v>Low Content</v>
      </c>
      <c r="AB208" s="7">
        <v>0.5</v>
      </c>
      <c r="AC208" s="8">
        <f>IFERROR(__xludf.DUMMYFUNCTION("IFERROR(filter(indirect(CONCAT(LEFT(AC$1, LEN(AC$1)-8),""-rep-texts"")&amp;""!$A$4:$A""),indirect(CONCAT(LEFT(AC$1, LEN(AC$1)-8),""-rep-texts"")&amp;""!$B$4:$B"") &lt;&gt; -1000, indirect(CONCAT(LEFT(AC$1, LEN(AC$1)-8),""-rep-texts"")&amp;""!$C$4:$C"") = AD208), -2)"),-2.0)</f>
        <v>-2</v>
      </c>
      <c r="AD208" s="8" t="str">
        <f>IFERROR(__xludf.DUMMYFUNCTION("IF(ISBLANK(IFERROR(vlookup(G208, IMPORTRANGE(""1HbWeGXj0j_9fxRj0rL21m2rIJnCPQCiNttak_P61qFU"", ""policy_desired_state""), 3,false), ""Low Content"") ), ""Low Content"", IFERROR(vlookup(G208, IMPORTRANGE(""1HbWeGXj0j_9fxRj0rL21m2rIJnCPQCiNttak_P61qFU"", """&amp;"policy_desired_state!$A$3:$C$10000""), 3,false), ""Low Content"") )"),"Low Content")</f>
        <v>Low Content</v>
      </c>
      <c r="AE208" s="7">
        <v>0.5</v>
      </c>
    </row>
    <row r="209" ht="15.75" customHeight="1">
      <c r="A209" s="12" t="s">
        <v>45</v>
      </c>
      <c r="B209" s="13" t="s">
        <v>80</v>
      </c>
      <c r="C209" s="12"/>
      <c r="D209" s="12"/>
      <c r="E209" s="12"/>
      <c r="F209" s="12"/>
      <c r="G209" s="12"/>
      <c r="H209" s="7">
        <f>IFERROR(__xludf.DUMMYFUNCTION("IFERROR(filter(indirect(CONCAT(LEFT(H$1, LEN(H$1)-8),""-rep-texts"")&amp;""!$A$4:$A""),indirect(CONCAT(LEFT(H$1, LEN(H$1)-8),""-rep-texts"")&amp;""!$B$4:$B"") = -1000, indirect(CONCAT(LEFT(H$1, LEN(H$1)-8),""-rep-texts"")&amp;""!$C$4:$C"") = I209), -2)"),-2.0)</f>
        <v>-2</v>
      </c>
      <c r="I209" s="8" t="str">
        <f>IFERROR(__xludf.DUMMYFUNCTION("IFERROR(vlookup( filter(indirect(CONCAT(LEFT(H$1, LEN(H$1)-8),""-rep-texts"")&amp;""!$B$4:$B""),indirect(CONCAT(LEFT(H$1, LEN(H$1)-8),""-rep-texts"")&amp;""!$A$4:$A"") = K209), indirect(CONCAT(LEFT(H$1, LEN(H$1)-8),""-rep-texts"")&amp;""!$A$4:$C""), 3, false), ""Low "&amp;"Content"")"),"Low Content")</f>
        <v>Low Content</v>
      </c>
      <c r="J209" s="7">
        <v>0.5</v>
      </c>
      <c r="K209" s="8">
        <f>IFERROR(__xludf.DUMMYFUNCTION("IFERROR(filter(indirect(CONCAT(LEFT(K$1, LEN(K$1)-8),""-rep-texts"")&amp;""!$A$4:$A""),indirect(CONCAT(LEFT(K$1, LEN(K$1)-8),""-rep-texts"")&amp;""!$B$4:$B"") &lt;&gt; -1000, indirect(CONCAT(LEFT(K$1, LEN(K$1)-8),""-rep-texts"")&amp;""!$C$4:$C"") = L209), -2)"),-2.0)</f>
        <v>-2</v>
      </c>
      <c r="L209" s="8" t="str">
        <f>IFERROR(__xludf.DUMMYFUNCTION("IF(ISBLANK(IFERROR(vlookup(D209, IMPORTRANGE(""1HbWeGXj0j_9fxRj0rL21m2rIJnCPQCiNttak_P61qFU"", ""policy_current_state""), 3,false), ""Low Content"") ), ""Low Content"", IFERROR(vlookup(D209, IMPORTRANGE(""1HbWeGXj0j_9fxRj0rL21m2rIJnCPQCiNttak_P61qFU"", """&amp;"policy_current_state!$A$3:$C$10000""), 3,false), ""Low Content"") )"),"Low Content")</f>
        <v>Low Content</v>
      </c>
      <c r="M209" s="7">
        <v>0.5</v>
      </c>
      <c r="N209" s="7">
        <f>IFERROR(__xludf.DUMMYFUNCTION("IFERROR(filter(indirect(CONCAT(LEFT(N$1, LEN(N$1)-8),""-rep-texts"")&amp;""!$A$4:$A""),indirect(CONCAT(LEFT(N$1, LEN(N$1)-8),""-rep-texts"")&amp;""!$B$4:$B"") = -1000, indirect(CONCAT(LEFT(N$1, LEN(N$1)-8),""-rep-texts"")&amp;""!$C$4:$C"") = O209), -2)"),-2.0)</f>
        <v>-2</v>
      </c>
      <c r="O209" s="8" t="str">
        <f>IFERROR(__xludf.DUMMYFUNCTION("IFERROR(vlookup( filter(indirect(CONCAT(LEFT(N$1, LEN(N$1)-8),""-rep-texts"")&amp;""!$B$4:$B""),indirect(CONCAT(LEFT(N$1, LEN(N$1)-8),""-rep-texts"")&amp;""!$A$4:$A"") = Q209), indirect(CONCAT(LEFT(N$1, LEN(N$1)-8),""-rep-texts"")&amp;""!$A$4:$C""), 3, false), ""Low "&amp;"Content"")"),"Low Content")</f>
        <v>Low Content</v>
      </c>
      <c r="P209" s="7">
        <v>0.5</v>
      </c>
      <c r="Q209" s="8">
        <f>IFERROR(__xludf.DUMMYFUNCTION("IFERROR(filter(indirect(CONCAT(LEFT(Q$1, LEN(Q$1)-8),""-rep-texts"")&amp;""!$A$4:$A""),indirect(CONCAT(LEFT(Q$1, LEN(Q$1)-8),""-rep-texts"")&amp;""!$B$4:$B"") &lt;&gt; -1000, indirect(CONCAT(LEFT(Q$1, LEN(Q$1)-8),""-rep-texts"")&amp;""!$C$4:$C"") = R209), -2)"),-2.0)</f>
        <v>-2</v>
      </c>
      <c r="R209" s="8" t="str">
        <f>IFERROR(__xludf.DUMMYFUNCTION("IF(ISBLANK(IFERROR(vlookup(E209, IMPORTRANGE(""1HbWeGXj0j_9fxRj0rL21m2rIJnCPQCiNttak_P61qFU"", ""impact_quality""), 3,false), ""Low Content"") ), ""Low Content"", IFERROR(vlookup(E209, IMPORTRANGE(""1HbWeGXj0j_9fxRj0rL21m2rIJnCPQCiNttak_P61qFU"", ""impact"&amp;"_quality!$A$3:$C$10000""), 3,false), ""Low Content"") )"),"Low Content")</f>
        <v>Low Content</v>
      </c>
      <c r="S209" s="7">
        <v>0.5</v>
      </c>
      <c r="T209" s="7">
        <f>IFERROR(__xludf.DUMMYFUNCTION("IFERROR(filter(indirect(CONCAT(LEFT(T$1, LEN(T$1)-8),""-rep-texts"")&amp;""!$A$4:$A""),indirect(CONCAT(LEFT(T$1, LEN(T$1)-8),""-rep-texts"")&amp;""!$B$4:$B"") = -1000, indirect(CONCAT(LEFT(T$1, LEN(T$1)-8),""-rep-texts"")&amp;""!$C$4:$C"") = U209), -2)"),-2.0)</f>
        <v>-2</v>
      </c>
      <c r="U209" s="8" t="str">
        <f>IFERROR(__xludf.DUMMYFUNCTION("IFERROR(vlookup( filter(indirect(CONCAT(LEFT(T$1, LEN(T$1)-8),""-rep-texts"")&amp;""!$B$4:$B""),indirect(CONCAT(LEFT(T$1, LEN(T$1)-8),""-rep-texts"")&amp;""!$A$4:$A"") = W209), indirect(CONCAT(LEFT(T$1, LEN(T$1)-8),""-rep-texts"")&amp;""!$A$4:$C""), 3, false), ""Low "&amp;"Content"")"),"Low Content")</f>
        <v>Low Content</v>
      </c>
      <c r="V209" s="7">
        <v>0.5</v>
      </c>
      <c r="W209" s="8">
        <f>IFERROR(__xludf.DUMMYFUNCTION("IFERROR(filter(indirect(CONCAT(LEFT(W$1, LEN(W$1)-8),""-rep-texts"")&amp;""!$A$4:$A""),indirect(CONCAT(LEFT(W$1, LEN(W$1)-8),""-rep-texts"")&amp;""!$B$4:$B"") &lt;&gt; -1000, indirect(CONCAT(LEFT(W$1, LEN(W$1)-8),""-rep-texts"")&amp;""!$C$4:$C"") = X209), -2)"),-2.0)</f>
        <v>-2</v>
      </c>
      <c r="X209" s="8" t="str">
        <f>IFERROR(__xludf.DUMMYFUNCTION("IF(ISBLANK(IFERROR(vlookup(F209, IMPORTRANGE(""1HbWeGXj0j_9fxRj0rL21m2rIJnCPQCiNttak_P61qFU"", ""impact_cul_perf""), 3,false), ""Low Content"") ), ""Low Content"", IFERROR(vlookup(F209, IMPORTRANGE(""1HbWeGXj0j_9fxRj0rL21m2rIJnCPQCiNttak_P61qFU"", ""impac"&amp;"t_cul_perf!$A$3:$C$10000""), 3,false), ""Low Content"") )"),"Low Content")</f>
        <v>Low Content</v>
      </c>
      <c r="Y209" s="7">
        <v>0.5</v>
      </c>
      <c r="Z209" s="7">
        <f>IFERROR(__xludf.DUMMYFUNCTION("IFERROR(filter(indirect(CONCAT(LEFT(Z$1, LEN(Z$1)-8),""-rep-texts"")&amp;""!$A$4:$A""),indirect(CONCAT(LEFT(Z$1, LEN(Z$1)-8),""-rep-texts"")&amp;""!$B$4:$B"") = -1000, indirect(CONCAT(LEFT(Z$1, LEN(Z$1)-8),""-rep-texts"")&amp;""!$C$4:$C"") = AA209), -2)"),-2.0)</f>
        <v>-2</v>
      </c>
      <c r="AA209" s="8" t="str">
        <f>IFERROR(__xludf.DUMMYFUNCTION("IFERROR(vlookup( filter(indirect(CONCAT(LEFT(Z$1, LEN(Z$1)-8),""-rep-texts"")&amp;""!$B$4:$B""),indirect(CONCAT(LEFT(Z$1, LEN(Z$1)-8),""-rep-texts"")&amp;""!$A$4:$A"") = AC209), indirect(CONCAT(LEFT(Z$1, LEN(Z$1)-8),""-rep-texts"")&amp;""!$A$4:$C""), 3, false), ""Low"&amp;" Content"")"),"Low Content")</f>
        <v>Low Content</v>
      </c>
      <c r="AB209" s="7">
        <v>0.5</v>
      </c>
      <c r="AC209" s="8">
        <f>IFERROR(__xludf.DUMMYFUNCTION("IFERROR(filter(indirect(CONCAT(LEFT(AC$1, LEN(AC$1)-8),""-rep-texts"")&amp;""!$A$4:$A""),indirect(CONCAT(LEFT(AC$1, LEN(AC$1)-8),""-rep-texts"")&amp;""!$B$4:$B"") &lt;&gt; -1000, indirect(CONCAT(LEFT(AC$1, LEN(AC$1)-8),""-rep-texts"")&amp;""!$C$4:$C"") = AD209), -2)"),-2.0)</f>
        <v>-2</v>
      </c>
      <c r="AD209" s="8" t="str">
        <f>IFERROR(__xludf.DUMMYFUNCTION("IF(ISBLANK(IFERROR(vlookup(G209, IMPORTRANGE(""1HbWeGXj0j_9fxRj0rL21m2rIJnCPQCiNttak_P61qFU"", ""policy_desired_state""), 3,false), ""Low Content"") ), ""Low Content"", IFERROR(vlookup(G209, IMPORTRANGE(""1HbWeGXj0j_9fxRj0rL21m2rIJnCPQCiNttak_P61qFU"", """&amp;"policy_desired_state!$A$3:$C$10000""), 3,false), ""Low Content"") )"),"Low Content")</f>
        <v>Low Content</v>
      </c>
      <c r="AE209" s="7">
        <v>0.5</v>
      </c>
    </row>
    <row r="210" ht="15.75" customHeight="1">
      <c r="A210" s="12" t="s">
        <v>45</v>
      </c>
      <c r="B210" s="13" t="s">
        <v>80</v>
      </c>
      <c r="C210" s="12"/>
      <c r="D210" s="12"/>
      <c r="E210" s="12"/>
      <c r="F210" s="12"/>
      <c r="G210" s="12"/>
      <c r="H210" s="7">
        <f>IFERROR(__xludf.DUMMYFUNCTION("IFERROR(filter(indirect(CONCAT(LEFT(H$1, LEN(H$1)-8),""-rep-texts"")&amp;""!$A$4:$A""),indirect(CONCAT(LEFT(H$1, LEN(H$1)-8),""-rep-texts"")&amp;""!$B$4:$B"") = -1000, indirect(CONCAT(LEFT(H$1, LEN(H$1)-8),""-rep-texts"")&amp;""!$C$4:$C"") = I210), -2)"),-2.0)</f>
        <v>-2</v>
      </c>
      <c r="I210" s="8" t="str">
        <f>IFERROR(__xludf.DUMMYFUNCTION("IFERROR(vlookup( filter(indirect(CONCAT(LEFT(H$1, LEN(H$1)-8),""-rep-texts"")&amp;""!$B$4:$B""),indirect(CONCAT(LEFT(H$1, LEN(H$1)-8),""-rep-texts"")&amp;""!$A$4:$A"") = K210), indirect(CONCAT(LEFT(H$1, LEN(H$1)-8),""-rep-texts"")&amp;""!$A$4:$C""), 3, false), ""Low "&amp;"Content"")"),"Low Content")</f>
        <v>Low Content</v>
      </c>
      <c r="J210" s="7">
        <v>0.5</v>
      </c>
      <c r="K210" s="8">
        <f>IFERROR(__xludf.DUMMYFUNCTION("IFERROR(filter(indirect(CONCAT(LEFT(K$1, LEN(K$1)-8),""-rep-texts"")&amp;""!$A$4:$A""),indirect(CONCAT(LEFT(K$1, LEN(K$1)-8),""-rep-texts"")&amp;""!$B$4:$B"") &lt;&gt; -1000, indirect(CONCAT(LEFT(K$1, LEN(K$1)-8),""-rep-texts"")&amp;""!$C$4:$C"") = L210), -2)"),-2.0)</f>
        <v>-2</v>
      </c>
      <c r="L210" s="8" t="str">
        <f>IFERROR(__xludf.DUMMYFUNCTION("IF(ISBLANK(IFERROR(vlookup(D210, IMPORTRANGE(""1HbWeGXj0j_9fxRj0rL21m2rIJnCPQCiNttak_P61qFU"", ""policy_current_state""), 3,false), ""Low Content"") ), ""Low Content"", IFERROR(vlookup(D210, IMPORTRANGE(""1HbWeGXj0j_9fxRj0rL21m2rIJnCPQCiNttak_P61qFU"", """&amp;"policy_current_state!$A$3:$C$10000""), 3,false), ""Low Content"") )"),"Low Content")</f>
        <v>Low Content</v>
      </c>
      <c r="M210" s="7">
        <v>0.5</v>
      </c>
      <c r="N210" s="7">
        <f>IFERROR(__xludf.DUMMYFUNCTION("IFERROR(filter(indirect(CONCAT(LEFT(N$1, LEN(N$1)-8),""-rep-texts"")&amp;""!$A$4:$A""),indirect(CONCAT(LEFT(N$1, LEN(N$1)-8),""-rep-texts"")&amp;""!$B$4:$B"") = -1000, indirect(CONCAT(LEFT(N$1, LEN(N$1)-8),""-rep-texts"")&amp;""!$C$4:$C"") = O210), -2)"),-2.0)</f>
        <v>-2</v>
      </c>
      <c r="O210" s="8" t="str">
        <f>IFERROR(__xludf.DUMMYFUNCTION("IFERROR(vlookup( filter(indirect(CONCAT(LEFT(N$1, LEN(N$1)-8),""-rep-texts"")&amp;""!$B$4:$B""),indirect(CONCAT(LEFT(N$1, LEN(N$1)-8),""-rep-texts"")&amp;""!$A$4:$A"") = Q210), indirect(CONCAT(LEFT(N$1, LEN(N$1)-8),""-rep-texts"")&amp;""!$A$4:$C""), 3, false), ""Low "&amp;"Content"")"),"Low Content")</f>
        <v>Low Content</v>
      </c>
      <c r="P210" s="7">
        <v>0.5</v>
      </c>
      <c r="Q210" s="8">
        <f>IFERROR(__xludf.DUMMYFUNCTION("IFERROR(filter(indirect(CONCAT(LEFT(Q$1, LEN(Q$1)-8),""-rep-texts"")&amp;""!$A$4:$A""),indirect(CONCAT(LEFT(Q$1, LEN(Q$1)-8),""-rep-texts"")&amp;""!$B$4:$B"") &lt;&gt; -1000, indirect(CONCAT(LEFT(Q$1, LEN(Q$1)-8),""-rep-texts"")&amp;""!$C$4:$C"") = R210), -2)"),-2.0)</f>
        <v>-2</v>
      </c>
      <c r="R210" s="8" t="str">
        <f>IFERROR(__xludf.DUMMYFUNCTION("IF(ISBLANK(IFERROR(vlookup(E210, IMPORTRANGE(""1HbWeGXj0j_9fxRj0rL21m2rIJnCPQCiNttak_P61qFU"", ""impact_quality""), 3,false), ""Low Content"") ), ""Low Content"", IFERROR(vlookup(E210, IMPORTRANGE(""1HbWeGXj0j_9fxRj0rL21m2rIJnCPQCiNttak_P61qFU"", ""impact"&amp;"_quality!$A$3:$C$10000""), 3,false), ""Low Content"") )"),"Low Content")</f>
        <v>Low Content</v>
      </c>
      <c r="S210" s="7">
        <v>0.5</v>
      </c>
      <c r="T210" s="7">
        <f>IFERROR(__xludf.DUMMYFUNCTION("IFERROR(filter(indirect(CONCAT(LEFT(T$1, LEN(T$1)-8),""-rep-texts"")&amp;""!$A$4:$A""),indirect(CONCAT(LEFT(T$1, LEN(T$1)-8),""-rep-texts"")&amp;""!$B$4:$B"") = -1000, indirect(CONCAT(LEFT(T$1, LEN(T$1)-8),""-rep-texts"")&amp;""!$C$4:$C"") = U210), -2)"),-2.0)</f>
        <v>-2</v>
      </c>
      <c r="U210" s="8" t="str">
        <f>IFERROR(__xludf.DUMMYFUNCTION("IFERROR(vlookup( filter(indirect(CONCAT(LEFT(T$1, LEN(T$1)-8),""-rep-texts"")&amp;""!$B$4:$B""),indirect(CONCAT(LEFT(T$1, LEN(T$1)-8),""-rep-texts"")&amp;""!$A$4:$A"") = W210), indirect(CONCAT(LEFT(T$1, LEN(T$1)-8),""-rep-texts"")&amp;""!$A$4:$C""), 3, false), ""Low "&amp;"Content"")"),"Low Content")</f>
        <v>Low Content</v>
      </c>
      <c r="V210" s="7">
        <v>0.5</v>
      </c>
      <c r="W210" s="8">
        <f>IFERROR(__xludf.DUMMYFUNCTION("IFERROR(filter(indirect(CONCAT(LEFT(W$1, LEN(W$1)-8),""-rep-texts"")&amp;""!$A$4:$A""),indirect(CONCAT(LEFT(W$1, LEN(W$1)-8),""-rep-texts"")&amp;""!$B$4:$B"") &lt;&gt; -1000, indirect(CONCAT(LEFT(W$1, LEN(W$1)-8),""-rep-texts"")&amp;""!$C$4:$C"") = X210), -2)"),-2.0)</f>
        <v>-2</v>
      </c>
      <c r="X210" s="8" t="str">
        <f>IFERROR(__xludf.DUMMYFUNCTION("IF(ISBLANK(IFERROR(vlookup(F210, IMPORTRANGE(""1HbWeGXj0j_9fxRj0rL21m2rIJnCPQCiNttak_P61qFU"", ""impact_cul_perf""), 3,false), ""Low Content"") ), ""Low Content"", IFERROR(vlookup(F210, IMPORTRANGE(""1HbWeGXj0j_9fxRj0rL21m2rIJnCPQCiNttak_P61qFU"", ""impac"&amp;"t_cul_perf!$A$3:$C$10000""), 3,false), ""Low Content"") )"),"Low Content")</f>
        <v>Low Content</v>
      </c>
      <c r="Y210" s="7">
        <v>0.5</v>
      </c>
      <c r="Z210" s="7">
        <f>IFERROR(__xludf.DUMMYFUNCTION("IFERROR(filter(indirect(CONCAT(LEFT(Z$1, LEN(Z$1)-8),""-rep-texts"")&amp;""!$A$4:$A""),indirect(CONCAT(LEFT(Z$1, LEN(Z$1)-8),""-rep-texts"")&amp;""!$B$4:$B"") = -1000, indirect(CONCAT(LEFT(Z$1, LEN(Z$1)-8),""-rep-texts"")&amp;""!$C$4:$C"") = AA210), -2)"),-2.0)</f>
        <v>-2</v>
      </c>
      <c r="AA210" s="8" t="str">
        <f>IFERROR(__xludf.DUMMYFUNCTION("IFERROR(vlookup( filter(indirect(CONCAT(LEFT(Z$1, LEN(Z$1)-8),""-rep-texts"")&amp;""!$B$4:$B""),indirect(CONCAT(LEFT(Z$1, LEN(Z$1)-8),""-rep-texts"")&amp;""!$A$4:$A"") = AC210), indirect(CONCAT(LEFT(Z$1, LEN(Z$1)-8),""-rep-texts"")&amp;""!$A$4:$C""), 3, false), ""Low"&amp;" Content"")"),"Low Content")</f>
        <v>Low Content</v>
      </c>
      <c r="AB210" s="7">
        <v>0.5</v>
      </c>
      <c r="AC210" s="8">
        <f>IFERROR(__xludf.DUMMYFUNCTION("IFERROR(filter(indirect(CONCAT(LEFT(AC$1, LEN(AC$1)-8),""-rep-texts"")&amp;""!$A$4:$A""),indirect(CONCAT(LEFT(AC$1, LEN(AC$1)-8),""-rep-texts"")&amp;""!$B$4:$B"") &lt;&gt; -1000, indirect(CONCAT(LEFT(AC$1, LEN(AC$1)-8),""-rep-texts"")&amp;""!$C$4:$C"") = AD210), -2)"),-2.0)</f>
        <v>-2</v>
      </c>
      <c r="AD210" s="8" t="str">
        <f>IFERROR(__xludf.DUMMYFUNCTION("IF(ISBLANK(IFERROR(vlookup(G210, IMPORTRANGE(""1HbWeGXj0j_9fxRj0rL21m2rIJnCPQCiNttak_P61qFU"", ""policy_desired_state""), 3,false), ""Low Content"") ), ""Low Content"", IFERROR(vlookup(G210, IMPORTRANGE(""1HbWeGXj0j_9fxRj0rL21m2rIJnCPQCiNttak_P61qFU"", """&amp;"policy_desired_state!$A$3:$C$10000""), 3,false), ""Low Content"") )"),"Low Content")</f>
        <v>Low Content</v>
      </c>
      <c r="AE210" s="7">
        <v>0.5</v>
      </c>
    </row>
    <row r="211" ht="15.75" customHeight="1">
      <c r="A211" s="12" t="s">
        <v>38</v>
      </c>
      <c r="B211" s="13" t="s">
        <v>52</v>
      </c>
      <c r="C211" s="12"/>
      <c r="D211" s="12"/>
      <c r="E211" s="12"/>
      <c r="F211" s="12"/>
      <c r="G211" s="12"/>
      <c r="H211" s="7">
        <f>IFERROR(__xludf.DUMMYFUNCTION("IFERROR(filter(indirect(CONCAT(LEFT(H$1, LEN(H$1)-8),""-rep-texts"")&amp;""!$A$4:$A""),indirect(CONCAT(LEFT(H$1, LEN(H$1)-8),""-rep-texts"")&amp;""!$B$4:$B"") = -1000, indirect(CONCAT(LEFT(H$1, LEN(H$1)-8),""-rep-texts"")&amp;""!$C$4:$C"") = I211), -2)"),-2.0)</f>
        <v>-2</v>
      </c>
      <c r="I211" s="8" t="str">
        <f>IFERROR(__xludf.DUMMYFUNCTION("IFERROR(vlookup( filter(indirect(CONCAT(LEFT(H$1, LEN(H$1)-8),""-rep-texts"")&amp;""!$B$4:$B""),indirect(CONCAT(LEFT(H$1, LEN(H$1)-8),""-rep-texts"")&amp;""!$A$4:$A"") = K211), indirect(CONCAT(LEFT(H$1, LEN(H$1)-8),""-rep-texts"")&amp;""!$A$4:$C""), 3, false), ""Low "&amp;"Content"")"),"Low Content")</f>
        <v>Low Content</v>
      </c>
      <c r="J211" s="7">
        <v>0.5</v>
      </c>
      <c r="K211" s="8">
        <f>IFERROR(__xludf.DUMMYFUNCTION("IFERROR(filter(indirect(CONCAT(LEFT(K$1, LEN(K$1)-8),""-rep-texts"")&amp;""!$A$4:$A""),indirect(CONCAT(LEFT(K$1, LEN(K$1)-8),""-rep-texts"")&amp;""!$B$4:$B"") &lt;&gt; -1000, indirect(CONCAT(LEFT(K$1, LEN(K$1)-8),""-rep-texts"")&amp;""!$C$4:$C"") = L211), -2)"),-2.0)</f>
        <v>-2</v>
      </c>
      <c r="L211" s="8" t="str">
        <f>IFERROR(__xludf.DUMMYFUNCTION("IF(ISBLANK(IFERROR(vlookup(D211, IMPORTRANGE(""1HbWeGXj0j_9fxRj0rL21m2rIJnCPQCiNttak_P61qFU"", ""policy_current_state""), 3,false), ""Low Content"") ), ""Low Content"", IFERROR(vlookup(D211, IMPORTRANGE(""1HbWeGXj0j_9fxRj0rL21m2rIJnCPQCiNttak_P61qFU"", """&amp;"policy_current_state!$A$3:$C$10000""), 3,false), ""Low Content"") )"),"Low Content")</f>
        <v>Low Content</v>
      </c>
      <c r="M211" s="7">
        <v>0.5</v>
      </c>
      <c r="N211" s="7">
        <f>IFERROR(__xludf.DUMMYFUNCTION("IFERROR(filter(indirect(CONCAT(LEFT(N$1, LEN(N$1)-8),""-rep-texts"")&amp;""!$A$4:$A""),indirect(CONCAT(LEFT(N$1, LEN(N$1)-8),""-rep-texts"")&amp;""!$B$4:$B"") = -1000, indirect(CONCAT(LEFT(N$1, LEN(N$1)-8),""-rep-texts"")&amp;""!$C$4:$C"") = O211), -2)"),-2.0)</f>
        <v>-2</v>
      </c>
      <c r="O211" s="8" t="str">
        <f>IFERROR(__xludf.DUMMYFUNCTION("IFERROR(vlookup( filter(indirect(CONCAT(LEFT(N$1, LEN(N$1)-8),""-rep-texts"")&amp;""!$B$4:$B""),indirect(CONCAT(LEFT(N$1, LEN(N$1)-8),""-rep-texts"")&amp;""!$A$4:$A"") = Q211), indirect(CONCAT(LEFT(N$1, LEN(N$1)-8),""-rep-texts"")&amp;""!$A$4:$C""), 3, false), ""Low "&amp;"Content"")"),"Low Content")</f>
        <v>Low Content</v>
      </c>
      <c r="P211" s="7">
        <v>0.5</v>
      </c>
      <c r="Q211" s="8">
        <f>IFERROR(__xludf.DUMMYFUNCTION("IFERROR(filter(indirect(CONCAT(LEFT(Q$1, LEN(Q$1)-8),""-rep-texts"")&amp;""!$A$4:$A""),indirect(CONCAT(LEFT(Q$1, LEN(Q$1)-8),""-rep-texts"")&amp;""!$B$4:$B"") &lt;&gt; -1000, indirect(CONCAT(LEFT(Q$1, LEN(Q$1)-8),""-rep-texts"")&amp;""!$C$4:$C"") = R211), -2)"),-2.0)</f>
        <v>-2</v>
      </c>
      <c r="R211" s="8" t="str">
        <f>IFERROR(__xludf.DUMMYFUNCTION("IF(ISBLANK(IFERROR(vlookup(E211, IMPORTRANGE(""1HbWeGXj0j_9fxRj0rL21m2rIJnCPQCiNttak_P61qFU"", ""impact_quality""), 3,false), ""Low Content"") ), ""Low Content"", IFERROR(vlookup(E211, IMPORTRANGE(""1HbWeGXj0j_9fxRj0rL21m2rIJnCPQCiNttak_P61qFU"", ""impact"&amp;"_quality!$A$3:$C$10000""), 3,false), ""Low Content"") )"),"Low Content")</f>
        <v>Low Content</v>
      </c>
      <c r="S211" s="7">
        <v>0.5</v>
      </c>
      <c r="T211" s="7">
        <f>IFERROR(__xludf.DUMMYFUNCTION("IFERROR(filter(indirect(CONCAT(LEFT(T$1, LEN(T$1)-8),""-rep-texts"")&amp;""!$A$4:$A""),indirect(CONCAT(LEFT(T$1, LEN(T$1)-8),""-rep-texts"")&amp;""!$B$4:$B"") = -1000, indirect(CONCAT(LEFT(T$1, LEN(T$1)-8),""-rep-texts"")&amp;""!$C$4:$C"") = U211), -2)"),-2.0)</f>
        <v>-2</v>
      </c>
      <c r="U211" s="8" t="str">
        <f>IFERROR(__xludf.DUMMYFUNCTION("IFERROR(vlookup( filter(indirect(CONCAT(LEFT(T$1, LEN(T$1)-8),""-rep-texts"")&amp;""!$B$4:$B""),indirect(CONCAT(LEFT(T$1, LEN(T$1)-8),""-rep-texts"")&amp;""!$A$4:$A"") = W211), indirect(CONCAT(LEFT(T$1, LEN(T$1)-8),""-rep-texts"")&amp;""!$A$4:$C""), 3, false), ""Low "&amp;"Content"")"),"Low Content")</f>
        <v>Low Content</v>
      </c>
      <c r="V211" s="7">
        <v>0.5</v>
      </c>
      <c r="W211" s="8">
        <f>IFERROR(__xludf.DUMMYFUNCTION("IFERROR(filter(indirect(CONCAT(LEFT(W$1, LEN(W$1)-8),""-rep-texts"")&amp;""!$A$4:$A""),indirect(CONCAT(LEFT(W$1, LEN(W$1)-8),""-rep-texts"")&amp;""!$B$4:$B"") &lt;&gt; -1000, indirect(CONCAT(LEFT(W$1, LEN(W$1)-8),""-rep-texts"")&amp;""!$C$4:$C"") = X211), -2)"),-2.0)</f>
        <v>-2</v>
      </c>
      <c r="X211" s="8" t="str">
        <f>IFERROR(__xludf.DUMMYFUNCTION("IF(ISBLANK(IFERROR(vlookup(F211, IMPORTRANGE(""1HbWeGXj0j_9fxRj0rL21m2rIJnCPQCiNttak_P61qFU"", ""impact_cul_perf""), 3,false), ""Low Content"") ), ""Low Content"", IFERROR(vlookup(F211, IMPORTRANGE(""1HbWeGXj0j_9fxRj0rL21m2rIJnCPQCiNttak_P61qFU"", ""impac"&amp;"t_cul_perf!$A$3:$C$10000""), 3,false), ""Low Content"") )"),"Low Content")</f>
        <v>Low Content</v>
      </c>
      <c r="Y211" s="7">
        <v>0.5</v>
      </c>
      <c r="Z211" s="7">
        <f>IFERROR(__xludf.DUMMYFUNCTION("IFERROR(filter(indirect(CONCAT(LEFT(Z$1, LEN(Z$1)-8),""-rep-texts"")&amp;""!$A$4:$A""),indirect(CONCAT(LEFT(Z$1, LEN(Z$1)-8),""-rep-texts"")&amp;""!$B$4:$B"") = -1000, indirect(CONCAT(LEFT(Z$1, LEN(Z$1)-8),""-rep-texts"")&amp;""!$C$4:$C"") = AA211), -2)"),-2.0)</f>
        <v>-2</v>
      </c>
      <c r="AA211" s="8" t="str">
        <f>IFERROR(__xludf.DUMMYFUNCTION("IFERROR(vlookup( filter(indirect(CONCAT(LEFT(Z$1, LEN(Z$1)-8),""-rep-texts"")&amp;""!$B$4:$B""),indirect(CONCAT(LEFT(Z$1, LEN(Z$1)-8),""-rep-texts"")&amp;""!$A$4:$A"") = AC211), indirect(CONCAT(LEFT(Z$1, LEN(Z$1)-8),""-rep-texts"")&amp;""!$A$4:$C""), 3, false), ""Low"&amp;" Content"")"),"Low Content")</f>
        <v>Low Content</v>
      </c>
      <c r="AB211" s="7">
        <v>0.5</v>
      </c>
      <c r="AC211" s="8">
        <f>IFERROR(__xludf.DUMMYFUNCTION("IFERROR(filter(indirect(CONCAT(LEFT(AC$1, LEN(AC$1)-8),""-rep-texts"")&amp;""!$A$4:$A""),indirect(CONCAT(LEFT(AC$1, LEN(AC$1)-8),""-rep-texts"")&amp;""!$B$4:$B"") &lt;&gt; -1000, indirect(CONCAT(LEFT(AC$1, LEN(AC$1)-8),""-rep-texts"")&amp;""!$C$4:$C"") = AD211), -2)"),-2.0)</f>
        <v>-2</v>
      </c>
      <c r="AD211" s="8" t="str">
        <f>IFERROR(__xludf.DUMMYFUNCTION("IF(ISBLANK(IFERROR(vlookup(G211, IMPORTRANGE(""1HbWeGXj0j_9fxRj0rL21m2rIJnCPQCiNttak_P61qFU"", ""policy_desired_state""), 3,false), ""Low Content"") ), ""Low Content"", IFERROR(vlookup(G211, IMPORTRANGE(""1HbWeGXj0j_9fxRj0rL21m2rIJnCPQCiNttak_P61qFU"", """&amp;"policy_desired_state!$A$3:$C$10000""), 3,false), ""Low Content"") )"),"Low Content")</f>
        <v>Low Content</v>
      </c>
      <c r="AE211" s="7">
        <v>0.5</v>
      </c>
    </row>
    <row r="212" ht="15.75" customHeight="1">
      <c r="A212" s="12" t="s">
        <v>45</v>
      </c>
      <c r="B212" s="13" t="s">
        <v>52</v>
      </c>
      <c r="C212" s="12"/>
      <c r="D212" s="12"/>
      <c r="E212" s="12"/>
      <c r="F212" s="12"/>
      <c r="G212" s="12"/>
      <c r="H212" s="7">
        <f>IFERROR(__xludf.DUMMYFUNCTION("IFERROR(filter(indirect(CONCAT(LEFT(H$1, LEN(H$1)-8),""-rep-texts"")&amp;""!$A$4:$A""),indirect(CONCAT(LEFT(H$1, LEN(H$1)-8),""-rep-texts"")&amp;""!$B$4:$B"") = -1000, indirect(CONCAT(LEFT(H$1, LEN(H$1)-8),""-rep-texts"")&amp;""!$C$4:$C"") = I212), -2)"),-2.0)</f>
        <v>-2</v>
      </c>
      <c r="I212" s="8" t="str">
        <f>IFERROR(__xludf.DUMMYFUNCTION("IFERROR(vlookup( filter(indirect(CONCAT(LEFT(H$1, LEN(H$1)-8),""-rep-texts"")&amp;""!$B$4:$B""),indirect(CONCAT(LEFT(H$1, LEN(H$1)-8),""-rep-texts"")&amp;""!$A$4:$A"") = K212), indirect(CONCAT(LEFT(H$1, LEN(H$1)-8),""-rep-texts"")&amp;""!$A$4:$C""), 3, false), ""Low "&amp;"Content"")"),"Low Content")</f>
        <v>Low Content</v>
      </c>
      <c r="J212" s="7">
        <v>0.5</v>
      </c>
      <c r="K212" s="8">
        <f>IFERROR(__xludf.DUMMYFUNCTION("IFERROR(filter(indirect(CONCAT(LEFT(K$1, LEN(K$1)-8),""-rep-texts"")&amp;""!$A$4:$A""),indirect(CONCAT(LEFT(K$1, LEN(K$1)-8),""-rep-texts"")&amp;""!$B$4:$B"") &lt;&gt; -1000, indirect(CONCAT(LEFT(K$1, LEN(K$1)-8),""-rep-texts"")&amp;""!$C$4:$C"") = L212), -2)"),-2.0)</f>
        <v>-2</v>
      </c>
      <c r="L212" s="8" t="str">
        <f>IFERROR(__xludf.DUMMYFUNCTION("IF(ISBLANK(IFERROR(vlookup(D212, IMPORTRANGE(""1HbWeGXj0j_9fxRj0rL21m2rIJnCPQCiNttak_P61qFU"", ""policy_current_state""), 3,false), ""Low Content"") ), ""Low Content"", IFERROR(vlookup(D212, IMPORTRANGE(""1HbWeGXj0j_9fxRj0rL21m2rIJnCPQCiNttak_P61qFU"", """&amp;"policy_current_state!$A$3:$C$10000""), 3,false), ""Low Content"") )"),"Low Content")</f>
        <v>Low Content</v>
      </c>
      <c r="M212" s="7">
        <v>0.5</v>
      </c>
      <c r="N212" s="7">
        <f>IFERROR(__xludf.DUMMYFUNCTION("IFERROR(filter(indirect(CONCAT(LEFT(N$1, LEN(N$1)-8),""-rep-texts"")&amp;""!$A$4:$A""),indirect(CONCAT(LEFT(N$1, LEN(N$1)-8),""-rep-texts"")&amp;""!$B$4:$B"") = -1000, indirect(CONCAT(LEFT(N$1, LEN(N$1)-8),""-rep-texts"")&amp;""!$C$4:$C"") = O212), -2)"),-2.0)</f>
        <v>-2</v>
      </c>
      <c r="O212" s="8" t="str">
        <f>IFERROR(__xludf.DUMMYFUNCTION("IFERROR(vlookup( filter(indirect(CONCAT(LEFT(N$1, LEN(N$1)-8),""-rep-texts"")&amp;""!$B$4:$B""),indirect(CONCAT(LEFT(N$1, LEN(N$1)-8),""-rep-texts"")&amp;""!$A$4:$A"") = Q212), indirect(CONCAT(LEFT(N$1, LEN(N$1)-8),""-rep-texts"")&amp;""!$A$4:$C""), 3, false), ""Low "&amp;"Content"")"),"Low Content")</f>
        <v>Low Content</v>
      </c>
      <c r="P212" s="7">
        <v>0.5</v>
      </c>
      <c r="Q212" s="8">
        <f>IFERROR(__xludf.DUMMYFUNCTION("IFERROR(filter(indirect(CONCAT(LEFT(Q$1, LEN(Q$1)-8),""-rep-texts"")&amp;""!$A$4:$A""),indirect(CONCAT(LEFT(Q$1, LEN(Q$1)-8),""-rep-texts"")&amp;""!$B$4:$B"") &lt;&gt; -1000, indirect(CONCAT(LEFT(Q$1, LEN(Q$1)-8),""-rep-texts"")&amp;""!$C$4:$C"") = R212), -2)"),-2.0)</f>
        <v>-2</v>
      </c>
      <c r="R212" s="8" t="str">
        <f>IFERROR(__xludf.DUMMYFUNCTION("IF(ISBLANK(IFERROR(vlookup(E212, IMPORTRANGE(""1HbWeGXj0j_9fxRj0rL21m2rIJnCPQCiNttak_P61qFU"", ""impact_quality""), 3,false), ""Low Content"") ), ""Low Content"", IFERROR(vlookup(E212, IMPORTRANGE(""1HbWeGXj0j_9fxRj0rL21m2rIJnCPQCiNttak_P61qFU"", ""impact"&amp;"_quality!$A$3:$C$10000""), 3,false), ""Low Content"") )"),"Low Content")</f>
        <v>Low Content</v>
      </c>
      <c r="S212" s="7">
        <v>0.5</v>
      </c>
      <c r="T212" s="7">
        <f>IFERROR(__xludf.DUMMYFUNCTION("IFERROR(filter(indirect(CONCAT(LEFT(T$1, LEN(T$1)-8),""-rep-texts"")&amp;""!$A$4:$A""),indirect(CONCAT(LEFT(T$1, LEN(T$1)-8),""-rep-texts"")&amp;""!$B$4:$B"") = -1000, indirect(CONCAT(LEFT(T$1, LEN(T$1)-8),""-rep-texts"")&amp;""!$C$4:$C"") = U212), -2)"),-2.0)</f>
        <v>-2</v>
      </c>
      <c r="U212" s="8" t="str">
        <f>IFERROR(__xludf.DUMMYFUNCTION("IFERROR(vlookup( filter(indirect(CONCAT(LEFT(T$1, LEN(T$1)-8),""-rep-texts"")&amp;""!$B$4:$B""),indirect(CONCAT(LEFT(T$1, LEN(T$1)-8),""-rep-texts"")&amp;""!$A$4:$A"") = W212), indirect(CONCAT(LEFT(T$1, LEN(T$1)-8),""-rep-texts"")&amp;""!$A$4:$C""), 3, false), ""Low "&amp;"Content"")"),"Low Content")</f>
        <v>Low Content</v>
      </c>
      <c r="V212" s="7">
        <v>0.5</v>
      </c>
      <c r="W212" s="8">
        <f>IFERROR(__xludf.DUMMYFUNCTION("IFERROR(filter(indirect(CONCAT(LEFT(W$1, LEN(W$1)-8),""-rep-texts"")&amp;""!$A$4:$A""),indirect(CONCAT(LEFT(W$1, LEN(W$1)-8),""-rep-texts"")&amp;""!$B$4:$B"") &lt;&gt; -1000, indirect(CONCAT(LEFT(W$1, LEN(W$1)-8),""-rep-texts"")&amp;""!$C$4:$C"") = X212), -2)"),-2.0)</f>
        <v>-2</v>
      </c>
      <c r="X212" s="8" t="str">
        <f>IFERROR(__xludf.DUMMYFUNCTION("IF(ISBLANK(IFERROR(vlookup(F212, IMPORTRANGE(""1HbWeGXj0j_9fxRj0rL21m2rIJnCPQCiNttak_P61qFU"", ""impact_cul_perf""), 3,false), ""Low Content"") ), ""Low Content"", IFERROR(vlookup(F212, IMPORTRANGE(""1HbWeGXj0j_9fxRj0rL21m2rIJnCPQCiNttak_P61qFU"", ""impac"&amp;"t_cul_perf!$A$3:$C$10000""), 3,false), ""Low Content"") )"),"Low Content")</f>
        <v>Low Content</v>
      </c>
      <c r="Y212" s="7">
        <v>0.5</v>
      </c>
      <c r="Z212" s="7">
        <f>IFERROR(__xludf.DUMMYFUNCTION("IFERROR(filter(indirect(CONCAT(LEFT(Z$1, LEN(Z$1)-8),""-rep-texts"")&amp;""!$A$4:$A""),indirect(CONCAT(LEFT(Z$1, LEN(Z$1)-8),""-rep-texts"")&amp;""!$B$4:$B"") = -1000, indirect(CONCAT(LEFT(Z$1, LEN(Z$1)-8),""-rep-texts"")&amp;""!$C$4:$C"") = AA212), -2)"),-2.0)</f>
        <v>-2</v>
      </c>
      <c r="AA212" s="8" t="str">
        <f>IFERROR(__xludf.DUMMYFUNCTION("IFERROR(vlookup( filter(indirect(CONCAT(LEFT(Z$1, LEN(Z$1)-8),""-rep-texts"")&amp;""!$B$4:$B""),indirect(CONCAT(LEFT(Z$1, LEN(Z$1)-8),""-rep-texts"")&amp;""!$A$4:$A"") = AC212), indirect(CONCAT(LEFT(Z$1, LEN(Z$1)-8),""-rep-texts"")&amp;""!$A$4:$C""), 3, false), ""Low"&amp;" Content"")"),"Low Content")</f>
        <v>Low Content</v>
      </c>
      <c r="AB212" s="7">
        <v>0.5</v>
      </c>
      <c r="AC212" s="8">
        <f>IFERROR(__xludf.DUMMYFUNCTION("IFERROR(filter(indirect(CONCAT(LEFT(AC$1, LEN(AC$1)-8),""-rep-texts"")&amp;""!$A$4:$A""),indirect(CONCAT(LEFT(AC$1, LEN(AC$1)-8),""-rep-texts"")&amp;""!$B$4:$B"") &lt;&gt; -1000, indirect(CONCAT(LEFT(AC$1, LEN(AC$1)-8),""-rep-texts"")&amp;""!$C$4:$C"") = AD212), -2)"),-2.0)</f>
        <v>-2</v>
      </c>
      <c r="AD212" s="8" t="str">
        <f>IFERROR(__xludf.DUMMYFUNCTION("IF(ISBLANK(IFERROR(vlookup(G212, IMPORTRANGE(""1HbWeGXj0j_9fxRj0rL21m2rIJnCPQCiNttak_P61qFU"", ""policy_desired_state""), 3,false), ""Low Content"") ), ""Low Content"", IFERROR(vlookup(G212, IMPORTRANGE(""1HbWeGXj0j_9fxRj0rL21m2rIJnCPQCiNttak_P61qFU"", """&amp;"policy_desired_state!$A$3:$C$10000""), 3,false), ""Low Content"") )"),"Low Content")</f>
        <v>Low Content</v>
      </c>
      <c r="AE212" s="7">
        <v>0.5</v>
      </c>
    </row>
    <row r="213" ht="15.75" customHeight="1">
      <c r="A213" s="12" t="s">
        <v>45</v>
      </c>
      <c r="B213" s="13"/>
      <c r="C213" s="12"/>
      <c r="D213" s="12"/>
      <c r="E213" s="12"/>
      <c r="F213" s="12"/>
      <c r="G213" s="12"/>
      <c r="H213" s="7">
        <f>IFERROR(__xludf.DUMMYFUNCTION("IFERROR(filter(indirect(CONCAT(LEFT(H$1, LEN(H$1)-8),""-rep-texts"")&amp;""!$A$4:$A""),indirect(CONCAT(LEFT(H$1, LEN(H$1)-8),""-rep-texts"")&amp;""!$B$4:$B"") = -1000, indirect(CONCAT(LEFT(H$1, LEN(H$1)-8),""-rep-texts"")&amp;""!$C$4:$C"") = I213), -2)"),-2.0)</f>
        <v>-2</v>
      </c>
      <c r="I213" s="8" t="str">
        <f>IFERROR(__xludf.DUMMYFUNCTION("IFERROR(vlookup( filter(indirect(CONCAT(LEFT(H$1, LEN(H$1)-8),""-rep-texts"")&amp;""!$B$4:$B""),indirect(CONCAT(LEFT(H$1, LEN(H$1)-8),""-rep-texts"")&amp;""!$A$4:$A"") = K213), indirect(CONCAT(LEFT(H$1, LEN(H$1)-8),""-rep-texts"")&amp;""!$A$4:$C""), 3, false), ""Low "&amp;"Content"")"),"Low Content")</f>
        <v>Low Content</v>
      </c>
      <c r="J213" s="7">
        <v>0.5</v>
      </c>
      <c r="K213" s="8">
        <f>IFERROR(__xludf.DUMMYFUNCTION("IFERROR(filter(indirect(CONCAT(LEFT(K$1, LEN(K$1)-8),""-rep-texts"")&amp;""!$A$4:$A""),indirect(CONCAT(LEFT(K$1, LEN(K$1)-8),""-rep-texts"")&amp;""!$B$4:$B"") &lt;&gt; -1000, indirect(CONCAT(LEFT(K$1, LEN(K$1)-8),""-rep-texts"")&amp;""!$C$4:$C"") = L213), -2)"),-2.0)</f>
        <v>-2</v>
      </c>
      <c r="L213" s="8" t="str">
        <f>IFERROR(__xludf.DUMMYFUNCTION("IF(ISBLANK(IFERROR(vlookup(D213, IMPORTRANGE(""1HbWeGXj0j_9fxRj0rL21m2rIJnCPQCiNttak_P61qFU"", ""policy_current_state""), 3,false), ""Low Content"") ), ""Low Content"", IFERROR(vlookup(D213, IMPORTRANGE(""1HbWeGXj0j_9fxRj0rL21m2rIJnCPQCiNttak_P61qFU"", """&amp;"policy_current_state!$A$3:$C$10000""), 3,false), ""Low Content"") )"),"Low Content")</f>
        <v>Low Content</v>
      </c>
      <c r="M213" s="7">
        <v>0.5</v>
      </c>
      <c r="N213" s="7">
        <f>IFERROR(__xludf.DUMMYFUNCTION("IFERROR(filter(indirect(CONCAT(LEFT(N$1, LEN(N$1)-8),""-rep-texts"")&amp;""!$A$4:$A""),indirect(CONCAT(LEFT(N$1, LEN(N$1)-8),""-rep-texts"")&amp;""!$B$4:$B"") = -1000, indirect(CONCAT(LEFT(N$1, LEN(N$1)-8),""-rep-texts"")&amp;""!$C$4:$C"") = O213), -2)"),-2.0)</f>
        <v>-2</v>
      </c>
      <c r="O213" s="8" t="str">
        <f>IFERROR(__xludf.DUMMYFUNCTION("IFERROR(vlookup( filter(indirect(CONCAT(LEFT(N$1, LEN(N$1)-8),""-rep-texts"")&amp;""!$B$4:$B""),indirect(CONCAT(LEFT(N$1, LEN(N$1)-8),""-rep-texts"")&amp;""!$A$4:$A"") = Q213), indirect(CONCAT(LEFT(N$1, LEN(N$1)-8),""-rep-texts"")&amp;""!$A$4:$C""), 3, false), ""Low "&amp;"Content"")"),"Low Content")</f>
        <v>Low Content</v>
      </c>
      <c r="P213" s="7">
        <v>0.5</v>
      </c>
      <c r="Q213" s="8">
        <f>IFERROR(__xludf.DUMMYFUNCTION("IFERROR(filter(indirect(CONCAT(LEFT(Q$1, LEN(Q$1)-8),""-rep-texts"")&amp;""!$A$4:$A""),indirect(CONCAT(LEFT(Q$1, LEN(Q$1)-8),""-rep-texts"")&amp;""!$B$4:$B"") &lt;&gt; -1000, indirect(CONCAT(LEFT(Q$1, LEN(Q$1)-8),""-rep-texts"")&amp;""!$C$4:$C"") = R213), -2)"),-2.0)</f>
        <v>-2</v>
      </c>
      <c r="R213" s="8" t="str">
        <f>IFERROR(__xludf.DUMMYFUNCTION("IF(ISBLANK(IFERROR(vlookup(E213, IMPORTRANGE(""1HbWeGXj0j_9fxRj0rL21m2rIJnCPQCiNttak_P61qFU"", ""impact_quality""), 3,false), ""Low Content"") ), ""Low Content"", IFERROR(vlookup(E213, IMPORTRANGE(""1HbWeGXj0j_9fxRj0rL21m2rIJnCPQCiNttak_P61qFU"", ""impact"&amp;"_quality!$A$3:$C$10000""), 3,false), ""Low Content"") )"),"Low Content")</f>
        <v>Low Content</v>
      </c>
      <c r="S213" s="7">
        <v>0.5</v>
      </c>
      <c r="T213" s="7">
        <f>IFERROR(__xludf.DUMMYFUNCTION("IFERROR(filter(indirect(CONCAT(LEFT(T$1, LEN(T$1)-8),""-rep-texts"")&amp;""!$A$4:$A""),indirect(CONCAT(LEFT(T$1, LEN(T$1)-8),""-rep-texts"")&amp;""!$B$4:$B"") = -1000, indirect(CONCAT(LEFT(T$1, LEN(T$1)-8),""-rep-texts"")&amp;""!$C$4:$C"") = U213), -2)"),-2.0)</f>
        <v>-2</v>
      </c>
      <c r="U213" s="8" t="str">
        <f>IFERROR(__xludf.DUMMYFUNCTION("IFERROR(vlookup( filter(indirect(CONCAT(LEFT(T$1, LEN(T$1)-8),""-rep-texts"")&amp;""!$B$4:$B""),indirect(CONCAT(LEFT(T$1, LEN(T$1)-8),""-rep-texts"")&amp;""!$A$4:$A"") = W213), indirect(CONCAT(LEFT(T$1, LEN(T$1)-8),""-rep-texts"")&amp;""!$A$4:$C""), 3, false), ""Low "&amp;"Content"")"),"Low Content")</f>
        <v>Low Content</v>
      </c>
      <c r="V213" s="7">
        <v>0.5</v>
      </c>
      <c r="W213" s="8">
        <f>IFERROR(__xludf.DUMMYFUNCTION("IFERROR(filter(indirect(CONCAT(LEFT(W$1, LEN(W$1)-8),""-rep-texts"")&amp;""!$A$4:$A""),indirect(CONCAT(LEFT(W$1, LEN(W$1)-8),""-rep-texts"")&amp;""!$B$4:$B"") &lt;&gt; -1000, indirect(CONCAT(LEFT(W$1, LEN(W$1)-8),""-rep-texts"")&amp;""!$C$4:$C"") = X213), -2)"),-2.0)</f>
        <v>-2</v>
      </c>
      <c r="X213" s="8" t="str">
        <f>IFERROR(__xludf.DUMMYFUNCTION("IF(ISBLANK(IFERROR(vlookup(F213, IMPORTRANGE(""1HbWeGXj0j_9fxRj0rL21m2rIJnCPQCiNttak_P61qFU"", ""impact_cul_perf""), 3,false), ""Low Content"") ), ""Low Content"", IFERROR(vlookup(F213, IMPORTRANGE(""1HbWeGXj0j_9fxRj0rL21m2rIJnCPQCiNttak_P61qFU"", ""impac"&amp;"t_cul_perf!$A$3:$C$10000""), 3,false), ""Low Content"") )"),"Low Content")</f>
        <v>Low Content</v>
      </c>
      <c r="Y213" s="7">
        <v>0.5</v>
      </c>
      <c r="Z213" s="7">
        <f>IFERROR(__xludf.DUMMYFUNCTION("IFERROR(filter(indirect(CONCAT(LEFT(Z$1, LEN(Z$1)-8),""-rep-texts"")&amp;""!$A$4:$A""),indirect(CONCAT(LEFT(Z$1, LEN(Z$1)-8),""-rep-texts"")&amp;""!$B$4:$B"") = -1000, indirect(CONCAT(LEFT(Z$1, LEN(Z$1)-8),""-rep-texts"")&amp;""!$C$4:$C"") = AA213), -2)"),-2.0)</f>
        <v>-2</v>
      </c>
      <c r="AA213" s="8" t="str">
        <f>IFERROR(__xludf.DUMMYFUNCTION("IFERROR(vlookup( filter(indirect(CONCAT(LEFT(Z$1, LEN(Z$1)-8),""-rep-texts"")&amp;""!$B$4:$B""),indirect(CONCAT(LEFT(Z$1, LEN(Z$1)-8),""-rep-texts"")&amp;""!$A$4:$A"") = AC213), indirect(CONCAT(LEFT(Z$1, LEN(Z$1)-8),""-rep-texts"")&amp;""!$A$4:$C""), 3, false), ""Low"&amp;" Content"")"),"Low Content")</f>
        <v>Low Content</v>
      </c>
      <c r="AB213" s="7">
        <v>0.5</v>
      </c>
      <c r="AC213" s="8">
        <f>IFERROR(__xludf.DUMMYFUNCTION("IFERROR(filter(indirect(CONCAT(LEFT(AC$1, LEN(AC$1)-8),""-rep-texts"")&amp;""!$A$4:$A""),indirect(CONCAT(LEFT(AC$1, LEN(AC$1)-8),""-rep-texts"")&amp;""!$B$4:$B"") &lt;&gt; -1000, indirect(CONCAT(LEFT(AC$1, LEN(AC$1)-8),""-rep-texts"")&amp;""!$C$4:$C"") = AD213), -2)"),-2.0)</f>
        <v>-2</v>
      </c>
      <c r="AD213" s="8" t="str">
        <f>IFERROR(__xludf.DUMMYFUNCTION("IF(ISBLANK(IFERROR(vlookup(G213, IMPORTRANGE(""1HbWeGXj0j_9fxRj0rL21m2rIJnCPQCiNttak_P61qFU"", ""policy_desired_state""), 3,false), ""Low Content"") ), ""Low Content"", IFERROR(vlookup(G213, IMPORTRANGE(""1HbWeGXj0j_9fxRj0rL21m2rIJnCPQCiNttak_P61qFU"", """&amp;"policy_desired_state!$A$3:$C$10000""), 3,false), ""Low Content"") )"),"Low Content")</f>
        <v>Low Content</v>
      </c>
      <c r="AE213" s="7">
        <v>0.5</v>
      </c>
    </row>
    <row r="214" ht="15.75" customHeight="1">
      <c r="A214" s="12" t="s">
        <v>38</v>
      </c>
      <c r="B214" s="13"/>
      <c r="C214" s="12"/>
      <c r="D214" s="12"/>
      <c r="E214" s="12"/>
      <c r="F214" s="12"/>
      <c r="G214" s="12"/>
      <c r="H214" s="7">
        <f>IFERROR(__xludf.DUMMYFUNCTION("IFERROR(filter(indirect(CONCAT(LEFT(H$1, LEN(H$1)-8),""-rep-texts"")&amp;""!$A$4:$A""),indirect(CONCAT(LEFT(H$1, LEN(H$1)-8),""-rep-texts"")&amp;""!$B$4:$B"") = -1000, indirect(CONCAT(LEFT(H$1, LEN(H$1)-8),""-rep-texts"")&amp;""!$C$4:$C"") = I214), -2)"),-2.0)</f>
        <v>-2</v>
      </c>
      <c r="I214" s="8" t="str">
        <f>IFERROR(__xludf.DUMMYFUNCTION("IFERROR(vlookup( filter(indirect(CONCAT(LEFT(H$1, LEN(H$1)-8),""-rep-texts"")&amp;""!$B$4:$B""),indirect(CONCAT(LEFT(H$1, LEN(H$1)-8),""-rep-texts"")&amp;""!$A$4:$A"") = K214), indirect(CONCAT(LEFT(H$1, LEN(H$1)-8),""-rep-texts"")&amp;""!$A$4:$C""), 3, false), ""Low "&amp;"Content"")"),"Low Content")</f>
        <v>Low Content</v>
      </c>
      <c r="J214" s="7">
        <v>0.5</v>
      </c>
      <c r="K214" s="8">
        <f>IFERROR(__xludf.DUMMYFUNCTION("IFERROR(filter(indirect(CONCAT(LEFT(K$1, LEN(K$1)-8),""-rep-texts"")&amp;""!$A$4:$A""),indirect(CONCAT(LEFT(K$1, LEN(K$1)-8),""-rep-texts"")&amp;""!$B$4:$B"") &lt;&gt; -1000, indirect(CONCAT(LEFT(K$1, LEN(K$1)-8),""-rep-texts"")&amp;""!$C$4:$C"") = L214), -2)"),-2.0)</f>
        <v>-2</v>
      </c>
      <c r="L214" s="8" t="str">
        <f>IFERROR(__xludf.DUMMYFUNCTION("IF(ISBLANK(IFERROR(vlookup(D214, IMPORTRANGE(""1HbWeGXj0j_9fxRj0rL21m2rIJnCPQCiNttak_P61qFU"", ""policy_current_state""), 3,false), ""Low Content"") ), ""Low Content"", IFERROR(vlookup(D214, IMPORTRANGE(""1HbWeGXj0j_9fxRj0rL21m2rIJnCPQCiNttak_P61qFU"", """&amp;"policy_current_state!$A$3:$C$10000""), 3,false), ""Low Content"") )"),"Low Content")</f>
        <v>Low Content</v>
      </c>
      <c r="M214" s="7">
        <v>0.5</v>
      </c>
      <c r="N214" s="7">
        <f>IFERROR(__xludf.DUMMYFUNCTION("IFERROR(filter(indirect(CONCAT(LEFT(N$1, LEN(N$1)-8),""-rep-texts"")&amp;""!$A$4:$A""),indirect(CONCAT(LEFT(N$1, LEN(N$1)-8),""-rep-texts"")&amp;""!$B$4:$B"") = -1000, indirect(CONCAT(LEFT(N$1, LEN(N$1)-8),""-rep-texts"")&amp;""!$C$4:$C"") = O214), -2)"),-2.0)</f>
        <v>-2</v>
      </c>
      <c r="O214" s="8" t="str">
        <f>IFERROR(__xludf.DUMMYFUNCTION("IFERROR(vlookup( filter(indirect(CONCAT(LEFT(N$1, LEN(N$1)-8),""-rep-texts"")&amp;""!$B$4:$B""),indirect(CONCAT(LEFT(N$1, LEN(N$1)-8),""-rep-texts"")&amp;""!$A$4:$A"") = Q214), indirect(CONCAT(LEFT(N$1, LEN(N$1)-8),""-rep-texts"")&amp;""!$A$4:$C""), 3, false), ""Low "&amp;"Content"")"),"Low Content")</f>
        <v>Low Content</v>
      </c>
      <c r="P214" s="7">
        <v>0.5</v>
      </c>
      <c r="Q214" s="8">
        <f>IFERROR(__xludf.DUMMYFUNCTION("IFERROR(filter(indirect(CONCAT(LEFT(Q$1, LEN(Q$1)-8),""-rep-texts"")&amp;""!$A$4:$A""),indirect(CONCAT(LEFT(Q$1, LEN(Q$1)-8),""-rep-texts"")&amp;""!$B$4:$B"") &lt;&gt; -1000, indirect(CONCAT(LEFT(Q$1, LEN(Q$1)-8),""-rep-texts"")&amp;""!$C$4:$C"") = R214), -2)"),-2.0)</f>
        <v>-2</v>
      </c>
      <c r="R214" s="8" t="str">
        <f>IFERROR(__xludf.DUMMYFUNCTION("IF(ISBLANK(IFERROR(vlookup(E214, IMPORTRANGE(""1HbWeGXj0j_9fxRj0rL21m2rIJnCPQCiNttak_P61qFU"", ""impact_quality""), 3,false), ""Low Content"") ), ""Low Content"", IFERROR(vlookup(E214, IMPORTRANGE(""1HbWeGXj0j_9fxRj0rL21m2rIJnCPQCiNttak_P61qFU"", ""impact"&amp;"_quality!$A$3:$C$10000""), 3,false), ""Low Content"") )"),"Low Content")</f>
        <v>Low Content</v>
      </c>
      <c r="S214" s="7">
        <v>0.5</v>
      </c>
      <c r="T214" s="7">
        <f>IFERROR(__xludf.DUMMYFUNCTION("IFERROR(filter(indirect(CONCAT(LEFT(T$1, LEN(T$1)-8),""-rep-texts"")&amp;""!$A$4:$A""),indirect(CONCAT(LEFT(T$1, LEN(T$1)-8),""-rep-texts"")&amp;""!$B$4:$B"") = -1000, indirect(CONCAT(LEFT(T$1, LEN(T$1)-8),""-rep-texts"")&amp;""!$C$4:$C"") = U214), -2)"),-2.0)</f>
        <v>-2</v>
      </c>
      <c r="U214" s="8" t="str">
        <f>IFERROR(__xludf.DUMMYFUNCTION("IFERROR(vlookup( filter(indirect(CONCAT(LEFT(T$1, LEN(T$1)-8),""-rep-texts"")&amp;""!$B$4:$B""),indirect(CONCAT(LEFT(T$1, LEN(T$1)-8),""-rep-texts"")&amp;""!$A$4:$A"") = W214), indirect(CONCAT(LEFT(T$1, LEN(T$1)-8),""-rep-texts"")&amp;""!$A$4:$C""), 3, false), ""Low "&amp;"Content"")"),"Low Content")</f>
        <v>Low Content</v>
      </c>
      <c r="V214" s="7">
        <v>0.5</v>
      </c>
      <c r="W214" s="8">
        <f>IFERROR(__xludf.DUMMYFUNCTION("IFERROR(filter(indirect(CONCAT(LEFT(W$1, LEN(W$1)-8),""-rep-texts"")&amp;""!$A$4:$A""),indirect(CONCAT(LEFT(W$1, LEN(W$1)-8),""-rep-texts"")&amp;""!$B$4:$B"") &lt;&gt; -1000, indirect(CONCAT(LEFT(W$1, LEN(W$1)-8),""-rep-texts"")&amp;""!$C$4:$C"") = X214), -2)"),-2.0)</f>
        <v>-2</v>
      </c>
      <c r="X214" s="8" t="str">
        <f>IFERROR(__xludf.DUMMYFUNCTION("IF(ISBLANK(IFERROR(vlookup(F214, IMPORTRANGE(""1HbWeGXj0j_9fxRj0rL21m2rIJnCPQCiNttak_P61qFU"", ""impact_cul_perf""), 3,false), ""Low Content"") ), ""Low Content"", IFERROR(vlookup(F214, IMPORTRANGE(""1HbWeGXj0j_9fxRj0rL21m2rIJnCPQCiNttak_P61qFU"", ""impac"&amp;"t_cul_perf!$A$3:$C$10000""), 3,false), ""Low Content"") )"),"Low Content")</f>
        <v>Low Content</v>
      </c>
      <c r="Y214" s="7">
        <v>0.5</v>
      </c>
      <c r="Z214" s="7">
        <f>IFERROR(__xludf.DUMMYFUNCTION("IFERROR(filter(indirect(CONCAT(LEFT(Z$1, LEN(Z$1)-8),""-rep-texts"")&amp;""!$A$4:$A""),indirect(CONCAT(LEFT(Z$1, LEN(Z$1)-8),""-rep-texts"")&amp;""!$B$4:$B"") = -1000, indirect(CONCAT(LEFT(Z$1, LEN(Z$1)-8),""-rep-texts"")&amp;""!$C$4:$C"") = AA214), -2)"),-2.0)</f>
        <v>-2</v>
      </c>
      <c r="AA214" s="8" t="str">
        <f>IFERROR(__xludf.DUMMYFUNCTION("IFERROR(vlookup( filter(indirect(CONCAT(LEFT(Z$1, LEN(Z$1)-8),""-rep-texts"")&amp;""!$B$4:$B""),indirect(CONCAT(LEFT(Z$1, LEN(Z$1)-8),""-rep-texts"")&amp;""!$A$4:$A"") = AC214), indirect(CONCAT(LEFT(Z$1, LEN(Z$1)-8),""-rep-texts"")&amp;""!$A$4:$C""), 3, false), ""Low"&amp;" Content"")"),"Low Content")</f>
        <v>Low Content</v>
      </c>
      <c r="AB214" s="7">
        <v>0.5</v>
      </c>
      <c r="AC214" s="8">
        <f>IFERROR(__xludf.DUMMYFUNCTION("IFERROR(filter(indirect(CONCAT(LEFT(AC$1, LEN(AC$1)-8),""-rep-texts"")&amp;""!$A$4:$A""),indirect(CONCAT(LEFT(AC$1, LEN(AC$1)-8),""-rep-texts"")&amp;""!$B$4:$B"") &lt;&gt; -1000, indirect(CONCAT(LEFT(AC$1, LEN(AC$1)-8),""-rep-texts"")&amp;""!$C$4:$C"") = AD214), -2)"),-2.0)</f>
        <v>-2</v>
      </c>
      <c r="AD214" s="8" t="str">
        <f>IFERROR(__xludf.DUMMYFUNCTION("IF(ISBLANK(IFERROR(vlookup(G214, IMPORTRANGE(""1HbWeGXj0j_9fxRj0rL21m2rIJnCPQCiNttak_P61qFU"", ""policy_desired_state""), 3,false), ""Low Content"") ), ""Low Content"", IFERROR(vlookup(G214, IMPORTRANGE(""1HbWeGXj0j_9fxRj0rL21m2rIJnCPQCiNttak_P61qFU"", """&amp;"policy_desired_state!$A$3:$C$10000""), 3,false), ""Low Content"") )"),"Low Content")</f>
        <v>Low Content</v>
      </c>
      <c r="AE214" s="7">
        <v>0.5</v>
      </c>
    </row>
    <row r="215" ht="15.75" customHeight="1">
      <c r="A215" s="12" t="s">
        <v>38</v>
      </c>
      <c r="B215" s="13"/>
      <c r="C215" s="12"/>
      <c r="D215" s="12"/>
      <c r="E215" s="12"/>
      <c r="F215" s="12"/>
      <c r="G215" s="12"/>
      <c r="H215" s="7">
        <f>IFERROR(__xludf.DUMMYFUNCTION("IFERROR(filter(indirect(CONCAT(LEFT(H$1, LEN(H$1)-8),""-rep-texts"")&amp;""!$A$4:$A""),indirect(CONCAT(LEFT(H$1, LEN(H$1)-8),""-rep-texts"")&amp;""!$B$4:$B"") = -1000, indirect(CONCAT(LEFT(H$1, LEN(H$1)-8),""-rep-texts"")&amp;""!$C$4:$C"") = I215), -2)"),-2.0)</f>
        <v>-2</v>
      </c>
      <c r="I215" s="8" t="str">
        <f>IFERROR(__xludf.DUMMYFUNCTION("IFERROR(vlookup( filter(indirect(CONCAT(LEFT(H$1, LEN(H$1)-8),""-rep-texts"")&amp;""!$B$4:$B""),indirect(CONCAT(LEFT(H$1, LEN(H$1)-8),""-rep-texts"")&amp;""!$A$4:$A"") = K215), indirect(CONCAT(LEFT(H$1, LEN(H$1)-8),""-rep-texts"")&amp;""!$A$4:$C""), 3, false), ""Low "&amp;"Content"")"),"Low Content")</f>
        <v>Low Content</v>
      </c>
      <c r="J215" s="7">
        <v>0.5</v>
      </c>
      <c r="K215" s="8">
        <f>IFERROR(__xludf.DUMMYFUNCTION("IFERROR(filter(indirect(CONCAT(LEFT(K$1, LEN(K$1)-8),""-rep-texts"")&amp;""!$A$4:$A""),indirect(CONCAT(LEFT(K$1, LEN(K$1)-8),""-rep-texts"")&amp;""!$B$4:$B"") &lt;&gt; -1000, indirect(CONCAT(LEFT(K$1, LEN(K$1)-8),""-rep-texts"")&amp;""!$C$4:$C"") = L215), -2)"),-2.0)</f>
        <v>-2</v>
      </c>
      <c r="L215" s="8" t="str">
        <f>IFERROR(__xludf.DUMMYFUNCTION("IF(ISBLANK(IFERROR(vlookup(D215, IMPORTRANGE(""1HbWeGXj0j_9fxRj0rL21m2rIJnCPQCiNttak_P61qFU"", ""policy_current_state""), 3,false), ""Low Content"") ), ""Low Content"", IFERROR(vlookup(D215, IMPORTRANGE(""1HbWeGXj0j_9fxRj0rL21m2rIJnCPQCiNttak_P61qFU"", """&amp;"policy_current_state!$A$3:$C$10000""), 3,false), ""Low Content"") )"),"Low Content")</f>
        <v>Low Content</v>
      </c>
      <c r="M215" s="7">
        <v>0.5</v>
      </c>
      <c r="N215" s="7">
        <f>IFERROR(__xludf.DUMMYFUNCTION("IFERROR(filter(indirect(CONCAT(LEFT(N$1, LEN(N$1)-8),""-rep-texts"")&amp;""!$A$4:$A""),indirect(CONCAT(LEFT(N$1, LEN(N$1)-8),""-rep-texts"")&amp;""!$B$4:$B"") = -1000, indirect(CONCAT(LEFT(N$1, LEN(N$1)-8),""-rep-texts"")&amp;""!$C$4:$C"") = O215), -2)"),-2.0)</f>
        <v>-2</v>
      </c>
      <c r="O215" s="8" t="str">
        <f>IFERROR(__xludf.DUMMYFUNCTION("IFERROR(vlookup( filter(indirect(CONCAT(LEFT(N$1, LEN(N$1)-8),""-rep-texts"")&amp;""!$B$4:$B""),indirect(CONCAT(LEFT(N$1, LEN(N$1)-8),""-rep-texts"")&amp;""!$A$4:$A"") = Q215), indirect(CONCAT(LEFT(N$1, LEN(N$1)-8),""-rep-texts"")&amp;""!$A$4:$C""), 3, false), ""Low "&amp;"Content"")"),"Low Content")</f>
        <v>Low Content</v>
      </c>
      <c r="P215" s="7">
        <v>0.5</v>
      </c>
      <c r="Q215" s="8">
        <f>IFERROR(__xludf.DUMMYFUNCTION("IFERROR(filter(indirect(CONCAT(LEFT(Q$1, LEN(Q$1)-8),""-rep-texts"")&amp;""!$A$4:$A""),indirect(CONCAT(LEFT(Q$1, LEN(Q$1)-8),""-rep-texts"")&amp;""!$B$4:$B"") &lt;&gt; -1000, indirect(CONCAT(LEFT(Q$1, LEN(Q$1)-8),""-rep-texts"")&amp;""!$C$4:$C"") = R215), -2)"),-2.0)</f>
        <v>-2</v>
      </c>
      <c r="R215" s="8" t="str">
        <f>IFERROR(__xludf.DUMMYFUNCTION("IF(ISBLANK(IFERROR(vlookup(E215, IMPORTRANGE(""1HbWeGXj0j_9fxRj0rL21m2rIJnCPQCiNttak_P61qFU"", ""impact_quality""), 3,false), ""Low Content"") ), ""Low Content"", IFERROR(vlookup(E215, IMPORTRANGE(""1HbWeGXj0j_9fxRj0rL21m2rIJnCPQCiNttak_P61qFU"", ""impact"&amp;"_quality!$A$3:$C$10000""), 3,false), ""Low Content"") )"),"Low Content")</f>
        <v>Low Content</v>
      </c>
      <c r="S215" s="7">
        <v>0.5</v>
      </c>
      <c r="T215" s="7">
        <f>IFERROR(__xludf.DUMMYFUNCTION("IFERROR(filter(indirect(CONCAT(LEFT(T$1, LEN(T$1)-8),""-rep-texts"")&amp;""!$A$4:$A""),indirect(CONCAT(LEFT(T$1, LEN(T$1)-8),""-rep-texts"")&amp;""!$B$4:$B"") = -1000, indirect(CONCAT(LEFT(T$1, LEN(T$1)-8),""-rep-texts"")&amp;""!$C$4:$C"") = U215), -2)"),-2.0)</f>
        <v>-2</v>
      </c>
      <c r="U215" s="8" t="str">
        <f>IFERROR(__xludf.DUMMYFUNCTION("IFERROR(vlookup( filter(indirect(CONCAT(LEFT(T$1, LEN(T$1)-8),""-rep-texts"")&amp;""!$B$4:$B""),indirect(CONCAT(LEFT(T$1, LEN(T$1)-8),""-rep-texts"")&amp;""!$A$4:$A"") = W215), indirect(CONCAT(LEFT(T$1, LEN(T$1)-8),""-rep-texts"")&amp;""!$A$4:$C""), 3, false), ""Low "&amp;"Content"")"),"Low Content")</f>
        <v>Low Content</v>
      </c>
      <c r="V215" s="7">
        <v>0.5</v>
      </c>
      <c r="W215" s="8">
        <f>IFERROR(__xludf.DUMMYFUNCTION("IFERROR(filter(indirect(CONCAT(LEFT(W$1, LEN(W$1)-8),""-rep-texts"")&amp;""!$A$4:$A""),indirect(CONCAT(LEFT(W$1, LEN(W$1)-8),""-rep-texts"")&amp;""!$B$4:$B"") &lt;&gt; -1000, indirect(CONCAT(LEFT(W$1, LEN(W$1)-8),""-rep-texts"")&amp;""!$C$4:$C"") = X215), -2)"),-2.0)</f>
        <v>-2</v>
      </c>
      <c r="X215" s="8" t="str">
        <f>IFERROR(__xludf.DUMMYFUNCTION("IF(ISBLANK(IFERROR(vlookup(F215, IMPORTRANGE(""1HbWeGXj0j_9fxRj0rL21m2rIJnCPQCiNttak_P61qFU"", ""impact_cul_perf""), 3,false), ""Low Content"") ), ""Low Content"", IFERROR(vlookup(F215, IMPORTRANGE(""1HbWeGXj0j_9fxRj0rL21m2rIJnCPQCiNttak_P61qFU"", ""impac"&amp;"t_cul_perf!$A$3:$C$10000""), 3,false), ""Low Content"") )"),"Low Content")</f>
        <v>Low Content</v>
      </c>
      <c r="Y215" s="7">
        <v>0.5</v>
      </c>
      <c r="Z215" s="7">
        <f>IFERROR(__xludf.DUMMYFUNCTION("IFERROR(filter(indirect(CONCAT(LEFT(Z$1, LEN(Z$1)-8),""-rep-texts"")&amp;""!$A$4:$A""),indirect(CONCAT(LEFT(Z$1, LEN(Z$1)-8),""-rep-texts"")&amp;""!$B$4:$B"") = -1000, indirect(CONCAT(LEFT(Z$1, LEN(Z$1)-8),""-rep-texts"")&amp;""!$C$4:$C"") = AA215), -2)"),-2.0)</f>
        <v>-2</v>
      </c>
      <c r="AA215" s="8" t="str">
        <f>IFERROR(__xludf.DUMMYFUNCTION("IFERROR(vlookup( filter(indirect(CONCAT(LEFT(Z$1, LEN(Z$1)-8),""-rep-texts"")&amp;""!$B$4:$B""),indirect(CONCAT(LEFT(Z$1, LEN(Z$1)-8),""-rep-texts"")&amp;""!$A$4:$A"") = AC215), indirect(CONCAT(LEFT(Z$1, LEN(Z$1)-8),""-rep-texts"")&amp;""!$A$4:$C""), 3, false), ""Low"&amp;" Content"")"),"Low Content")</f>
        <v>Low Content</v>
      </c>
      <c r="AB215" s="7">
        <v>0.5</v>
      </c>
      <c r="AC215" s="8">
        <f>IFERROR(__xludf.DUMMYFUNCTION("IFERROR(filter(indirect(CONCAT(LEFT(AC$1, LEN(AC$1)-8),""-rep-texts"")&amp;""!$A$4:$A""),indirect(CONCAT(LEFT(AC$1, LEN(AC$1)-8),""-rep-texts"")&amp;""!$B$4:$B"") &lt;&gt; -1000, indirect(CONCAT(LEFT(AC$1, LEN(AC$1)-8),""-rep-texts"")&amp;""!$C$4:$C"") = AD215), -2)"),-2.0)</f>
        <v>-2</v>
      </c>
      <c r="AD215" s="8" t="str">
        <f>IFERROR(__xludf.DUMMYFUNCTION("IF(ISBLANK(IFERROR(vlookup(G215, IMPORTRANGE(""1HbWeGXj0j_9fxRj0rL21m2rIJnCPQCiNttak_P61qFU"", ""policy_desired_state""), 3,false), ""Low Content"") ), ""Low Content"", IFERROR(vlookup(G215, IMPORTRANGE(""1HbWeGXj0j_9fxRj0rL21m2rIJnCPQCiNttak_P61qFU"", """&amp;"policy_desired_state!$A$3:$C$10000""), 3,false), ""Low Content"") )"),"Low Content")</f>
        <v>Low Content</v>
      </c>
      <c r="AE215" s="7">
        <v>0.5</v>
      </c>
    </row>
    <row r="216" ht="15.75" customHeight="1">
      <c r="A216" s="12" t="s">
        <v>38</v>
      </c>
      <c r="B216" s="13"/>
      <c r="C216" s="12"/>
      <c r="D216" s="12"/>
      <c r="E216" s="12"/>
      <c r="F216" s="12"/>
      <c r="G216" s="12"/>
      <c r="H216" s="7">
        <f>IFERROR(__xludf.DUMMYFUNCTION("IFERROR(filter(indirect(CONCAT(LEFT(H$1, LEN(H$1)-8),""-rep-texts"")&amp;""!$A$4:$A""),indirect(CONCAT(LEFT(H$1, LEN(H$1)-8),""-rep-texts"")&amp;""!$B$4:$B"") = -1000, indirect(CONCAT(LEFT(H$1, LEN(H$1)-8),""-rep-texts"")&amp;""!$C$4:$C"") = I216), -2)"),-2.0)</f>
        <v>-2</v>
      </c>
      <c r="I216" s="8" t="str">
        <f>IFERROR(__xludf.DUMMYFUNCTION("IFERROR(vlookup( filter(indirect(CONCAT(LEFT(H$1, LEN(H$1)-8),""-rep-texts"")&amp;""!$B$4:$B""),indirect(CONCAT(LEFT(H$1, LEN(H$1)-8),""-rep-texts"")&amp;""!$A$4:$A"") = K216), indirect(CONCAT(LEFT(H$1, LEN(H$1)-8),""-rep-texts"")&amp;""!$A$4:$C""), 3, false), ""Low "&amp;"Content"")"),"Low Content")</f>
        <v>Low Content</v>
      </c>
      <c r="J216" s="7">
        <v>0.5</v>
      </c>
      <c r="K216" s="8">
        <f>IFERROR(__xludf.DUMMYFUNCTION("IFERROR(filter(indirect(CONCAT(LEFT(K$1, LEN(K$1)-8),""-rep-texts"")&amp;""!$A$4:$A""),indirect(CONCAT(LEFT(K$1, LEN(K$1)-8),""-rep-texts"")&amp;""!$B$4:$B"") &lt;&gt; -1000, indirect(CONCAT(LEFT(K$1, LEN(K$1)-8),""-rep-texts"")&amp;""!$C$4:$C"") = L216), -2)"),-2.0)</f>
        <v>-2</v>
      </c>
      <c r="L216" s="8" t="str">
        <f>IFERROR(__xludf.DUMMYFUNCTION("IF(ISBLANK(IFERROR(vlookup(D216, IMPORTRANGE(""1HbWeGXj0j_9fxRj0rL21m2rIJnCPQCiNttak_P61qFU"", ""policy_current_state""), 3,false), ""Low Content"") ), ""Low Content"", IFERROR(vlookup(D216, IMPORTRANGE(""1HbWeGXj0j_9fxRj0rL21m2rIJnCPQCiNttak_P61qFU"", """&amp;"policy_current_state!$A$3:$C$10000""), 3,false), ""Low Content"") )"),"Low Content")</f>
        <v>Low Content</v>
      </c>
      <c r="M216" s="7">
        <v>0.5</v>
      </c>
      <c r="N216" s="7">
        <f>IFERROR(__xludf.DUMMYFUNCTION("IFERROR(filter(indirect(CONCAT(LEFT(N$1, LEN(N$1)-8),""-rep-texts"")&amp;""!$A$4:$A""),indirect(CONCAT(LEFT(N$1, LEN(N$1)-8),""-rep-texts"")&amp;""!$B$4:$B"") = -1000, indirect(CONCAT(LEFT(N$1, LEN(N$1)-8),""-rep-texts"")&amp;""!$C$4:$C"") = O216), -2)"),-2.0)</f>
        <v>-2</v>
      </c>
      <c r="O216" s="8" t="str">
        <f>IFERROR(__xludf.DUMMYFUNCTION("IFERROR(vlookup( filter(indirect(CONCAT(LEFT(N$1, LEN(N$1)-8),""-rep-texts"")&amp;""!$B$4:$B""),indirect(CONCAT(LEFT(N$1, LEN(N$1)-8),""-rep-texts"")&amp;""!$A$4:$A"") = Q216), indirect(CONCAT(LEFT(N$1, LEN(N$1)-8),""-rep-texts"")&amp;""!$A$4:$C""), 3, false), ""Low "&amp;"Content"")"),"Low Content")</f>
        <v>Low Content</v>
      </c>
      <c r="P216" s="7">
        <v>0.5</v>
      </c>
      <c r="Q216" s="8">
        <f>IFERROR(__xludf.DUMMYFUNCTION("IFERROR(filter(indirect(CONCAT(LEFT(Q$1, LEN(Q$1)-8),""-rep-texts"")&amp;""!$A$4:$A""),indirect(CONCAT(LEFT(Q$1, LEN(Q$1)-8),""-rep-texts"")&amp;""!$B$4:$B"") &lt;&gt; -1000, indirect(CONCAT(LEFT(Q$1, LEN(Q$1)-8),""-rep-texts"")&amp;""!$C$4:$C"") = R216), -2)"),-2.0)</f>
        <v>-2</v>
      </c>
      <c r="R216" s="8" t="str">
        <f>IFERROR(__xludf.DUMMYFUNCTION("IF(ISBLANK(IFERROR(vlookup(E216, IMPORTRANGE(""1HbWeGXj0j_9fxRj0rL21m2rIJnCPQCiNttak_P61qFU"", ""impact_quality""), 3,false), ""Low Content"") ), ""Low Content"", IFERROR(vlookup(E216, IMPORTRANGE(""1HbWeGXj0j_9fxRj0rL21m2rIJnCPQCiNttak_P61qFU"", ""impact"&amp;"_quality!$A$3:$C$10000""), 3,false), ""Low Content"") )"),"Low Content")</f>
        <v>Low Content</v>
      </c>
      <c r="S216" s="7">
        <v>0.5</v>
      </c>
      <c r="T216" s="7">
        <f>IFERROR(__xludf.DUMMYFUNCTION("IFERROR(filter(indirect(CONCAT(LEFT(T$1, LEN(T$1)-8),""-rep-texts"")&amp;""!$A$4:$A""),indirect(CONCAT(LEFT(T$1, LEN(T$1)-8),""-rep-texts"")&amp;""!$B$4:$B"") = -1000, indirect(CONCAT(LEFT(T$1, LEN(T$1)-8),""-rep-texts"")&amp;""!$C$4:$C"") = U216), -2)"),-2.0)</f>
        <v>-2</v>
      </c>
      <c r="U216" s="8" t="str">
        <f>IFERROR(__xludf.DUMMYFUNCTION("IFERROR(vlookup( filter(indirect(CONCAT(LEFT(T$1, LEN(T$1)-8),""-rep-texts"")&amp;""!$B$4:$B""),indirect(CONCAT(LEFT(T$1, LEN(T$1)-8),""-rep-texts"")&amp;""!$A$4:$A"") = W216), indirect(CONCAT(LEFT(T$1, LEN(T$1)-8),""-rep-texts"")&amp;""!$A$4:$C""), 3, false), ""Low "&amp;"Content"")"),"Low Content")</f>
        <v>Low Content</v>
      </c>
      <c r="V216" s="7">
        <v>0.5</v>
      </c>
      <c r="W216" s="8">
        <f>IFERROR(__xludf.DUMMYFUNCTION("IFERROR(filter(indirect(CONCAT(LEFT(W$1, LEN(W$1)-8),""-rep-texts"")&amp;""!$A$4:$A""),indirect(CONCAT(LEFT(W$1, LEN(W$1)-8),""-rep-texts"")&amp;""!$B$4:$B"") &lt;&gt; -1000, indirect(CONCAT(LEFT(W$1, LEN(W$1)-8),""-rep-texts"")&amp;""!$C$4:$C"") = X216), -2)"),-2.0)</f>
        <v>-2</v>
      </c>
      <c r="X216" s="8" t="str">
        <f>IFERROR(__xludf.DUMMYFUNCTION("IF(ISBLANK(IFERROR(vlookup(F216, IMPORTRANGE(""1HbWeGXj0j_9fxRj0rL21m2rIJnCPQCiNttak_P61qFU"", ""impact_cul_perf""), 3,false), ""Low Content"") ), ""Low Content"", IFERROR(vlookup(F216, IMPORTRANGE(""1HbWeGXj0j_9fxRj0rL21m2rIJnCPQCiNttak_P61qFU"", ""impac"&amp;"t_cul_perf!$A$3:$C$10000""), 3,false), ""Low Content"") )"),"Low Content")</f>
        <v>Low Content</v>
      </c>
      <c r="Y216" s="7">
        <v>0.5</v>
      </c>
      <c r="Z216" s="7">
        <f>IFERROR(__xludf.DUMMYFUNCTION("IFERROR(filter(indirect(CONCAT(LEFT(Z$1, LEN(Z$1)-8),""-rep-texts"")&amp;""!$A$4:$A""),indirect(CONCAT(LEFT(Z$1, LEN(Z$1)-8),""-rep-texts"")&amp;""!$B$4:$B"") = -1000, indirect(CONCAT(LEFT(Z$1, LEN(Z$1)-8),""-rep-texts"")&amp;""!$C$4:$C"") = AA216), -2)"),-2.0)</f>
        <v>-2</v>
      </c>
      <c r="AA216" s="8" t="str">
        <f>IFERROR(__xludf.DUMMYFUNCTION("IFERROR(vlookup( filter(indirect(CONCAT(LEFT(Z$1, LEN(Z$1)-8),""-rep-texts"")&amp;""!$B$4:$B""),indirect(CONCAT(LEFT(Z$1, LEN(Z$1)-8),""-rep-texts"")&amp;""!$A$4:$A"") = AC216), indirect(CONCAT(LEFT(Z$1, LEN(Z$1)-8),""-rep-texts"")&amp;""!$A$4:$C""), 3, false), ""Low"&amp;" Content"")"),"Low Content")</f>
        <v>Low Content</v>
      </c>
      <c r="AB216" s="7">
        <v>0.5</v>
      </c>
      <c r="AC216" s="8">
        <f>IFERROR(__xludf.DUMMYFUNCTION("IFERROR(filter(indirect(CONCAT(LEFT(AC$1, LEN(AC$1)-8),""-rep-texts"")&amp;""!$A$4:$A""),indirect(CONCAT(LEFT(AC$1, LEN(AC$1)-8),""-rep-texts"")&amp;""!$B$4:$B"") &lt;&gt; -1000, indirect(CONCAT(LEFT(AC$1, LEN(AC$1)-8),""-rep-texts"")&amp;""!$C$4:$C"") = AD216), -2)"),-2.0)</f>
        <v>-2</v>
      </c>
      <c r="AD216" s="8" t="str">
        <f>IFERROR(__xludf.DUMMYFUNCTION("IF(ISBLANK(IFERROR(vlookup(G216, IMPORTRANGE(""1HbWeGXj0j_9fxRj0rL21m2rIJnCPQCiNttak_P61qFU"", ""policy_desired_state""), 3,false), ""Low Content"") ), ""Low Content"", IFERROR(vlookup(G216, IMPORTRANGE(""1HbWeGXj0j_9fxRj0rL21m2rIJnCPQCiNttak_P61qFU"", """&amp;"policy_desired_state!$A$3:$C$10000""), 3,false), ""Low Content"") )"),"Low Content")</f>
        <v>Low Content</v>
      </c>
      <c r="AE216" s="7">
        <v>0.5</v>
      </c>
    </row>
    <row r="217" ht="15.75" customHeight="1">
      <c r="A217" s="12" t="s">
        <v>38</v>
      </c>
      <c r="B217" s="13"/>
      <c r="C217" s="12"/>
      <c r="D217" s="12"/>
      <c r="E217" s="12"/>
      <c r="F217" s="12"/>
      <c r="G217" s="12"/>
      <c r="H217" s="7">
        <f>IFERROR(__xludf.DUMMYFUNCTION("IFERROR(filter(indirect(CONCAT(LEFT(H$1, LEN(H$1)-8),""-rep-texts"")&amp;""!$A$4:$A""),indirect(CONCAT(LEFT(H$1, LEN(H$1)-8),""-rep-texts"")&amp;""!$B$4:$B"") = -1000, indirect(CONCAT(LEFT(H$1, LEN(H$1)-8),""-rep-texts"")&amp;""!$C$4:$C"") = I217), -2)"),-2.0)</f>
        <v>-2</v>
      </c>
      <c r="I217" s="8" t="str">
        <f>IFERROR(__xludf.DUMMYFUNCTION("IFERROR(vlookup( filter(indirect(CONCAT(LEFT(H$1, LEN(H$1)-8),""-rep-texts"")&amp;""!$B$4:$B""),indirect(CONCAT(LEFT(H$1, LEN(H$1)-8),""-rep-texts"")&amp;""!$A$4:$A"") = K217), indirect(CONCAT(LEFT(H$1, LEN(H$1)-8),""-rep-texts"")&amp;""!$A$4:$C""), 3, false), ""Low "&amp;"Content"")"),"Low Content")</f>
        <v>Low Content</v>
      </c>
      <c r="J217" s="7">
        <v>0.5</v>
      </c>
      <c r="K217" s="8">
        <f>IFERROR(__xludf.DUMMYFUNCTION("IFERROR(filter(indirect(CONCAT(LEFT(K$1, LEN(K$1)-8),""-rep-texts"")&amp;""!$A$4:$A""),indirect(CONCAT(LEFT(K$1, LEN(K$1)-8),""-rep-texts"")&amp;""!$B$4:$B"") &lt;&gt; -1000, indirect(CONCAT(LEFT(K$1, LEN(K$1)-8),""-rep-texts"")&amp;""!$C$4:$C"") = L217), -2)"),-2.0)</f>
        <v>-2</v>
      </c>
      <c r="L217" s="8" t="str">
        <f>IFERROR(__xludf.DUMMYFUNCTION("IF(ISBLANK(IFERROR(vlookup(D217, IMPORTRANGE(""1HbWeGXj0j_9fxRj0rL21m2rIJnCPQCiNttak_P61qFU"", ""policy_current_state""), 3,false), ""Low Content"") ), ""Low Content"", IFERROR(vlookup(D217, IMPORTRANGE(""1HbWeGXj0j_9fxRj0rL21m2rIJnCPQCiNttak_P61qFU"", """&amp;"policy_current_state!$A$3:$C$10000""), 3,false), ""Low Content"") )"),"Low Content")</f>
        <v>Low Content</v>
      </c>
      <c r="M217" s="7">
        <v>0.5</v>
      </c>
      <c r="N217" s="7">
        <f>IFERROR(__xludf.DUMMYFUNCTION("IFERROR(filter(indirect(CONCAT(LEFT(N$1, LEN(N$1)-8),""-rep-texts"")&amp;""!$A$4:$A""),indirect(CONCAT(LEFT(N$1, LEN(N$1)-8),""-rep-texts"")&amp;""!$B$4:$B"") = -1000, indirect(CONCAT(LEFT(N$1, LEN(N$1)-8),""-rep-texts"")&amp;""!$C$4:$C"") = O217), -2)"),-2.0)</f>
        <v>-2</v>
      </c>
      <c r="O217" s="8" t="str">
        <f>IFERROR(__xludf.DUMMYFUNCTION("IFERROR(vlookup( filter(indirect(CONCAT(LEFT(N$1, LEN(N$1)-8),""-rep-texts"")&amp;""!$B$4:$B""),indirect(CONCAT(LEFT(N$1, LEN(N$1)-8),""-rep-texts"")&amp;""!$A$4:$A"") = Q217), indirect(CONCAT(LEFT(N$1, LEN(N$1)-8),""-rep-texts"")&amp;""!$A$4:$C""), 3, false), ""Low "&amp;"Content"")"),"Low Content")</f>
        <v>Low Content</v>
      </c>
      <c r="P217" s="7">
        <v>0.5</v>
      </c>
      <c r="Q217" s="8">
        <f>IFERROR(__xludf.DUMMYFUNCTION("IFERROR(filter(indirect(CONCAT(LEFT(Q$1, LEN(Q$1)-8),""-rep-texts"")&amp;""!$A$4:$A""),indirect(CONCAT(LEFT(Q$1, LEN(Q$1)-8),""-rep-texts"")&amp;""!$B$4:$B"") &lt;&gt; -1000, indirect(CONCAT(LEFT(Q$1, LEN(Q$1)-8),""-rep-texts"")&amp;""!$C$4:$C"") = R217), -2)"),-2.0)</f>
        <v>-2</v>
      </c>
      <c r="R217" s="8" t="str">
        <f>IFERROR(__xludf.DUMMYFUNCTION("IF(ISBLANK(IFERROR(vlookup(E217, IMPORTRANGE(""1HbWeGXj0j_9fxRj0rL21m2rIJnCPQCiNttak_P61qFU"", ""impact_quality""), 3,false), ""Low Content"") ), ""Low Content"", IFERROR(vlookup(E217, IMPORTRANGE(""1HbWeGXj0j_9fxRj0rL21m2rIJnCPQCiNttak_P61qFU"", ""impact"&amp;"_quality!$A$3:$C$10000""), 3,false), ""Low Content"") )"),"Low Content")</f>
        <v>Low Content</v>
      </c>
      <c r="S217" s="7">
        <v>0.5</v>
      </c>
      <c r="T217" s="7">
        <f>IFERROR(__xludf.DUMMYFUNCTION("IFERROR(filter(indirect(CONCAT(LEFT(T$1, LEN(T$1)-8),""-rep-texts"")&amp;""!$A$4:$A""),indirect(CONCAT(LEFT(T$1, LEN(T$1)-8),""-rep-texts"")&amp;""!$B$4:$B"") = -1000, indirect(CONCAT(LEFT(T$1, LEN(T$1)-8),""-rep-texts"")&amp;""!$C$4:$C"") = U217), -2)"),-2.0)</f>
        <v>-2</v>
      </c>
      <c r="U217" s="8" t="str">
        <f>IFERROR(__xludf.DUMMYFUNCTION("IFERROR(vlookup( filter(indirect(CONCAT(LEFT(T$1, LEN(T$1)-8),""-rep-texts"")&amp;""!$B$4:$B""),indirect(CONCAT(LEFT(T$1, LEN(T$1)-8),""-rep-texts"")&amp;""!$A$4:$A"") = W217), indirect(CONCAT(LEFT(T$1, LEN(T$1)-8),""-rep-texts"")&amp;""!$A$4:$C""), 3, false), ""Low "&amp;"Content"")"),"Low Content")</f>
        <v>Low Content</v>
      </c>
      <c r="V217" s="7">
        <v>0.5</v>
      </c>
      <c r="W217" s="8">
        <f>IFERROR(__xludf.DUMMYFUNCTION("IFERROR(filter(indirect(CONCAT(LEFT(W$1, LEN(W$1)-8),""-rep-texts"")&amp;""!$A$4:$A""),indirect(CONCAT(LEFT(W$1, LEN(W$1)-8),""-rep-texts"")&amp;""!$B$4:$B"") &lt;&gt; -1000, indirect(CONCAT(LEFT(W$1, LEN(W$1)-8),""-rep-texts"")&amp;""!$C$4:$C"") = X217), -2)"),-2.0)</f>
        <v>-2</v>
      </c>
      <c r="X217" s="8" t="str">
        <f>IFERROR(__xludf.DUMMYFUNCTION("IF(ISBLANK(IFERROR(vlookup(F217, IMPORTRANGE(""1HbWeGXj0j_9fxRj0rL21m2rIJnCPQCiNttak_P61qFU"", ""impact_cul_perf""), 3,false), ""Low Content"") ), ""Low Content"", IFERROR(vlookup(F217, IMPORTRANGE(""1HbWeGXj0j_9fxRj0rL21m2rIJnCPQCiNttak_P61qFU"", ""impac"&amp;"t_cul_perf!$A$3:$C$10000""), 3,false), ""Low Content"") )"),"Low Content")</f>
        <v>Low Content</v>
      </c>
      <c r="Y217" s="7">
        <v>0.5</v>
      </c>
      <c r="Z217" s="7">
        <f>IFERROR(__xludf.DUMMYFUNCTION("IFERROR(filter(indirect(CONCAT(LEFT(Z$1, LEN(Z$1)-8),""-rep-texts"")&amp;""!$A$4:$A""),indirect(CONCAT(LEFT(Z$1, LEN(Z$1)-8),""-rep-texts"")&amp;""!$B$4:$B"") = -1000, indirect(CONCAT(LEFT(Z$1, LEN(Z$1)-8),""-rep-texts"")&amp;""!$C$4:$C"") = AA217), -2)"),-2.0)</f>
        <v>-2</v>
      </c>
      <c r="AA217" s="8" t="str">
        <f>IFERROR(__xludf.DUMMYFUNCTION("IFERROR(vlookup( filter(indirect(CONCAT(LEFT(Z$1, LEN(Z$1)-8),""-rep-texts"")&amp;""!$B$4:$B""),indirect(CONCAT(LEFT(Z$1, LEN(Z$1)-8),""-rep-texts"")&amp;""!$A$4:$A"") = AC217), indirect(CONCAT(LEFT(Z$1, LEN(Z$1)-8),""-rep-texts"")&amp;""!$A$4:$C""), 3, false), ""Low"&amp;" Content"")"),"Low Content")</f>
        <v>Low Content</v>
      </c>
      <c r="AB217" s="7">
        <v>0.5</v>
      </c>
      <c r="AC217" s="8">
        <f>IFERROR(__xludf.DUMMYFUNCTION("IFERROR(filter(indirect(CONCAT(LEFT(AC$1, LEN(AC$1)-8),""-rep-texts"")&amp;""!$A$4:$A""),indirect(CONCAT(LEFT(AC$1, LEN(AC$1)-8),""-rep-texts"")&amp;""!$B$4:$B"") &lt;&gt; -1000, indirect(CONCAT(LEFT(AC$1, LEN(AC$1)-8),""-rep-texts"")&amp;""!$C$4:$C"") = AD217), -2)"),-2.0)</f>
        <v>-2</v>
      </c>
      <c r="AD217" s="8" t="str">
        <f>IFERROR(__xludf.DUMMYFUNCTION("IF(ISBLANK(IFERROR(vlookup(G217, IMPORTRANGE(""1HbWeGXj0j_9fxRj0rL21m2rIJnCPQCiNttak_P61qFU"", ""policy_desired_state""), 3,false), ""Low Content"") ), ""Low Content"", IFERROR(vlookup(G217, IMPORTRANGE(""1HbWeGXj0j_9fxRj0rL21m2rIJnCPQCiNttak_P61qFU"", """&amp;"policy_desired_state!$A$3:$C$10000""), 3,false), ""Low Content"") )"),"Low Content")</f>
        <v>Low Content</v>
      </c>
      <c r="AE217" s="7">
        <v>0.5</v>
      </c>
    </row>
    <row r="218" ht="15.75" customHeight="1">
      <c r="A218" s="12" t="s">
        <v>45</v>
      </c>
      <c r="B218" s="13"/>
      <c r="C218" s="12"/>
      <c r="D218" s="12"/>
      <c r="E218" s="12"/>
      <c r="F218" s="12"/>
      <c r="G218" s="12"/>
      <c r="H218" s="7">
        <f>IFERROR(__xludf.DUMMYFUNCTION("IFERROR(filter(indirect(CONCAT(LEFT(H$1, LEN(H$1)-8),""-rep-texts"")&amp;""!$A$4:$A""),indirect(CONCAT(LEFT(H$1, LEN(H$1)-8),""-rep-texts"")&amp;""!$B$4:$B"") = -1000, indirect(CONCAT(LEFT(H$1, LEN(H$1)-8),""-rep-texts"")&amp;""!$C$4:$C"") = I218), -2)"),-2.0)</f>
        <v>-2</v>
      </c>
      <c r="I218" s="8" t="str">
        <f>IFERROR(__xludf.DUMMYFUNCTION("IFERROR(vlookup( filter(indirect(CONCAT(LEFT(H$1, LEN(H$1)-8),""-rep-texts"")&amp;""!$B$4:$B""),indirect(CONCAT(LEFT(H$1, LEN(H$1)-8),""-rep-texts"")&amp;""!$A$4:$A"") = K218), indirect(CONCAT(LEFT(H$1, LEN(H$1)-8),""-rep-texts"")&amp;""!$A$4:$C""), 3, false), ""Low "&amp;"Content"")"),"Low Content")</f>
        <v>Low Content</v>
      </c>
      <c r="J218" s="7">
        <v>0.5</v>
      </c>
      <c r="K218" s="8">
        <f>IFERROR(__xludf.DUMMYFUNCTION("IFERROR(filter(indirect(CONCAT(LEFT(K$1, LEN(K$1)-8),""-rep-texts"")&amp;""!$A$4:$A""),indirect(CONCAT(LEFT(K$1, LEN(K$1)-8),""-rep-texts"")&amp;""!$B$4:$B"") &lt;&gt; -1000, indirect(CONCAT(LEFT(K$1, LEN(K$1)-8),""-rep-texts"")&amp;""!$C$4:$C"") = L218), -2)"),-2.0)</f>
        <v>-2</v>
      </c>
      <c r="L218" s="8" t="str">
        <f>IFERROR(__xludf.DUMMYFUNCTION("IF(ISBLANK(IFERROR(vlookup(D218, IMPORTRANGE(""1HbWeGXj0j_9fxRj0rL21m2rIJnCPQCiNttak_P61qFU"", ""policy_current_state""), 3,false), ""Low Content"") ), ""Low Content"", IFERROR(vlookup(D218, IMPORTRANGE(""1HbWeGXj0j_9fxRj0rL21m2rIJnCPQCiNttak_P61qFU"", """&amp;"policy_current_state!$A$3:$C$10000""), 3,false), ""Low Content"") )"),"Low Content")</f>
        <v>Low Content</v>
      </c>
      <c r="M218" s="7">
        <v>0.5</v>
      </c>
      <c r="N218" s="7">
        <f>IFERROR(__xludf.DUMMYFUNCTION("IFERROR(filter(indirect(CONCAT(LEFT(N$1, LEN(N$1)-8),""-rep-texts"")&amp;""!$A$4:$A""),indirect(CONCAT(LEFT(N$1, LEN(N$1)-8),""-rep-texts"")&amp;""!$B$4:$B"") = -1000, indirect(CONCAT(LEFT(N$1, LEN(N$1)-8),""-rep-texts"")&amp;""!$C$4:$C"") = O218), -2)"),-2.0)</f>
        <v>-2</v>
      </c>
      <c r="O218" s="8" t="str">
        <f>IFERROR(__xludf.DUMMYFUNCTION("IFERROR(vlookup( filter(indirect(CONCAT(LEFT(N$1, LEN(N$1)-8),""-rep-texts"")&amp;""!$B$4:$B""),indirect(CONCAT(LEFT(N$1, LEN(N$1)-8),""-rep-texts"")&amp;""!$A$4:$A"") = Q218), indirect(CONCAT(LEFT(N$1, LEN(N$1)-8),""-rep-texts"")&amp;""!$A$4:$C""), 3, false), ""Low "&amp;"Content"")"),"Low Content")</f>
        <v>Low Content</v>
      </c>
      <c r="P218" s="7">
        <v>0.5</v>
      </c>
      <c r="Q218" s="8">
        <f>IFERROR(__xludf.DUMMYFUNCTION("IFERROR(filter(indirect(CONCAT(LEFT(Q$1, LEN(Q$1)-8),""-rep-texts"")&amp;""!$A$4:$A""),indirect(CONCAT(LEFT(Q$1, LEN(Q$1)-8),""-rep-texts"")&amp;""!$B$4:$B"") &lt;&gt; -1000, indirect(CONCAT(LEFT(Q$1, LEN(Q$1)-8),""-rep-texts"")&amp;""!$C$4:$C"") = R218), -2)"),-2.0)</f>
        <v>-2</v>
      </c>
      <c r="R218" s="8" t="str">
        <f>IFERROR(__xludf.DUMMYFUNCTION("IF(ISBLANK(IFERROR(vlookup(E218, IMPORTRANGE(""1HbWeGXj0j_9fxRj0rL21m2rIJnCPQCiNttak_P61qFU"", ""impact_quality""), 3,false), ""Low Content"") ), ""Low Content"", IFERROR(vlookup(E218, IMPORTRANGE(""1HbWeGXj0j_9fxRj0rL21m2rIJnCPQCiNttak_P61qFU"", ""impact"&amp;"_quality!$A$3:$C$10000""), 3,false), ""Low Content"") )"),"Low Content")</f>
        <v>Low Content</v>
      </c>
      <c r="S218" s="7">
        <v>0.5</v>
      </c>
      <c r="T218" s="7">
        <f>IFERROR(__xludf.DUMMYFUNCTION("IFERROR(filter(indirect(CONCAT(LEFT(T$1, LEN(T$1)-8),""-rep-texts"")&amp;""!$A$4:$A""),indirect(CONCAT(LEFT(T$1, LEN(T$1)-8),""-rep-texts"")&amp;""!$B$4:$B"") = -1000, indirect(CONCAT(LEFT(T$1, LEN(T$1)-8),""-rep-texts"")&amp;""!$C$4:$C"") = U218), -2)"),-2.0)</f>
        <v>-2</v>
      </c>
      <c r="U218" s="8" t="str">
        <f>IFERROR(__xludf.DUMMYFUNCTION("IFERROR(vlookup( filter(indirect(CONCAT(LEFT(T$1, LEN(T$1)-8),""-rep-texts"")&amp;""!$B$4:$B""),indirect(CONCAT(LEFT(T$1, LEN(T$1)-8),""-rep-texts"")&amp;""!$A$4:$A"") = W218), indirect(CONCAT(LEFT(T$1, LEN(T$1)-8),""-rep-texts"")&amp;""!$A$4:$C""), 3, false), ""Low "&amp;"Content"")"),"Low Content")</f>
        <v>Low Content</v>
      </c>
      <c r="V218" s="7">
        <v>0.5</v>
      </c>
      <c r="W218" s="8">
        <f>IFERROR(__xludf.DUMMYFUNCTION("IFERROR(filter(indirect(CONCAT(LEFT(W$1, LEN(W$1)-8),""-rep-texts"")&amp;""!$A$4:$A""),indirect(CONCAT(LEFT(W$1, LEN(W$1)-8),""-rep-texts"")&amp;""!$B$4:$B"") &lt;&gt; -1000, indirect(CONCAT(LEFT(W$1, LEN(W$1)-8),""-rep-texts"")&amp;""!$C$4:$C"") = X218), -2)"),-2.0)</f>
        <v>-2</v>
      </c>
      <c r="X218" s="8" t="str">
        <f>IFERROR(__xludf.DUMMYFUNCTION("IF(ISBLANK(IFERROR(vlookup(F218, IMPORTRANGE(""1HbWeGXj0j_9fxRj0rL21m2rIJnCPQCiNttak_P61qFU"", ""impact_cul_perf""), 3,false), ""Low Content"") ), ""Low Content"", IFERROR(vlookup(F218, IMPORTRANGE(""1HbWeGXj0j_9fxRj0rL21m2rIJnCPQCiNttak_P61qFU"", ""impac"&amp;"t_cul_perf!$A$3:$C$10000""), 3,false), ""Low Content"") )"),"Low Content")</f>
        <v>Low Content</v>
      </c>
      <c r="Y218" s="7">
        <v>0.5</v>
      </c>
      <c r="Z218" s="7">
        <f>IFERROR(__xludf.DUMMYFUNCTION("IFERROR(filter(indirect(CONCAT(LEFT(Z$1, LEN(Z$1)-8),""-rep-texts"")&amp;""!$A$4:$A""),indirect(CONCAT(LEFT(Z$1, LEN(Z$1)-8),""-rep-texts"")&amp;""!$B$4:$B"") = -1000, indirect(CONCAT(LEFT(Z$1, LEN(Z$1)-8),""-rep-texts"")&amp;""!$C$4:$C"") = AA218), -2)"),-2.0)</f>
        <v>-2</v>
      </c>
      <c r="AA218" s="8" t="str">
        <f>IFERROR(__xludf.DUMMYFUNCTION("IFERROR(vlookup( filter(indirect(CONCAT(LEFT(Z$1, LEN(Z$1)-8),""-rep-texts"")&amp;""!$B$4:$B""),indirect(CONCAT(LEFT(Z$1, LEN(Z$1)-8),""-rep-texts"")&amp;""!$A$4:$A"") = AC218), indirect(CONCAT(LEFT(Z$1, LEN(Z$1)-8),""-rep-texts"")&amp;""!$A$4:$C""), 3, false), ""Low"&amp;" Content"")"),"Low Content")</f>
        <v>Low Content</v>
      </c>
      <c r="AB218" s="7">
        <v>0.5</v>
      </c>
      <c r="AC218" s="8">
        <f>IFERROR(__xludf.DUMMYFUNCTION("IFERROR(filter(indirect(CONCAT(LEFT(AC$1, LEN(AC$1)-8),""-rep-texts"")&amp;""!$A$4:$A""),indirect(CONCAT(LEFT(AC$1, LEN(AC$1)-8),""-rep-texts"")&amp;""!$B$4:$B"") &lt;&gt; -1000, indirect(CONCAT(LEFT(AC$1, LEN(AC$1)-8),""-rep-texts"")&amp;""!$C$4:$C"") = AD218), -2)"),-2.0)</f>
        <v>-2</v>
      </c>
      <c r="AD218" s="8" t="str">
        <f>IFERROR(__xludf.DUMMYFUNCTION("IF(ISBLANK(IFERROR(vlookup(G218, IMPORTRANGE(""1HbWeGXj0j_9fxRj0rL21m2rIJnCPQCiNttak_P61qFU"", ""policy_desired_state""), 3,false), ""Low Content"") ), ""Low Content"", IFERROR(vlookup(G218, IMPORTRANGE(""1HbWeGXj0j_9fxRj0rL21m2rIJnCPQCiNttak_P61qFU"", """&amp;"policy_desired_state!$A$3:$C$10000""), 3,false), ""Low Content"") )"),"Low Content")</f>
        <v>Low Content</v>
      </c>
      <c r="AE218" s="7">
        <v>0.5</v>
      </c>
    </row>
    <row r="219" ht="15.75" customHeight="1">
      <c r="A219" s="12" t="s">
        <v>45</v>
      </c>
      <c r="B219" s="13"/>
      <c r="C219" s="12"/>
      <c r="D219" s="12"/>
      <c r="E219" s="12"/>
      <c r="F219" s="12"/>
      <c r="G219" s="12"/>
      <c r="H219" s="7">
        <f>IFERROR(__xludf.DUMMYFUNCTION("IFERROR(filter(indirect(CONCAT(LEFT(H$1, LEN(H$1)-8),""-rep-texts"")&amp;""!$A$4:$A""),indirect(CONCAT(LEFT(H$1, LEN(H$1)-8),""-rep-texts"")&amp;""!$B$4:$B"") = -1000, indirect(CONCAT(LEFT(H$1, LEN(H$1)-8),""-rep-texts"")&amp;""!$C$4:$C"") = I219), -2)"),-2.0)</f>
        <v>-2</v>
      </c>
      <c r="I219" s="8" t="str">
        <f>IFERROR(__xludf.DUMMYFUNCTION("IFERROR(vlookup( filter(indirect(CONCAT(LEFT(H$1, LEN(H$1)-8),""-rep-texts"")&amp;""!$B$4:$B""),indirect(CONCAT(LEFT(H$1, LEN(H$1)-8),""-rep-texts"")&amp;""!$A$4:$A"") = K219), indirect(CONCAT(LEFT(H$1, LEN(H$1)-8),""-rep-texts"")&amp;""!$A$4:$C""), 3, false), ""Low "&amp;"Content"")"),"Low Content")</f>
        <v>Low Content</v>
      </c>
      <c r="J219" s="7">
        <v>0.5</v>
      </c>
      <c r="K219" s="8">
        <f>IFERROR(__xludf.DUMMYFUNCTION("IFERROR(filter(indirect(CONCAT(LEFT(K$1, LEN(K$1)-8),""-rep-texts"")&amp;""!$A$4:$A""),indirect(CONCAT(LEFT(K$1, LEN(K$1)-8),""-rep-texts"")&amp;""!$B$4:$B"") &lt;&gt; -1000, indirect(CONCAT(LEFT(K$1, LEN(K$1)-8),""-rep-texts"")&amp;""!$C$4:$C"") = L219), -2)"),-2.0)</f>
        <v>-2</v>
      </c>
      <c r="L219" s="8" t="str">
        <f>IFERROR(__xludf.DUMMYFUNCTION("IF(ISBLANK(IFERROR(vlookup(D219, IMPORTRANGE(""1HbWeGXj0j_9fxRj0rL21m2rIJnCPQCiNttak_P61qFU"", ""policy_current_state""), 3,false), ""Low Content"") ), ""Low Content"", IFERROR(vlookup(D219, IMPORTRANGE(""1HbWeGXj0j_9fxRj0rL21m2rIJnCPQCiNttak_P61qFU"", """&amp;"policy_current_state!$A$3:$C$10000""), 3,false), ""Low Content"") )"),"Low Content")</f>
        <v>Low Content</v>
      </c>
      <c r="M219" s="7">
        <v>0.5</v>
      </c>
      <c r="N219" s="7">
        <f>IFERROR(__xludf.DUMMYFUNCTION("IFERROR(filter(indirect(CONCAT(LEFT(N$1, LEN(N$1)-8),""-rep-texts"")&amp;""!$A$4:$A""),indirect(CONCAT(LEFT(N$1, LEN(N$1)-8),""-rep-texts"")&amp;""!$B$4:$B"") = -1000, indirect(CONCAT(LEFT(N$1, LEN(N$1)-8),""-rep-texts"")&amp;""!$C$4:$C"") = O219), -2)"),-2.0)</f>
        <v>-2</v>
      </c>
      <c r="O219" s="8" t="str">
        <f>IFERROR(__xludf.DUMMYFUNCTION("IFERROR(vlookup( filter(indirect(CONCAT(LEFT(N$1, LEN(N$1)-8),""-rep-texts"")&amp;""!$B$4:$B""),indirect(CONCAT(LEFT(N$1, LEN(N$1)-8),""-rep-texts"")&amp;""!$A$4:$A"") = Q219), indirect(CONCAT(LEFT(N$1, LEN(N$1)-8),""-rep-texts"")&amp;""!$A$4:$C""), 3, false), ""Low "&amp;"Content"")"),"Low Content")</f>
        <v>Low Content</v>
      </c>
      <c r="P219" s="7">
        <v>0.5</v>
      </c>
      <c r="Q219" s="8">
        <f>IFERROR(__xludf.DUMMYFUNCTION("IFERROR(filter(indirect(CONCAT(LEFT(Q$1, LEN(Q$1)-8),""-rep-texts"")&amp;""!$A$4:$A""),indirect(CONCAT(LEFT(Q$1, LEN(Q$1)-8),""-rep-texts"")&amp;""!$B$4:$B"") &lt;&gt; -1000, indirect(CONCAT(LEFT(Q$1, LEN(Q$1)-8),""-rep-texts"")&amp;""!$C$4:$C"") = R219), -2)"),-2.0)</f>
        <v>-2</v>
      </c>
      <c r="R219" s="8" t="str">
        <f>IFERROR(__xludf.DUMMYFUNCTION("IF(ISBLANK(IFERROR(vlookup(E219, IMPORTRANGE(""1HbWeGXj0j_9fxRj0rL21m2rIJnCPQCiNttak_P61qFU"", ""impact_quality""), 3,false), ""Low Content"") ), ""Low Content"", IFERROR(vlookup(E219, IMPORTRANGE(""1HbWeGXj0j_9fxRj0rL21m2rIJnCPQCiNttak_P61qFU"", ""impact"&amp;"_quality!$A$3:$C$10000""), 3,false), ""Low Content"") )"),"Low Content")</f>
        <v>Low Content</v>
      </c>
      <c r="S219" s="7">
        <v>0.5</v>
      </c>
      <c r="T219" s="7">
        <f>IFERROR(__xludf.DUMMYFUNCTION("IFERROR(filter(indirect(CONCAT(LEFT(T$1, LEN(T$1)-8),""-rep-texts"")&amp;""!$A$4:$A""),indirect(CONCAT(LEFT(T$1, LEN(T$1)-8),""-rep-texts"")&amp;""!$B$4:$B"") = -1000, indirect(CONCAT(LEFT(T$1, LEN(T$1)-8),""-rep-texts"")&amp;""!$C$4:$C"") = U219), -2)"),-2.0)</f>
        <v>-2</v>
      </c>
      <c r="U219" s="8" t="str">
        <f>IFERROR(__xludf.DUMMYFUNCTION("IFERROR(vlookup( filter(indirect(CONCAT(LEFT(T$1, LEN(T$1)-8),""-rep-texts"")&amp;""!$B$4:$B""),indirect(CONCAT(LEFT(T$1, LEN(T$1)-8),""-rep-texts"")&amp;""!$A$4:$A"") = W219), indirect(CONCAT(LEFT(T$1, LEN(T$1)-8),""-rep-texts"")&amp;""!$A$4:$C""), 3, false), ""Low "&amp;"Content"")"),"Low Content")</f>
        <v>Low Content</v>
      </c>
      <c r="V219" s="7">
        <v>0.5</v>
      </c>
      <c r="W219" s="8">
        <f>IFERROR(__xludf.DUMMYFUNCTION("IFERROR(filter(indirect(CONCAT(LEFT(W$1, LEN(W$1)-8),""-rep-texts"")&amp;""!$A$4:$A""),indirect(CONCAT(LEFT(W$1, LEN(W$1)-8),""-rep-texts"")&amp;""!$B$4:$B"") &lt;&gt; -1000, indirect(CONCAT(LEFT(W$1, LEN(W$1)-8),""-rep-texts"")&amp;""!$C$4:$C"") = X219), -2)"),-2.0)</f>
        <v>-2</v>
      </c>
      <c r="X219" s="8" t="str">
        <f>IFERROR(__xludf.DUMMYFUNCTION("IF(ISBLANK(IFERROR(vlookup(F219, IMPORTRANGE(""1HbWeGXj0j_9fxRj0rL21m2rIJnCPQCiNttak_P61qFU"", ""impact_cul_perf""), 3,false), ""Low Content"") ), ""Low Content"", IFERROR(vlookup(F219, IMPORTRANGE(""1HbWeGXj0j_9fxRj0rL21m2rIJnCPQCiNttak_P61qFU"", ""impac"&amp;"t_cul_perf!$A$3:$C$10000""), 3,false), ""Low Content"") )"),"Low Content")</f>
        <v>Low Content</v>
      </c>
      <c r="Y219" s="7">
        <v>0.5</v>
      </c>
      <c r="Z219" s="7">
        <f>IFERROR(__xludf.DUMMYFUNCTION("IFERROR(filter(indirect(CONCAT(LEFT(Z$1, LEN(Z$1)-8),""-rep-texts"")&amp;""!$A$4:$A""),indirect(CONCAT(LEFT(Z$1, LEN(Z$1)-8),""-rep-texts"")&amp;""!$B$4:$B"") = -1000, indirect(CONCAT(LEFT(Z$1, LEN(Z$1)-8),""-rep-texts"")&amp;""!$C$4:$C"") = AA219), -2)"),-2.0)</f>
        <v>-2</v>
      </c>
      <c r="AA219" s="8" t="str">
        <f>IFERROR(__xludf.DUMMYFUNCTION("IFERROR(vlookup( filter(indirect(CONCAT(LEFT(Z$1, LEN(Z$1)-8),""-rep-texts"")&amp;""!$B$4:$B""),indirect(CONCAT(LEFT(Z$1, LEN(Z$1)-8),""-rep-texts"")&amp;""!$A$4:$A"") = AC219), indirect(CONCAT(LEFT(Z$1, LEN(Z$1)-8),""-rep-texts"")&amp;""!$A$4:$C""), 3, false), ""Low"&amp;" Content"")"),"Low Content")</f>
        <v>Low Content</v>
      </c>
      <c r="AB219" s="7">
        <v>0.5</v>
      </c>
      <c r="AC219" s="8">
        <f>IFERROR(__xludf.DUMMYFUNCTION("IFERROR(filter(indirect(CONCAT(LEFT(AC$1, LEN(AC$1)-8),""-rep-texts"")&amp;""!$A$4:$A""),indirect(CONCAT(LEFT(AC$1, LEN(AC$1)-8),""-rep-texts"")&amp;""!$B$4:$B"") &lt;&gt; -1000, indirect(CONCAT(LEFT(AC$1, LEN(AC$1)-8),""-rep-texts"")&amp;""!$C$4:$C"") = AD219), -2)"),-2.0)</f>
        <v>-2</v>
      </c>
      <c r="AD219" s="8" t="str">
        <f>IFERROR(__xludf.DUMMYFUNCTION("IF(ISBLANK(IFERROR(vlookup(G219, IMPORTRANGE(""1HbWeGXj0j_9fxRj0rL21m2rIJnCPQCiNttak_P61qFU"", ""policy_desired_state""), 3,false), ""Low Content"") ), ""Low Content"", IFERROR(vlookup(G219, IMPORTRANGE(""1HbWeGXj0j_9fxRj0rL21m2rIJnCPQCiNttak_P61qFU"", """&amp;"policy_desired_state!$A$3:$C$10000""), 3,false), ""Low Content"") )"),"Low Content")</f>
        <v>Low Content</v>
      </c>
      <c r="AE219" s="7">
        <v>0.5</v>
      </c>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 customWidth="1" min="10" max="10" width="27.75"/>
    <col customWidth="1" min="12" max="12" width="32.63"/>
  </cols>
  <sheetData>
    <row r="1" ht="15.75" customHeight="1">
      <c r="A1" s="14" t="s">
        <v>663</v>
      </c>
      <c r="B1" s="15" t="s">
        <v>664</v>
      </c>
      <c r="C1" s="15" t="s">
        <v>665</v>
      </c>
      <c r="D1" s="15" t="s">
        <v>666</v>
      </c>
      <c r="E1" s="15" t="s">
        <v>667</v>
      </c>
      <c r="F1" s="15" t="s">
        <v>668</v>
      </c>
      <c r="G1" s="15" t="s">
        <v>669</v>
      </c>
      <c r="H1" s="15" t="s">
        <v>670</v>
      </c>
      <c r="I1" s="15" t="s">
        <v>671</v>
      </c>
      <c r="J1" s="15" t="s">
        <v>672</v>
      </c>
      <c r="K1" s="15" t="s">
        <v>673</v>
      </c>
      <c r="L1" s="15" t="s">
        <v>674</v>
      </c>
      <c r="M1" s="15" t="s">
        <v>675</v>
      </c>
    </row>
    <row r="2" ht="15.75" customHeight="1">
      <c r="A2" s="16">
        <v>-2.0</v>
      </c>
      <c r="B2" s="17">
        <v>-1000.0</v>
      </c>
      <c r="C2" s="17" t="s">
        <v>676</v>
      </c>
      <c r="D2" s="17">
        <v>0.5</v>
      </c>
      <c r="E2" s="17" t="s">
        <v>677</v>
      </c>
      <c r="F2" s="17" t="s">
        <v>677</v>
      </c>
      <c r="G2" s="17">
        <v>5.0</v>
      </c>
      <c r="H2" s="17">
        <v>5.0</v>
      </c>
      <c r="I2" s="17">
        <v>0.5</v>
      </c>
      <c r="J2" s="17" t="s">
        <v>677</v>
      </c>
      <c r="K2" s="17">
        <v>0.5</v>
      </c>
      <c r="L2" s="17" t="s">
        <v>677</v>
      </c>
      <c r="M2" s="17">
        <v>0.5</v>
      </c>
    </row>
    <row r="3" ht="15.75" customHeight="1">
      <c r="A3" s="16">
        <v>-1.0</v>
      </c>
      <c r="B3" s="17">
        <v>-1000.0</v>
      </c>
      <c r="C3" s="17" t="s">
        <v>678</v>
      </c>
      <c r="D3" s="17">
        <v>0.5</v>
      </c>
      <c r="E3" s="17" t="s">
        <v>677</v>
      </c>
      <c r="F3" s="17" t="s">
        <v>677</v>
      </c>
      <c r="G3" s="17">
        <v>5.0</v>
      </c>
      <c r="H3" s="17">
        <v>5.0</v>
      </c>
      <c r="I3" s="17">
        <v>0.5</v>
      </c>
      <c r="J3" s="17" t="s">
        <v>677</v>
      </c>
      <c r="K3" s="17">
        <v>0.5</v>
      </c>
      <c r="L3" s="17" t="s">
        <v>677</v>
      </c>
      <c r="M3" s="17">
        <v>0.5</v>
      </c>
    </row>
    <row r="4" ht="15.75" customHeight="1">
      <c r="A4" s="18">
        <v>0.0</v>
      </c>
      <c r="B4" s="17">
        <v>-1000.0</v>
      </c>
      <c r="C4" s="7" t="s">
        <v>679</v>
      </c>
      <c r="D4" s="17">
        <v>0.5</v>
      </c>
      <c r="E4" s="17" t="s">
        <v>677</v>
      </c>
      <c r="F4" s="17" t="s">
        <v>677</v>
      </c>
      <c r="G4" s="17">
        <v>5.0</v>
      </c>
      <c r="H4" s="17">
        <v>5.0</v>
      </c>
      <c r="I4" s="17">
        <v>0.5</v>
      </c>
      <c r="J4" s="19" t="s">
        <v>680</v>
      </c>
      <c r="K4" s="18">
        <v>0.5</v>
      </c>
      <c r="L4" s="20" t="s">
        <v>121</v>
      </c>
      <c r="M4" s="17">
        <v>0.5</v>
      </c>
    </row>
    <row r="5" ht="15.75" customHeight="1">
      <c r="A5" s="18">
        <v>1.0</v>
      </c>
      <c r="B5" s="17">
        <v>-1000.0</v>
      </c>
      <c r="C5" s="21" t="s">
        <v>681</v>
      </c>
      <c r="D5" s="17">
        <v>0.5</v>
      </c>
      <c r="E5" s="17" t="s">
        <v>677</v>
      </c>
      <c r="F5" s="17" t="s">
        <v>677</v>
      </c>
      <c r="G5" s="17">
        <v>5.0</v>
      </c>
      <c r="H5" s="17">
        <v>5.0</v>
      </c>
      <c r="I5" s="17">
        <v>0.5</v>
      </c>
      <c r="J5" s="20" t="s">
        <v>550</v>
      </c>
      <c r="K5" s="18">
        <v>0.5</v>
      </c>
      <c r="L5" s="20" t="s">
        <v>602</v>
      </c>
      <c r="M5" s="18">
        <v>0.5</v>
      </c>
    </row>
    <row r="6" ht="15.75" customHeight="1">
      <c r="A6" s="18">
        <v>2.0</v>
      </c>
      <c r="B6" s="17">
        <v>-1000.0</v>
      </c>
      <c r="C6" s="21" t="s">
        <v>682</v>
      </c>
      <c r="D6" s="17">
        <v>0.5</v>
      </c>
      <c r="E6" s="17" t="s">
        <v>677</v>
      </c>
      <c r="F6" s="17" t="s">
        <v>677</v>
      </c>
      <c r="G6" s="17">
        <v>5.0</v>
      </c>
      <c r="H6" s="17">
        <v>5.0</v>
      </c>
      <c r="I6" s="17">
        <v>0.5</v>
      </c>
      <c r="J6" s="20" t="s">
        <v>476</v>
      </c>
      <c r="K6" s="18">
        <v>0.5</v>
      </c>
      <c r="L6" s="20" t="s">
        <v>59</v>
      </c>
      <c r="M6" s="17">
        <v>0.5</v>
      </c>
    </row>
    <row r="7" ht="15.75" customHeight="1">
      <c r="A7" s="18">
        <v>3.0</v>
      </c>
      <c r="B7" s="17">
        <v>-1000.0</v>
      </c>
      <c r="C7" s="22" t="s">
        <v>683</v>
      </c>
      <c r="D7" s="17">
        <v>0.5</v>
      </c>
      <c r="E7" s="17" t="s">
        <v>677</v>
      </c>
      <c r="F7" s="17" t="s">
        <v>677</v>
      </c>
      <c r="G7" s="17">
        <v>5.0</v>
      </c>
      <c r="H7" s="17">
        <v>5.0</v>
      </c>
      <c r="I7" s="17">
        <v>0.5</v>
      </c>
      <c r="J7" s="23" t="s">
        <v>194</v>
      </c>
      <c r="K7" s="17">
        <v>0.5</v>
      </c>
      <c r="L7" s="23" t="s">
        <v>628</v>
      </c>
      <c r="M7" s="17">
        <v>0.5</v>
      </c>
    </row>
    <row r="8" ht="15.75" customHeight="1">
      <c r="A8" s="18">
        <v>4.0</v>
      </c>
      <c r="B8" s="18">
        <v>0.0</v>
      </c>
      <c r="C8" s="24" t="s">
        <v>679</v>
      </c>
      <c r="D8" s="17">
        <v>0.5</v>
      </c>
      <c r="E8" s="17" t="s">
        <v>677</v>
      </c>
      <c r="F8" s="17" t="s">
        <v>677</v>
      </c>
      <c r="G8" s="17">
        <v>5.0</v>
      </c>
      <c r="H8" s="17">
        <v>5.0</v>
      </c>
      <c r="I8" s="17">
        <v>0.5</v>
      </c>
      <c r="J8" s="17" t="s">
        <v>677</v>
      </c>
      <c r="K8" s="17">
        <v>0.5</v>
      </c>
      <c r="L8" s="17" t="s">
        <v>677</v>
      </c>
      <c r="M8" s="17">
        <v>0.5</v>
      </c>
    </row>
    <row r="9" ht="15.75" customHeight="1">
      <c r="A9" s="18">
        <v>5.0</v>
      </c>
      <c r="B9" s="18">
        <v>1.0</v>
      </c>
      <c r="C9" s="24" t="s">
        <v>681</v>
      </c>
      <c r="D9" s="17">
        <v>0.5</v>
      </c>
      <c r="E9" s="17" t="s">
        <v>677</v>
      </c>
      <c r="F9" s="17" t="s">
        <v>677</v>
      </c>
      <c r="G9" s="17">
        <v>5.0</v>
      </c>
      <c r="H9" s="17">
        <v>5.0</v>
      </c>
      <c r="I9" s="17">
        <v>0.5</v>
      </c>
      <c r="J9" s="17" t="s">
        <v>677</v>
      </c>
      <c r="K9" s="17">
        <v>0.5</v>
      </c>
      <c r="L9" s="17" t="s">
        <v>677</v>
      </c>
      <c r="M9" s="17">
        <v>0.5</v>
      </c>
    </row>
    <row r="10" ht="15.75" customHeight="1">
      <c r="A10" s="18">
        <v>6.0</v>
      </c>
      <c r="B10" s="18">
        <v>2.0</v>
      </c>
      <c r="C10" s="24" t="s">
        <v>682</v>
      </c>
      <c r="D10" s="17">
        <v>0.5</v>
      </c>
      <c r="E10" s="17" t="s">
        <v>677</v>
      </c>
      <c r="F10" s="17" t="s">
        <v>677</v>
      </c>
      <c r="G10" s="17">
        <v>5.0</v>
      </c>
      <c r="H10" s="17">
        <v>5.0</v>
      </c>
      <c r="I10" s="17">
        <v>0.5</v>
      </c>
      <c r="J10" s="17" t="s">
        <v>677</v>
      </c>
      <c r="K10" s="17">
        <v>0.5</v>
      </c>
      <c r="L10" s="17" t="s">
        <v>677</v>
      </c>
      <c r="M10" s="17">
        <v>0.5</v>
      </c>
    </row>
    <row r="11" ht="15.75" customHeight="1">
      <c r="A11" s="18">
        <v>7.0</v>
      </c>
      <c r="B11" s="18">
        <v>3.0</v>
      </c>
      <c r="C11" s="24" t="s">
        <v>683</v>
      </c>
      <c r="D11" s="17">
        <v>0.5</v>
      </c>
      <c r="E11" s="17" t="s">
        <v>677</v>
      </c>
      <c r="F11" s="17" t="s">
        <v>677</v>
      </c>
      <c r="G11" s="17">
        <v>5.0</v>
      </c>
      <c r="H11" s="17">
        <v>5.0</v>
      </c>
      <c r="I11" s="17">
        <v>0.5</v>
      </c>
      <c r="J11" s="17" t="s">
        <v>677</v>
      </c>
      <c r="K11" s="17">
        <v>0.5</v>
      </c>
      <c r="L11" s="17" t="s">
        <v>677</v>
      </c>
      <c r="M11" s="17">
        <v>0.5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9.38"/>
    <col customWidth="1" min="4" max="6" width="12.63"/>
    <col customWidth="1" min="10" max="10" width="29.38"/>
    <col customWidth="1" min="12" max="12" width="26.13"/>
  </cols>
  <sheetData>
    <row r="1" ht="15.75" customHeight="1">
      <c r="A1" s="1" t="s">
        <v>663</v>
      </c>
      <c r="B1" s="1" t="s">
        <v>664</v>
      </c>
      <c r="C1" s="1" t="s">
        <v>665</v>
      </c>
      <c r="D1" s="1" t="s">
        <v>666</v>
      </c>
      <c r="E1" s="1" t="s">
        <v>667</v>
      </c>
      <c r="F1" s="1" t="s">
        <v>668</v>
      </c>
      <c r="G1" s="1" t="s">
        <v>669</v>
      </c>
      <c r="H1" s="1" t="s">
        <v>670</v>
      </c>
      <c r="I1" s="1" t="s">
        <v>671</v>
      </c>
      <c r="J1" s="1" t="s">
        <v>672</v>
      </c>
      <c r="K1" s="1" t="s">
        <v>673</v>
      </c>
      <c r="L1" s="1" t="s">
        <v>674</v>
      </c>
      <c r="M1" s="1" t="s">
        <v>675</v>
      </c>
    </row>
    <row r="2" ht="15.75" customHeight="1">
      <c r="A2" s="5">
        <v>-2.0</v>
      </c>
      <c r="B2" s="5">
        <v>-1000.0</v>
      </c>
      <c r="C2" s="5" t="s">
        <v>676</v>
      </c>
      <c r="D2" s="5">
        <v>0.5</v>
      </c>
      <c r="E2" s="5" t="s">
        <v>677</v>
      </c>
      <c r="F2" s="5" t="s">
        <v>677</v>
      </c>
      <c r="G2" s="5">
        <v>5.0</v>
      </c>
      <c r="H2" s="5">
        <v>5.0</v>
      </c>
      <c r="I2" s="5">
        <v>0.5</v>
      </c>
      <c r="J2" s="5" t="s">
        <v>677</v>
      </c>
      <c r="K2" s="5">
        <v>0.5</v>
      </c>
      <c r="L2" s="5" t="s">
        <v>677</v>
      </c>
      <c r="M2" s="5">
        <v>0.5</v>
      </c>
    </row>
    <row r="3" ht="15.75" customHeight="1">
      <c r="A3" s="5">
        <v>-1.0</v>
      </c>
      <c r="B3" s="5">
        <v>-1000.0</v>
      </c>
      <c r="C3" s="5" t="s">
        <v>678</v>
      </c>
      <c r="D3" s="5">
        <v>0.5</v>
      </c>
      <c r="E3" s="5" t="s">
        <v>677</v>
      </c>
      <c r="F3" s="5" t="s">
        <v>677</v>
      </c>
      <c r="G3" s="5">
        <v>5.0</v>
      </c>
      <c r="H3" s="5">
        <v>5.0</v>
      </c>
      <c r="I3" s="5">
        <v>0.5</v>
      </c>
      <c r="J3" s="5" t="s">
        <v>677</v>
      </c>
      <c r="K3" s="5">
        <v>0.5</v>
      </c>
      <c r="L3" s="5" t="s">
        <v>677</v>
      </c>
      <c r="M3" s="5">
        <v>0.5</v>
      </c>
    </row>
    <row r="4" ht="15.75" customHeight="1">
      <c r="A4" s="5">
        <v>0.0</v>
      </c>
      <c r="B4" s="5">
        <v>-1000.0</v>
      </c>
      <c r="C4" s="5" t="s">
        <v>684</v>
      </c>
      <c r="D4" s="5">
        <v>0.5</v>
      </c>
      <c r="E4" s="5" t="s">
        <v>677</v>
      </c>
      <c r="F4" s="5" t="s">
        <v>677</v>
      </c>
      <c r="G4" s="5">
        <v>5.0</v>
      </c>
      <c r="H4" s="5">
        <v>5.0</v>
      </c>
      <c r="I4" s="5">
        <v>0.5</v>
      </c>
      <c r="J4" s="25" t="s">
        <v>369</v>
      </c>
      <c r="K4" s="26">
        <v>0.5</v>
      </c>
      <c r="L4" s="25" t="s">
        <v>183</v>
      </c>
      <c r="M4" s="5">
        <v>0.5</v>
      </c>
    </row>
    <row r="5" ht="15.75" customHeight="1">
      <c r="A5" s="5">
        <v>1.0</v>
      </c>
      <c r="B5" s="5">
        <v>-1000.0</v>
      </c>
      <c r="C5" s="13" t="s">
        <v>685</v>
      </c>
      <c r="D5" s="5">
        <v>0.5</v>
      </c>
      <c r="E5" s="5" t="s">
        <v>677</v>
      </c>
      <c r="F5" s="5" t="s">
        <v>677</v>
      </c>
      <c r="G5" s="5">
        <v>5.0</v>
      </c>
      <c r="H5" s="5">
        <v>5.0</v>
      </c>
      <c r="I5" s="5">
        <v>0.5</v>
      </c>
      <c r="J5" s="25" t="s">
        <v>531</v>
      </c>
      <c r="K5" s="26">
        <v>0.5</v>
      </c>
      <c r="L5" s="26" t="s">
        <v>477</v>
      </c>
      <c r="M5" s="5">
        <v>0.5</v>
      </c>
    </row>
    <row r="6" ht="15.75" customHeight="1">
      <c r="A6" s="5">
        <v>2.0</v>
      </c>
      <c r="B6" s="5">
        <v>-1000.0</v>
      </c>
      <c r="C6" s="5" t="s">
        <v>686</v>
      </c>
      <c r="D6" s="5">
        <v>0.5</v>
      </c>
      <c r="E6" s="5" t="s">
        <v>677</v>
      </c>
      <c r="F6" s="5" t="s">
        <v>677</v>
      </c>
      <c r="G6" s="5">
        <v>5.0</v>
      </c>
      <c r="H6" s="5">
        <v>5.0</v>
      </c>
      <c r="I6" s="5">
        <v>0.5</v>
      </c>
      <c r="J6" s="27" t="s">
        <v>493</v>
      </c>
      <c r="K6" s="26">
        <v>0.5</v>
      </c>
      <c r="L6" s="26" t="s">
        <v>122</v>
      </c>
      <c r="M6" s="5">
        <v>0.5</v>
      </c>
    </row>
    <row r="7" ht="15.75" customHeight="1">
      <c r="A7" s="5">
        <v>3.0</v>
      </c>
      <c r="B7" s="5">
        <v>0.0</v>
      </c>
      <c r="C7" s="5" t="s">
        <v>687</v>
      </c>
      <c r="D7" s="5">
        <v>0.5</v>
      </c>
      <c r="E7" s="5" t="s">
        <v>677</v>
      </c>
      <c r="F7" s="5" t="s">
        <v>677</v>
      </c>
      <c r="G7" s="5">
        <v>5.0</v>
      </c>
      <c r="H7" s="5">
        <v>5.0</v>
      </c>
      <c r="I7" s="5">
        <v>0.5</v>
      </c>
      <c r="J7" s="5" t="s">
        <v>677</v>
      </c>
      <c r="K7" s="5">
        <v>0.5</v>
      </c>
      <c r="L7" s="5" t="s">
        <v>677</v>
      </c>
      <c r="M7" s="5">
        <v>0.5</v>
      </c>
    </row>
    <row r="8" ht="15.75" customHeight="1">
      <c r="A8" s="5">
        <v>4.0</v>
      </c>
      <c r="B8" s="5">
        <v>0.0</v>
      </c>
      <c r="C8" s="28" t="s">
        <v>688</v>
      </c>
      <c r="D8" s="5">
        <v>0.5</v>
      </c>
      <c r="E8" s="5" t="s">
        <v>677</v>
      </c>
      <c r="F8" s="5" t="s">
        <v>677</v>
      </c>
      <c r="G8" s="5">
        <v>5.0</v>
      </c>
      <c r="H8" s="5">
        <v>5.0</v>
      </c>
      <c r="I8" s="5">
        <v>0.5</v>
      </c>
      <c r="J8" s="5" t="s">
        <v>677</v>
      </c>
      <c r="K8" s="5">
        <v>0.5</v>
      </c>
      <c r="L8" s="5" t="s">
        <v>677</v>
      </c>
      <c r="M8" s="5">
        <v>0.5</v>
      </c>
    </row>
    <row r="9" ht="15.75" customHeight="1">
      <c r="A9" s="5">
        <v>5.0</v>
      </c>
      <c r="B9" s="5">
        <v>0.0</v>
      </c>
      <c r="C9" s="5" t="s">
        <v>689</v>
      </c>
      <c r="D9" s="5">
        <v>0.5</v>
      </c>
      <c r="E9" s="5" t="s">
        <v>677</v>
      </c>
      <c r="F9" s="5" t="s">
        <v>677</v>
      </c>
      <c r="G9" s="5">
        <v>5.0</v>
      </c>
      <c r="H9" s="5">
        <v>5.0</v>
      </c>
      <c r="I9" s="5">
        <v>0.5</v>
      </c>
      <c r="J9" s="5" t="s">
        <v>677</v>
      </c>
      <c r="K9" s="5">
        <v>0.5</v>
      </c>
      <c r="L9" s="5" t="s">
        <v>677</v>
      </c>
      <c r="M9" s="5">
        <v>0.5</v>
      </c>
    </row>
    <row r="10" ht="15.75" customHeight="1">
      <c r="A10" s="5">
        <v>6.0</v>
      </c>
      <c r="B10" s="5">
        <v>0.0</v>
      </c>
      <c r="C10" s="5" t="s">
        <v>690</v>
      </c>
      <c r="D10" s="5">
        <v>0.5</v>
      </c>
      <c r="E10" s="5" t="s">
        <v>677</v>
      </c>
      <c r="F10" s="5" t="s">
        <v>677</v>
      </c>
      <c r="G10" s="5">
        <v>5.0</v>
      </c>
      <c r="H10" s="5">
        <v>5.0</v>
      </c>
      <c r="I10" s="5">
        <v>0.5</v>
      </c>
      <c r="J10" s="5" t="s">
        <v>677</v>
      </c>
      <c r="K10" s="5">
        <v>0.5</v>
      </c>
      <c r="L10" s="5" t="s">
        <v>677</v>
      </c>
      <c r="M10" s="5">
        <v>0.5</v>
      </c>
    </row>
    <row r="11" ht="15.75" customHeight="1">
      <c r="A11" s="5">
        <v>7.0</v>
      </c>
      <c r="B11" s="5">
        <v>1.0</v>
      </c>
      <c r="C11" s="5" t="s">
        <v>685</v>
      </c>
      <c r="D11" s="5">
        <v>0.5</v>
      </c>
      <c r="E11" s="5" t="s">
        <v>677</v>
      </c>
      <c r="F11" s="5" t="s">
        <v>677</v>
      </c>
      <c r="G11" s="5">
        <v>5.0</v>
      </c>
      <c r="H11" s="5">
        <v>5.0</v>
      </c>
      <c r="I11" s="5">
        <v>0.5</v>
      </c>
      <c r="J11" s="5" t="s">
        <v>677</v>
      </c>
      <c r="K11" s="5">
        <v>0.5</v>
      </c>
      <c r="L11" s="5" t="s">
        <v>677</v>
      </c>
      <c r="M11" s="5">
        <v>0.5</v>
      </c>
    </row>
    <row r="12" ht="15.75" customHeight="1">
      <c r="A12" s="5">
        <v>8.0</v>
      </c>
      <c r="B12" s="5">
        <v>2.0</v>
      </c>
      <c r="C12" s="5" t="s">
        <v>691</v>
      </c>
      <c r="D12" s="5">
        <v>0.5</v>
      </c>
      <c r="E12" s="5" t="s">
        <v>677</v>
      </c>
      <c r="F12" s="5" t="s">
        <v>677</v>
      </c>
      <c r="G12" s="5">
        <v>5.0</v>
      </c>
      <c r="H12" s="5">
        <v>5.0</v>
      </c>
      <c r="I12" s="5">
        <v>0.5</v>
      </c>
      <c r="J12" s="5" t="s">
        <v>677</v>
      </c>
      <c r="K12" s="5">
        <v>0.5</v>
      </c>
      <c r="L12" s="5" t="s">
        <v>677</v>
      </c>
      <c r="M12" s="5">
        <v>0.5</v>
      </c>
    </row>
    <row r="13" ht="15.75" customHeight="1">
      <c r="A13" s="5">
        <v>9.0</v>
      </c>
      <c r="B13" s="5">
        <v>2.0</v>
      </c>
      <c r="C13" s="5" t="s">
        <v>692</v>
      </c>
      <c r="D13" s="5">
        <v>0.5</v>
      </c>
      <c r="E13" s="5" t="s">
        <v>677</v>
      </c>
      <c r="F13" s="5" t="s">
        <v>677</v>
      </c>
      <c r="G13" s="5">
        <v>5.0</v>
      </c>
      <c r="H13" s="5">
        <v>5.0</v>
      </c>
      <c r="I13" s="5">
        <v>0.5</v>
      </c>
      <c r="J13" s="5" t="s">
        <v>677</v>
      </c>
      <c r="K13" s="5">
        <v>0.5</v>
      </c>
      <c r="L13" s="5" t="s">
        <v>677</v>
      </c>
      <c r="M13" s="5">
        <v>0.5</v>
      </c>
    </row>
    <row r="14" ht="15.75" customHeight="1">
      <c r="A14" s="5">
        <v>10.0</v>
      </c>
      <c r="B14" s="5">
        <v>2.0</v>
      </c>
      <c r="C14" s="5" t="s">
        <v>693</v>
      </c>
      <c r="D14" s="5">
        <v>0.5</v>
      </c>
      <c r="E14" s="5" t="s">
        <v>677</v>
      </c>
      <c r="F14" s="5" t="s">
        <v>677</v>
      </c>
      <c r="G14" s="5">
        <v>5.0</v>
      </c>
      <c r="H14" s="5">
        <v>5.0</v>
      </c>
      <c r="I14" s="5">
        <v>0.5</v>
      </c>
      <c r="J14" s="5" t="s">
        <v>677</v>
      </c>
      <c r="K14" s="5">
        <v>0.5</v>
      </c>
      <c r="L14" s="5" t="s">
        <v>677</v>
      </c>
      <c r="M14" s="5">
        <v>0.5</v>
      </c>
    </row>
    <row r="15" ht="15.75" customHeight="1">
      <c r="A15" s="5">
        <v>11.0</v>
      </c>
      <c r="B15" s="5">
        <v>2.0</v>
      </c>
      <c r="C15" s="5" t="s">
        <v>694</v>
      </c>
      <c r="D15" s="5">
        <v>0.5</v>
      </c>
      <c r="E15" s="5" t="s">
        <v>677</v>
      </c>
      <c r="F15" s="5" t="s">
        <v>677</v>
      </c>
      <c r="G15" s="5">
        <v>5.0</v>
      </c>
      <c r="H15" s="5">
        <v>5.0</v>
      </c>
      <c r="I15" s="5">
        <v>0.5</v>
      </c>
      <c r="J15" s="5" t="s">
        <v>677</v>
      </c>
      <c r="K15" s="5">
        <v>0.5</v>
      </c>
      <c r="L15" s="5" t="s">
        <v>677</v>
      </c>
      <c r="M15" s="5">
        <v>0.5</v>
      </c>
    </row>
    <row r="16" ht="15.75" customHeight="1">
      <c r="A16" s="5">
        <v>12.0</v>
      </c>
      <c r="B16" s="5">
        <v>2.0</v>
      </c>
      <c r="C16" s="5" t="s">
        <v>695</v>
      </c>
      <c r="D16" s="5">
        <v>0.5</v>
      </c>
      <c r="E16" s="5" t="s">
        <v>677</v>
      </c>
      <c r="F16" s="5" t="s">
        <v>677</v>
      </c>
      <c r="G16" s="5">
        <v>5.0</v>
      </c>
      <c r="H16" s="5">
        <v>5.0</v>
      </c>
      <c r="I16" s="5">
        <v>0.5</v>
      </c>
      <c r="J16" s="5" t="s">
        <v>677</v>
      </c>
      <c r="K16" s="5">
        <v>0.5</v>
      </c>
      <c r="L16" s="5" t="s">
        <v>677</v>
      </c>
      <c r="M16" s="5">
        <v>0.5</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0.25"/>
    <col customWidth="1" min="4" max="6" width="12.63"/>
  </cols>
  <sheetData>
    <row r="1" ht="15.75" customHeight="1">
      <c r="A1" s="1" t="s">
        <v>663</v>
      </c>
      <c r="B1" s="1" t="s">
        <v>664</v>
      </c>
      <c r="C1" s="1" t="s">
        <v>665</v>
      </c>
      <c r="D1" s="1" t="s">
        <v>666</v>
      </c>
      <c r="E1" s="1" t="s">
        <v>667</v>
      </c>
      <c r="F1" s="1" t="s">
        <v>668</v>
      </c>
      <c r="G1" s="1" t="s">
        <v>669</v>
      </c>
      <c r="H1" s="1" t="s">
        <v>670</v>
      </c>
      <c r="I1" s="1" t="s">
        <v>671</v>
      </c>
      <c r="J1" s="1" t="s">
        <v>672</v>
      </c>
      <c r="K1" s="1" t="s">
        <v>673</v>
      </c>
      <c r="L1" s="1" t="s">
        <v>674</v>
      </c>
      <c r="M1" s="1" t="s">
        <v>675</v>
      </c>
    </row>
    <row r="2" ht="15.75" customHeight="1">
      <c r="A2" s="5">
        <v>-2.0</v>
      </c>
      <c r="B2" s="5">
        <v>-1000.0</v>
      </c>
      <c r="C2" s="5" t="s">
        <v>676</v>
      </c>
      <c r="D2" s="5">
        <v>0.5</v>
      </c>
      <c r="E2" s="5" t="s">
        <v>677</v>
      </c>
      <c r="F2" s="5" t="s">
        <v>677</v>
      </c>
      <c r="G2" s="5">
        <v>5.0</v>
      </c>
      <c r="H2" s="5">
        <v>5.0</v>
      </c>
      <c r="I2" s="5">
        <v>0.5</v>
      </c>
      <c r="J2" s="5" t="s">
        <v>677</v>
      </c>
      <c r="K2" s="5">
        <v>0.5</v>
      </c>
      <c r="L2" s="5" t="s">
        <v>677</v>
      </c>
      <c r="M2" s="5">
        <v>0.5</v>
      </c>
    </row>
    <row r="3" ht="15.75" customHeight="1">
      <c r="A3" s="5">
        <v>-1.0</v>
      </c>
      <c r="B3" s="5">
        <v>-1000.0</v>
      </c>
      <c r="C3" s="5" t="s">
        <v>678</v>
      </c>
      <c r="D3" s="5">
        <v>0.5</v>
      </c>
      <c r="E3" s="5" t="s">
        <v>677</v>
      </c>
      <c r="F3" s="5" t="s">
        <v>677</v>
      </c>
      <c r="G3" s="5">
        <v>5.0</v>
      </c>
      <c r="H3" s="5">
        <v>5.0</v>
      </c>
      <c r="I3" s="5">
        <v>0.5</v>
      </c>
      <c r="J3" s="5" t="s">
        <v>677</v>
      </c>
      <c r="K3" s="5">
        <v>0.5</v>
      </c>
      <c r="L3" s="5" t="s">
        <v>677</v>
      </c>
      <c r="M3" s="5">
        <v>0.5</v>
      </c>
    </row>
    <row r="4" ht="15.75" customHeight="1">
      <c r="A4" s="5">
        <v>0.0</v>
      </c>
      <c r="B4" s="5">
        <v>-1000.0</v>
      </c>
      <c r="C4" s="5" t="s">
        <v>696</v>
      </c>
      <c r="D4" s="5">
        <v>0.5</v>
      </c>
      <c r="E4" s="5" t="s">
        <v>677</v>
      </c>
      <c r="F4" s="5" t="s">
        <v>677</v>
      </c>
      <c r="G4" s="5">
        <v>5.0</v>
      </c>
      <c r="H4" s="5">
        <v>5.0</v>
      </c>
      <c r="I4" s="5">
        <v>0.5</v>
      </c>
      <c r="J4" s="20" t="s">
        <v>438</v>
      </c>
      <c r="K4" s="5">
        <v>0.5</v>
      </c>
      <c r="L4" s="20" t="s">
        <v>426</v>
      </c>
      <c r="M4" s="5">
        <v>0.5</v>
      </c>
    </row>
    <row r="5" ht="15.75" customHeight="1">
      <c r="A5" s="5">
        <v>1.0</v>
      </c>
      <c r="B5" s="5">
        <v>-1000.0</v>
      </c>
      <c r="C5" s="5" t="s">
        <v>697</v>
      </c>
      <c r="D5" s="5">
        <v>0.5</v>
      </c>
      <c r="E5" s="5" t="s">
        <v>677</v>
      </c>
      <c r="F5" s="5" t="s">
        <v>677</v>
      </c>
      <c r="G5" s="5">
        <v>5.0</v>
      </c>
      <c r="H5" s="5">
        <v>5.0</v>
      </c>
      <c r="I5" s="5">
        <v>0.5</v>
      </c>
      <c r="J5" s="5" t="s">
        <v>398</v>
      </c>
      <c r="K5" s="5">
        <v>0.5</v>
      </c>
      <c r="L5" s="5" t="s">
        <v>560</v>
      </c>
      <c r="M5" s="5">
        <v>0.5</v>
      </c>
    </row>
    <row r="6" ht="15.75" customHeight="1">
      <c r="A6" s="5">
        <v>2.0</v>
      </c>
      <c r="B6" s="5">
        <v>-1000.0</v>
      </c>
      <c r="C6" s="20" t="s">
        <v>698</v>
      </c>
      <c r="D6" s="5">
        <v>0.5</v>
      </c>
      <c r="E6" s="5" t="s">
        <v>677</v>
      </c>
      <c r="F6" s="5" t="s">
        <v>677</v>
      </c>
      <c r="G6" s="5">
        <v>5.0</v>
      </c>
      <c r="H6" s="5">
        <v>5.0</v>
      </c>
      <c r="I6" s="5">
        <v>0.5</v>
      </c>
      <c r="J6" s="5" t="s">
        <v>334</v>
      </c>
      <c r="K6" s="5">
        <v>0.5</v>
      </c>
      <c r="L6" s="5" t="s">
        <v>362</v>
      </c>
      <c r="M6" s="5">
        <v>0.5</v>
      </c>
    </row>
    <row r="7" ht="15.75" customHeight="1">
      <c r="A7" s="5">
        <v>3.0</v>
      </c>
      <c r="B7" s="5">
        <v>0.0</v>
      </c>
      <c r="C7" s="5" t="s">
        <v>699</v>
      </c>
      <c r="D7" s="5">
        <v>0.5</v>
      </c>
      <c r="E7" s="5" t="s">
        <v>677</v>
      </c>
      <c r="F7" s="5" t="s">
        <v>677</v>
      </c>
      <c r="G7" s="5">
        <v>5.0</v>
      </c>
      <c r="H7" s="5">
        <v>5.0</v>
      </c>
      <c r="I7" s="5">
        <v>0.5</v>
      </c>
      <c r="J7" s="5" t="s">
        <v>677</v>
      </c>
      <c r="K7" s="5">
        <v>0.5</v>
      </c>
      <c r="L7" s="5" t="s">
        <v>677</v>
      </c>
      <c r="M7" s="5">
        <v>0.5</v>
      </c>
    </row>
    <row r="8" ht="15.75" customHeight="1">
      <c r="A8" s="5">
        <v>4.0</v>
      </c>
      <c r="B8" s="5">
        <v>0.0</v>
      </c>
      <c r="C8" s="28" t="s">
        <v>700</v>
      </c>
      <c r="D8" s="5">
        <v>0.5</v>
      </c>
      <c r="E8" s="5" t="s">
        <v>677</v>
      </c>
      <c r="F8" s="5" t="s">
        <v>677</v>
      </c>
      <c r="G8" s="5">
        <v>5.0</v>
      </c>
      <c r="H8" s="5">
        <v>5.0</v>
      </c>
      <c r="I8" s="5">
        <v>0.5</v>
      </c>
      <c r="J8" s="5" t="s">
        <v>677</v>
      </c>
      <c r="K8" s="5">
        <v>0.5</v>
      </c>
      <c r="L8" s="5" t="s">
        <v>677</v>
      </c>
      <c r="M8" s="5">
        <v>0.5</v>
      </c>
    </row>
    <row r="9" ht="15.75" customHeight="1">
      <c r="A9" s="5">
        <v>5.0</v>
      </c>
      <c r="B9" s="5">
        <v>1.0</v>
      </c>
      <c r="C9" s="20" t="s">
        <v>697</v>
      </c>
      <c r="D9" s="5">
        <v>0.5</v>
      </c>
      <c r="E9" s="5" t="s">
        <v>677</v>
      </c>
      <c r="F9" s="5" t="s">
        <v>677</v>
      </c>
      <c r="G9" s="5">
        <v>5.0</v>
      </c>
      <c r="H9" s="5">
        <v>5.0</v>
      </c>
      <c r="I9" s="5">
        <v>0.5</v>
      </c>
      <c r="J9" s="5" t="s">
        <v>677</v>
      </c>
      <c r="K9" s="5">
        <v>0.5</v>
      </c>
      <c r="L9" s="5" t="s">
        <v>677</v>
      </c>
      <c r="M9" s="5">
        <v>0.5</v>
      </c>
    </row>
    <row r="10" ht="15.75" customHeight="1">
      <c r="A10" s="5">
        <v>6.0</v>
      </c>
      <c r="B10" s="5">
        <v>2.0</v>
      </c>
      <c r="C10" s="5" t="s">
        <v>701</v>
      </c>
      <c r="D10" s="5">
        <v>0.5</v>
      </c>
      <c r="E10" s="5" t="s">
        <v>677</v>
      </c>
      <c r="F10" s="5" t="s">
        <v>677</v>
      </c>
      <c r="G10" s="5">
        <v>5.0</v>
      </c>
      <c r="H10" s="5">
        <v>5.0</v>
      </c>
      <c r="I10" s="5">
        <v>0.5</v>
      </c>
      <c r="J10" s="5" t="s">
        <v>677</v>
      </c>
      <c r="K10" s="5">
        <v>0.5</v>
      </c>
      <c r="L10" s="5" t="s">
        <v>677</v>
      </c>
      <c r="M10" s="5">
        <v>0.5</v>
      </c>
    </row>
    <row r="11" ht="15.75" customHeight="1">
      <c r="A11" s="5">
        <v>7.0</v>
      </c>
      <c r="B11" s="5">
        <v>2.0</v>
      </c>
      <c r="C11" s="5" t="s">
        <v>702</v>
      </c>
      <c r="D11" s="5">
        <v>0.5</v>
      </c>
      <c r="E11" s="5" t="s">
        <v>677</v>
      </c>
      <c r="F11" s="5" t="s">
        <v>677</v>
      </c>
      <c r="G11" s="5">
        <v>5.0</v>
      </c>
      <c r="H11" s="5">
        <v>5.0</v>
      </c>
      <c r="I11" s="5">
        <v>0.5</v>
      </c>
      <c r="J11" s="5" t="s">
        <v>677</v>
      </c>
      <c r="K11" s="5">
        <v>0.5</v>
      </c>
      <c r="L11" s="5" t="s">
        <v>677</v>
      </c>
      <c r="M11" s="5">
        <v>0.5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5.75"/>
    <col customWidth="1" min="4" max="6" width="12.63"/>
  </cols>
  <sheetData>
    <row r="1" ht="15.75" customHeight="1">
      <c r="A1" s="29" t="s">
        <v>663</v>
      </c>
      <c r="B1" s="29" t="s">
        <v>664</v>
      </c>
      <c r="C1" s="29" t="s">
        <v>665</v>
      </c>
      <c r="D1" s="29" t="s">
        <v>666</v>
      </c>
      <c r="E1" s="29" t="s">
        <v>667</v>
      </c>
      <c r="F1" s="29" t="s">
        <v>668</v>
      </c>
      <c r="G1" s="29" t="s">
        <v>669</v>
      </c>
      <c r="H1" s="29" t="s">
        <v>670</v>
      </c>
      <c r="I1" s="29" t="s">
        <v>671</v>
      </c>
      <c r="J1" s="29" t="s">
        <v>672</v>
      </c>
      <c r="K1" s="29" t="s">
        <v>673</v>
      </c>
      <c r="L1" s="29" t="s">
        <v>674</v>
      </c>
      <c r="M1" s="29" t="s">
        <v>675</v>
      </c>
    </row>
    <row r="2" ht="15.75" customHeight="1">
      <c r="A2" s="30">
        <v>-2.0</v>
      </c>
      <c r="B2" s="30">
        <v>-1000.0</v>
      </c>
      <c r="C2" s="10" t="s">
        <v>676</v>
      </c>
      <c r="D2" s="30">
        <v>0.5</v>
      </c>
      <c r="E2" s="10" t="s">
        <v>677</v>
      </c>
      <c r="F2" s="10" t="s">
        <v>677</v>
      </c>
      <c r="G2" s="30">
        <v>5.0</v>
      </c>
      <c r="H2" s="30">
        <v>5.0</v>
      </c>
      <c r="I2" s="30">
        <v>0.5</v>
      </c>
      <c r="J2" s="10" t="s">
        <v>677</v>
      </c>
      <c r="K2" s="30">
        <v>0.5</v>
      </c>
      <c r="L2" s="10" t="s">
        <v>677</v>
      </c>
      <c r="M2" s="30">
        <v>0.5</v>
      </c>
    </row>
    <row r="3" ht="15.75" customHeight="1">
      <c r="A3" s="30">
        <v>-1.0</v>
      </c>
      <c r="B3" s="30">
        <v>-1000.0</v>
      </c>
      <c r="C3" s="10" t="s">
        <v>678</v>
      </c>
      <c r="D3" s="30">
        <v>0.5</v>
      </c>
      <c r="E3" s="10" t="s">
        <v>677</v>
      </c>
      <c r="F3" s="10" t="s">
        <v>677</v>
      </c>
      <c r="G3" s="30">
        <v>5.0</v>
      </c>
      <c r="H3" s="30">
        <v>5.0</v>
      </c>
      <c r="I3" s="30">
        <v>0.5</v>
      </c>
      <c r="J3" s="10" t="s">
        <v>677</v>
      </c>
      <c r="K3" s="30">
        <v>0.5</v>
      </c>
      <c r="L3" s="10" t="s">
        <v>677</v>
      </c>
      <c r="M3" s="30">
        <v>0.5</v>
      </c>
    </row>
    <row r="4" ht="15.75" customHeight="1">
      <c r="A4" s="10">
        <v>0.0</v>
      </c>
      <c r="B4" s="30">
        <v>-1000.0</v>
      </c>
      <c r="C4" s="10" t="s">
        <v>703</v>
      </c>
      <c r="D4" s="30">
        <v>0.5</v>
      </c>
      <c r="E4" s="10" t="s">
        <v>677</v>
      </c>
      <c r="F4" s="10" t="s">
        <v>677</v>
      </c>
      <c r="G4" s="30">
        <v>5.0</v>
      </c>
      <c r="H4" s="30">
        <v>5.0</v>
      </c>
      <c r="I4" s="30">
        <v>0.5</v>
      </c>
      <c r="J4" s="10" t="s">
        <v>284</v>
      </c>
      <c r="K4" s="30">
        <v>0.5</v>
      </c>
      <c r="L4" s="31" t="s">
        <v>593</v>
      </c>
      <c r="M4" s="30">
        <v>0.5</v>
      </c>
    </row>
    <row r="5" ht="15.75" customHeight="1">
      <c r="A5" s="10">
        <v>1.0</v>
      </c>
      <c r="B5" s="30">
        <v>-1000.0</v>
      </c>
      <c r="C5" s="10" t="s">
        <v>704</v>
      </c>
      <c r="D5" s="30">
        <v>0.5</v>
      </c>
      <c r="E5" s="10" t="s">
        <v>677</v>
      </c>
      <c r="F5" s="10" t="s">
        <v>677</v>
      </c>
      <c r="G5" s="30">
        <v>5.0</v>
      </c>
      <c r="H5" s="30">
        <v>5.0</v>
      </c>
      <c r="I5" s="30">
        <v>0.5</v>
      </c>
      <c r="J5" s="10" t="s">
        <v>113</v>
      </c>
      <c r="K5" s="30">
        <v>0.5</v>
      </c>
      <c r="L5" s="10" t="s">
        <v>343</v>
      </c>
      <c r="M5" s="30">
        <v>0.5</v>
      </c>
    </row>
    <row r="6" ht="15.75" customHeight="1">
      <c r="A6" s="10">
        <v>2.0</v>
      </c>
      <c r="B6" s="30">
        <v>-1000.0</v>
      </c>
      <c r="C6" s="10" t="s">
        <v>705</v>
      </c>
      <c r="D6" s="30">
        <v>0.5</v>
      </c>
      <c r="E6" s="10" t="s">
        <v>677</v>
      </c>
      <c r="F6" s="10" t="s">
        <v>677</v>
      </c>
      <c r="G6" s="30">
        <v>5.0</v>
      </c>
      <c r="H6" s="30">
        <v>5.0</v>
      </c>
      <c r="I6" s="30">
        <v>0.5</v>
      </c>
      <c r="J6" s="10" t="s">
        <v>75</v>
      </c>
      <c r="K6" s="30">
        <v>0.5</v>
      </c>
      <c r="L6" s="10" t="s">
        <v>491</v>
      </c>
      <c r="M6" s="30">
        <v>0.5</v>
      </c>
    </row>
    <row r="7" ht="15.75" customHeight="1">
      <c r="A7" s="10">
        <v>3.0</v>
      </c>
      <c r="B7" s="30">
        <v>-1000.0</v>
      </c>
      <c r="C7" s="24" t="s">
        <v>706</v>
      </c>
      <c r="D7" s="30">
        <v>0.5</v>
      </c>
      <c r="E7" s="10" t="s">
        <v>677</v>
      </c>
      <c r="F7" s="10" t="s">
        <v>677</v>
      </c>
      <c r="G7" s="30">
        <v>5.0</v>
      </c>
      <c r="H7" s="30">
        <v>5.0</v>
      </c>
      <c r="I7" s="30">
        <v>0.5</v>
      </c>
      <c r="J7" s="10" t="s">
        <v>97</v>
      </c>
      <c r="K7" s="30">
        <v>0.5</v>
      </c>
      <c r="L7" s="10" t="s">
        <v>351</v>
      </c>
      <c r="M7" s="30">
        <v>0.5</v>
      </c>
    </row>
    <row r="8" ht="15.75" customHeight="1">
      <c r="A8" s="10">
        <v>4.0</v>
      </c>
      <c r="B8" s="10">
        <v>0.0</v>
      </c>
      <c r="C8" s="24" t="s">
        <v>703</v>
      </c>
      <c r="D8" s="30">
        <v>0.5</v>
      </c>
      <c r="E8" s="10" t="s">
        <v>677</v>
      </c>
      <c r="F8" s="10" t="s">
        <v>677</v>
      </c>
      <c r="G8" s="30">
        <v>5.0</v>
      </c>
      <c r="H8" s="30">
        <v>5.0</v>
      </c>
      <c r="I8" s="30">
        <v>0.5</v>
      </c>
      <c r="J8" s="10" t="s">
        <v>677</v>
      </c>
      <c r="K8" s="30">
        <v>0.5</v>
      </c>
      <c r="L8" s="10" t="s">
        <v>677</v>
      </c>
      <c r="M8" s="30">
        <v>0.5</v>
      </c>
    </row>
    <row r="9" ht="15.75" customHeight="1">
      <c r="A9" s="10">
        <v>5.0</v>
      </c>
      <c r="B9" s="10">
        <v>1.0</v>
      </c>
      <c r="C9" s="24" t="s">
        <v>704</v>
      </c>
      <c r="D9" s="30">
        <v>0.5</v>
      </c>
      <c r="E9" s="10" t="s">
        <v>677</v>
      </c>
      <c r="F9" s="10" t="s">
        <v>677</v>
      </c>
      <c r="G9" s="30">
        <v>5.0</v>
      </c>
      <c r="H9" s="30">
        <v>5.0</v>
      </c>
      <c r="I9" s="30">
        <v>0.5</v>
      </c>
      <c r="J9" s="10" t="s">
        <v>677</v>
      </c>
      <c r="K9" s="30">
        <v>0.5</v>
      </c>
      <c r="L9" s="10" t="s">
        <v>677</v>
      </c>
      <c r="M9" s="30">
        <v>0.5</v>
      </c>
    </row>
    <row r="10" ht="15.75" customHeight="1">
      <c r="A10" s="10">
        <v>6.0</v>
      </c>
      <c r="B10" s="10">
        <v>2.0</v>
      </c>
      <c r="C10" s="24" t="s">
        <v>705</v>
      </c>
      <c r="D10" s="30">
        <v>0.5</v>
      </c>
      <c r="E10" s="10" t="s">
        <v>677</v>
      </c>
      <c r="F10" s="10" t="s">
        <v>677</v>
      </c>
      <c r="G10" s="30">
        <v>5.0</v>
      </c>
      <c r="H10" s="30">
        <v>5.0</v>
      </c>
      <c r="I10" s="30">
        <v>0.5</v>
      </c>
      <c r="J10" s="10" t="s">
        <v>677</v>
      </c>
      <c r="K10" s="30">
        <v>0.5</v>
      </c>
      <c r="L10" s="10" t="s">
        <v>677</v>
      </c>
      <c r="M10" s="30">
        <v>0.5</v>
      </c>
    </row>
    <row r="11" ht="15.75" customHeight="1">
      <c r="A11" s="10">
        <v>7.0</v>
      </c>
      <c r="B11" s="10">
        <v>3.0</v>
      </c>
      <c r="C11" s="24" t="s">
        <v>707</v>
      </c>
      <c r="D11" s="30">
        <v>0.5</v>
      </c>
      <c r="E11" s="10" t="s">
        <v>677</v>
      </c>
      <c r="F11" s="10" t="s">
        <v>677</v>
      </c>
      <c r="G11" s="30">
        <v>5.0</v>
      </c>
      <c r="H11" s="30">
        <v>5.0</v>
      </c>
      <c r="I11" s="30">
        <v>0.5</v>
      </c>
      <c r="J11" s="10" t="s">
        <v>677</v>
      </c>
      <c r="K11" s="30">
        <v>0.5</v>
      </c>
      <c r="L11" s="10" t="s">
        <v>677</v>
      </c>
      <c r="M11" s="30">
        <v>0.5</v>
      </c>
    </row>
    <row r="12" ht="15.75" customHeight="1">
      <c r="A12" s="32">
        <v>8.0</v>
      </c>
      <c r="B12" s="32">
        <v>3.0</v>
      </c>
      <c r="C12" s="33" t="s">
        <v>708</v>
      </c>
      <c r="D12" s="30">
        <v>0.5</v>
      </c>
      <c r="E12" s="10" t="s">
        <v>677</v>
      </c>
      <c r="F12" s="10" t="s">
        <v>677</v>
      </c>
      <c r="G12" s="30">
        <v>5.0</v>
      </c>
      <c r="H12" s="30">
        <v>5.0</v>
      </c>
      <c r="I12" s="30">
        <v>0.5</v>
      </c>
      <c r="J12" s="10" t="s">
        <v>677</v>
      </c>
      <c r="K12" s="30">
        <v>0.5</v>
      </c>
      <c r="L12" s="10" t="s">
        <v>677</v>
      </c>
      <c r="M12" s="30">
        <v>0.5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