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 Explortaion\"/>
    </mc:Choice>
  </mc:AlternateContent>
  <xr:revisionPtr revIDLastSave="0" documentId="8_{9749633A-5E34-4516-9DB7-EE697D6AEAF9}" xr6:coauthVersionLast="46" xr6:coauthVersionMax="46" xr10:uidLastSave="{00000000-0000-0000-0000-000000000000}"/>
  <bookViews>
    <workbookView xWindow="-120" yWindow="-120" windowWidth="20730" windowHeight="11160" tabRatio="500" firstSheet="15" activeTab="16" xr2:uid="{00000000-000D-0000-FFFF-FFFF00000000}"/>
  </bookViews>
  <sheets>
    <sheet name="Autofill Task1 " sheetId="4" r:id="rId1"/>
    <sheet name="1Calculations" sheetId="1" r:id="rId2"/>
    <sheet name="Task2" sheetId="20" r:id="rId3"/>
    <sheet name="Task3" sheetId="5" r:id="rId4"/>
    <sheet name="Caution1" sheetId="15" r:id="rId5"/>
    <sheet name="Caution2" sheetId="14" r:id="rId6"/>
    <sheet name="2Abs Cell Ref" sheetId="6" r:id="rId7"/>
    <sheet name="3Functions" sheetId="3" r:id="rId8"/>
    <sheet name="3Routine Analysis" sheetId="7" r:id="rId9"/>
    <sheet name="Task4" sheetId="18" r:id="rId10"/>
    <sheet name="4.Transpose" sheetId="9" r:id="rId11"/>
    <sheet name="5.Quick Sort " sheetId="12" r:id="rId12"/>
    <sheet name="6.Cond. Format" sheetId="24" r:id="rId13"/>
    <sheet name="7.Charts" sheetId="8" r:id="rId14"/>
    <sheet name="8.Chart Axis Refinements" sheetId="19" r:id="rId15"/>
    <sheet name="8.ErrorBars" sheetId="25" r:id="rId16"/>
    <sheet name="9.Chart Function" sheetId="21" r:id="rId17"/>
  </sheets>
  <externalReferences>
    <externalReference r:id="rId1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10" i="21" l="1"/>
  <c r="E8" i="21"/>
  <c r="E6" i="21"/>
  <c r="E4" i="21"/>
  <c r="D3" i="12"/>
  <c r="E3" i="12" s="1"/>
  <c r="D4" i="12"/>
  <c r="E4" i="12" s="1"/>
  <c r="D5" i="12"/>
  <c r="E5" i="12" s="1"/>
  <c r="D6" i="12"/>
  <c r="E6" i="12" s="1"/>
  <c r="D7" i="12"/>
  <c r="E7" i="12" s="1"/>
  <c r="D8" i="12"/>
  <c r="E8" i="12" s="1"/>
  <c r="D9" i="12"/>
  <c r="E9" i="12" s="1"/>
  <c r="D2" i="12"/>
  <c r="E2" i="12" s="1"/>
  <c r="G19" i="18"/>
  <c r="G17" i="18"/>
  <c r="G15" i="18"/>
  <c r="G13" i="18"/>
  <c r="G10" i="18"/>
  <c r="G9" i="18"/>
  <c r="C95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4" i="18"/>
  <c r="L3" i="7"/>
  <c r="L4" i="7"/>
  <c r="L5" i="7"/>
  <c r="L6" i="7"/>
  <c r="L7" i="7"/>
  <c r="L8" i="7"/>
  <c r="K3" i="7"/>
  <c r="K4" i="7"/>
  <c r="K5" i="7"/>
  <c r="K6" i="7"/>
  <c r="K7" i="7"/>
  <c r="K8" i="7"/>
  <c r="J3" i="7"/>
  <c r="J4" i="7"/>
  <c r="J5" i="7"/>
  <c r="J6" i="7"/>
  <c r="J7" i="7"/>
  <c r="J8" i="7"/>
  <c r="I3" i="7"/>
  <c r="I4" i="7"/>
  <c r="I5" i="7"/>
  <c r="I6" i="7"/>
  <c r="I7" i="7"/>
  <c r="I8" i="7"/>
  <c r="H3" i="7"/>
  <c r="H4" i="7"/>
  <c r="H5" i="7"/>
  <c r="H6" i="7"/>
  <c r="H7" i="7"/>
  <c r="H8" i="7"/>
  <c r="F3" i="7"/>
  <c r="F5" i="7"/>
  <c r="G3" i="7"/>
  <c r="G4" i="7"/>
  <c r="G5" i="7"/>
  <c r="G6" i="7"/>
  <c r="G7" i="7"/>
  <c r="G8" i="7"/>
  <c r="F7" i="7"/>
  <c r="F9" i="7"/>
  <c r="F8" i="7"/>
  <c r="F4" i="7"/>
  <c r="F6" i="7"/>
  <c r="L9" i="7"/>
  <c r="K9" i="7"/>
  <c r="J9" i="7"/>
  <c r="I9" i="7"/>
  <c r="H9" i="7"/>
  <c r="G9" i="7"/>
  <c r="C16" i="7"/>
  <c r="D16" i="7"/>
  <c r="E16" i="7"/>
  <c r="B16" i="7"/>
  <c r="C15" i="7"/>
  <c r="D15" i="7"/>
  <c r="E15" i="7"/>
  <c r="B15" i="7"/>
  <c r="C14" i="7"/>
  <c r="D14" i="7"/>
  <c r="E14" i="7"/>
  <c r="B14" i="7"/>
  <c r="C13" i="7"/>
  <c r="D13" i="7"/>
  <c r="E13" i="7"/>
  <c r="B13" i="7"/>
  <c r="C12" i="7"/>
  <c r="D12" i="7"/>
  <c r="E12" i="7"/>
  <c r="B12" i="7"/>
  <c r="C11" i="7"/>
  <c r="D11" i="7"/>
  <c r="E11" i="7"/>
  <c r="B11" i="7"/>
  <c r="C10" i="7"/>
  <c r="D10" i="7"/>
  <c r="E10" i="7"/>
  <c r="B10" i="7"/>
  <c r="B16" i="3"/>
  <c r="B13" i="3"/>
  <c r="B9" i="3"/>
  <c r="B6" i="3"/>
  <c r="C9" i="3"/>
  <c r="E18" i="6"/>
  <c r="E17" i="6"/>
  <c r="E16" i="6"/>
  <c r="E15" i="6"/>
  <c r="D16" i="6"/>
  <c r="D17" i="6"/>
  <c r="D18" i="6"/>
  <c r="D15" i="6"/>
  <c r="E3" i="6"/>
  <c r="E4" i="6"/>
  <c r="E5" i="6"/>
  <c r="E6" i="6"/>
  <c r="E7" i="6"/>
  <c r="E8" i="6"/>
  <c r="E9" i="6"/>
  <c r="E2" i="6"/>
  <c r="D4" i="5"/>
  <c r="D5" i="5"/>
  <c r="D6" i="5"/>
  <c r="D7" i="5"/>
  <c r="D8" i="5"/>
  <c r="D9" i="5"/>
  <c r="D3" i="5"/>
  <c r="D2" i="5"/>
  <c r="B10" i="5"/>
  <c r="A7" i="20"/>
  <c r="E3" i="20"/>
  <c r="D3" i="20"/>
  <c r="E14" i="1"/>
  <c r="R15" i="7"/>
  <c r="R13" i="7"/>
  <c r="R11" i="7"/>
  <c r="R9" i="7"/>
  <c r="R7" i="7"/>
  <c r="R5" i="7"/>
  <c r="R3" i="7"/>
  <c r="C6" i="3"/>
  <c r="E15" i="1" l="1"/>
  <c r="E13" i="1"/>
  <c r="E12" i="1"/>
  <c r="E11" i="1"/>
  <c r="B28" i="14" l="1"/>
  <c r="B30" i="14"/>
  <c r="B26" i="14"/>
  <c r="E8" i="14"/>
  <c r="E7" i="14"/>
  <c r="E5" i="14"/>
  <c r="E6" i="14"/>
  <c r="D3" i="6" l="1"/>
  <c r="D4" i="6"/>
  <c r="D5" i="6"/>
  <c r="D6" i="6"/>
  <c r="D7" i="6"/>
  <c r="D8" i="6"/>
  <c r="D9" i="6"/>
  <c r="D2" i="6"/>
</calcChain>
</file>

<file path=xl/sharedStrings.xml><?xml version="1.0" encoding="utf-8"?>
<sst xmlns="http://schemas.openxmlformats.org/spreadsheetml/2006/main" count="456" uniqueCount="350">
  <si>
    <t xml:space="preserve">"(6-3)" </t>
  </si>
  <si>
    <t xml:space="preserve">"^" </t>
  </si>
  <si>
    <t>"*"</t>
  </si>
  <si>
    <t>"/"</t>
  </si>
  <si>
    <t>"+"</t>
  </si>
  <si>
    <t xml:space="preserve">"-" </t>
  </si>
  <si>
    <t>Assume we want (6-3)(4+2) = 18</t>
  </si>
  <si>
    <t>=6-3*4+2</t>
  </si>
  <si>
    <t>pi</t>
  </si>
  <si>
    <t>January</t>
  </si>
  <si>
    <t>Jan</t>
  </si>
  <si>
    <t>Monday</t>
  </si>
  <si>
    <t>Mon</t>
  </si>
  <si>
    <t>In cell A1, autofill down the months of the year.</t>
  </si>
  <si>
    <t>In cell B1, autofill down the months of the year.</t>
  </si>
  <si>
    <t xml:space="preserve">In cell C1, autofill down the days of the week. </t>
  </si>
  <si>
    <t xml:space="preserve">Jane </t>
  </si>
  <si>
    <t xml:space="preserve">In cell D1, autofill down the days of the week. </t>
  </si>
  <si>
    <t xml:space="preserve">In cell E1, select the two cells of E1 &amp; E2 and autofill down the series. </t>
  </si>
  <si>
    <t xml:space="preserve">In cell E1, select the two cells of F1 &amp; F2 and autofill down the sequence. </t>
  </si>
  <si>
    <t xml:space="preserve">In cell G1, select the three cells of G1, G2 &amp;G3 and autofill down the sequence. </t>
  </si>
  <si>
    <t>In cell H20, enter your name and autofill acrross and down 10 cells.</t>
  </si>
  <si>
    <t>=(6-3)*(4+2)</t>
  </si>
  <si>
    <t xml:space="preserve">Order of preference </t>
  </si>
  <si>
    <t>value of pi</t>
  </si>
  <si>
    <t>NAME</t>
  </si>
  <si>
    <t>HOURS</t>
  </si>
  <si>
    <t>RATE</t>
  </si>
  <si>
    <t>GROSS</t>
  </si>
  <si>
    <t>TAX</t>
  </si>
  <si>
    <t>Baldwin, H</t>
  </si>
  <si>
    <t>Carroll, S</t>
  </si>
  <si>
    <t>Fennell, T</t>
  </si>
  <si>
    <t>Greene, S</t>
  </si>
  <si>
    <t>Jennings, K</t>
  </si>
  <si>
    <t>Murphy, P</t>
  </si>
  <si>
    <t>Murphy, J</t>
  </si>
  <si>
    <t>Walters, M</t>
  </si>
  <si>
    <t xml:space="preserve">Using calculations and autofill complete the spreadsheet </t>
  </si>
  <si>
    <t>Calculate the TAX for each employee, as you autofill the calculation is incorrect as you want the tax % to remain constant</t>
  </si>
  <si>
    <t>To set this use the symbolic constant $</t>
  </si>
  <si>
    <t>In cell E2 enter "=D2*$G$1"</t>
  </si>
  <si>
    <t xml:space="preserve"> </t>
  </si>
  <si>
    <t xml:space="preserve">1. Using calculations and autofill complete the spreadsheet </t>
  </si>
  <si>
    <t>4. Calculate the GROSS pay for each employee, this is the product of the HOURS and RATE</t>
  </si>
  <si>
    <t>5. In cell D2 enter "=B2*C2"</t>
  </si>
  <si>
    <t xml:space="preserve">6. Once the first calculation is correct you can autofill as relative cell referencing will prepare the same calculation, relative to that row/column </t>
  </si>
  <si>
    <t>Relative Cell Referencing (RCR)</t>
  </si>
  <si>
    <t>Absolute Cell Referencing (ACR)</t>
  </si>
  <si>
    <t>To create a basic chart select the data</t>
  </si>
  <si>
    <t>Select the variable labels for the axis to be labelled (data range B4:C15).</t>
  </si>
  <si>
    <t xml:space="preserve">maximum </t>
  </si>
  <si>
    <t xml:space="preserve">minimum </t>
  </si>
  <si>
    <t>Date</t>
  </si>
  <si>
    <t xml:space="preserve">sum </t>
  </si>
  <si>
    <t xml:space="preserve">standard deviation </t>
  </si>
  <si>
    <t>variance</t>
  </si>
  <si>
    <t>average (statistical mean)</t>
  </si>
  <si>
    <t xml:space="preserve">Green trees </t>
  </si>
  <si>
    <t>County</t>
  </si>
  <si>
    <t>Wicklow</t>
  </si>
  <si>
    <t>Kerry</t>
  </si>
  <si>
    <t>Mayo</t>
  </si>
  <si>
    <t>Galway</t>
  </si>
  <si>
    <t>Clare</t>
  </si>
  <si>
    <t>Cork</t>
  </si>
  <si>
    <t>Kildare</t>
  </si>
  <si>
    <t>Routine Analysis Of Green Trees 1999</t>
  </si>
  <si>
    <t>Routine Analysis Of Green Trees 2002</t>
  </si>
  <si>
    <t xml:space="preserve">1. Place the cursor within the GROSS column </t>
  </si>
  <si>
    <t>2. Using the DATA/SORT &amp; FILTER - select the ZtoA arrow</t>
  </si>
  <si>
    <t>Sorting data in descending order</t>
  </si>
  <si>
    <t>Conditional formatting</t>
  </si>
  <si>
    <t>1. Select the GROSS column (D2:D9) and identifty values less than 200</t>
  </si>
  <si>
    <t>2. Click HOME/STYLES/CONDITIONAL FORMATTING/HIGHLIGHT CELLS RULES/LESS THAN and enter 200 in the input box</t>
  </si>
  <si>
    <t>PAY RISE</t>
  </si>
  <si>
    <t>Bonus</t>
  </si>
  <si>
    <t>Sorting alphabetically descending with multiple rows</t>
  </si>
  <si>
    <t>Who works the most hours?</t>
  </si>
  <si>
    <t>Who works for the least rate?</t>
  </si>
  <si>
    <t>Who earnt the most pre-tax (GROSS)?</t>
  </si>
  <si>
    <t>3. This will order descending pay with the greatest at the top to reverse this select the AtoZ arrow</t>
  </si>
  <si>
    <t xml:space="preserve">1. Select the data range and labels (A1:D9) </t>
  </si>
  <si>
    <t>2. Using the DATA/SORT &amp; FILTER - select the SORT button</t>
  </si>
  <si>
    <t>3. Select the column you wish to sort by descending order the pay with the greatest will be at the top</t>
  </si>
  <si>
    <t>Editing the scales of this graph</t>
  </si>
  <si>
    <t>Click on the y axis labels</t>
  </si>
  <si>
    <t>Right mouse click/FORMAT AXIS</t>
  </si>
  <si>
    <t>Click on the x axis labels</t>
  </si>
  <si>
    <t>Set maximum to 10</t>
  </si>
  <si>
    <t xml:space="preserve">What are the answers to the following questions place the answer in the square indicated and then start the calculation with the = </t>
  </si>
  <si>
    <t>The square root of 234</t>
  </si>
  <si>
    <t>25 multiplied by 342 divided by 212</t>
  </si>
  <si>
    <t>2. Total (sum) the hours using the autosum in the HOME/EDITING/Σ</t>
  </si>
  <si>
    <t>//calculate average in a separate cell if the option is not provided in your version</t>
  </si>
  <si>
    <t>Calculations in Excel</t>
  </si>
  <si>
    <t>Excel is a powerful spreadsheet software not a calculator.</t>
  </si>
  <si>
    <t>Formulae contain two types of components:</t>
  </si>
  <si>
    <t>Arithmetic operators: * / +  - ^</t>
  </si>
  <si>
    <r>
      <rPr>
        <b/>
        <i/>
        <sz val="11"/>
        <color rgb="FF008000"/>
        <rFont val="Calibri"/>
        <family val="2"/>
      </rPr>
      <t>1. Operators</t>
    </r>
    <r>
      <rPr>
        <sz val="11"/>
        <color rgb="FF000000"/>
        <rFont val="Calibri"/>
        <family val="2"/>
      </rPr>
      <t xml:space="preserve">:  Operations to be performed </t>
    </r>
  </si>
  <si>
    <r>
      <t xml:space="preserve"> </t>
    </r>
    <r>
      <rPr>
        <b/>
        <i/>
        <sz val="11"/>
        <color rgb="FF4472C4"/>
        <rFont val="Calibri"/>
        <family val="2"/>
      </rPr>
      <t>Example</t>
    </r>
  </si>
  <si>
    <r>
      <rPr>
        <b/>
        <sz val="12"/>
        <color indexed="8"/>
        <rFont val="Calibri"/>
        <family val="2"/>
      </rPr>
      <t>M</t>
    </r>
    <r>
      <rPr>
        <sz val="12"/>
        <color indexed="8"/>
        <rFont val="Calibri"/>
        <family val="2"/>
      </rPr>
      <t>ultiplication - use asterisk</t>
    </r>
  </si>
  <si>
    <r>
      <rPr>
        <b/>
        <sz val="12"/>
        <color indexed="8"/>
        <rFont val="Calibri"/>
        <family val="2"/>
      </rPr>
      <t>A</t>
    </r>
    <r>
      <rPr>
        <sz val="12"/>
        <color indexed="8"/>
        <rFont val="Calibri"/>
        <family val="2"/>
      </rPr>
      <t xml:space="preserve">ddition </t>
    </r>
  </si>
  <si>
    <r>
      <rPr>
        <b/>
        <sz val="12"/>
        <color indexed="8"/>
        <rFont val="Calibri"/>
        <family val="2"/>
      </rPr>
      <t>S</t>
    </r>
    <r>
      <rPr>
        <sz val="12"/>
        <color indexed="8"/>
        <rFont val="Calibri"/>
        <family val="2"/>
      </rPr>
      <t xml:space="preserve">ubtraction </t>
    </r>
  </si>
  <si>
    <t>Tasks</t>
  </si>
  <si>
    <t>Not all operators are created equally and Excel uses the BODMAS methodology to order the precedence in calculations</t>
  </si>
  <si>
    <r>
      <rPr>
        <b/>
        <sz val="12"/>
        <color indexed="8"/>
        <rFont val="Calibri"/>
        <family val="2"/>
      </rPr>
      <t>B</t>
    </r>
    <r>
      <rPr>
        <sz val="12"/>
        <color indexed="8"/>
        <rFont val="Calibri"/>
        <family val="2"/>
      </rPr>
      <t>racket</t>
    </r>
  </si>
  <si>
    <t>Twin A</t>
  </si>
  <si>
    <t>Twin B</t>
  </si>
  <si>
    <t>Presented are the IQs for identical twins</t>
  </si>
  <si>
    <t>1. The data is presented across the page but I would like the data transposed to standard layout</t>
  </si>
  <si>
    <t>3. Rightmouse click and select PASTE SPECIAL- TRANSPOSE</t>
  </si>
  <si>
    <t>4. Calculate the standard routine analysis of the Twin A data.</t>
  </si>
  <si>
    <t>5. Autofill the analysis function for Twin B</t>
  </si>
  <si>
    <t>Student</t>
  </si>
  <si>
    <t>Home Town</t>
  </si>
  <si>
    <t>Miles</t>
  </si>
  <si>
    <t>Kilometres</t>
  </si>
  <si>
    <t>Cost</t>
  </si>
  <si>
    <t>a</t>
  </si>
  <si>
    <t>Dublin</t>
  </si>
  <si>
    <t>b</t>
  </si>
  <si>
    <t>c</t>
  </si>
  <si>
    <t>Limerick</t>
  </si>
  <si>
    <t>d</t>
  </si>
  <si>
    <t>6. Is there a correlation between the IQ of the twins?</t>
  </si>
  <si>
    <t>1. Place the miles to Km conversion factor  (1.6093) in cell A27</t>
  </si>
  <si>
    <t>2. Place the cost of travel factor  (1 km =.34cents) in cell A28</t>
  </si>
  <si>
    <t>3. Use the symbolic constants and these conversion factors to finish the spreadsheet.</t>
  </si>
  <si>
    <t>4. Find the total, average and max and min of the costs.</t>
  </si>
  <si>
    <t>5. Find the total, average and max and min of the kilometres</t>
  </si>
  <si>
    <t>For example</t>
  </si>
  <si>
    <t>GROSS PAY</t>
  </si>
  <si>
    <t>Preparing Calculation Formulae</t>
  </si>
  <si>
    <t>1. Prepare a calculation to add the number of hours worked by employees.</t>
  </si>
  <si>
    <t>ans</t>
  </si>
  <si>
    <t>ans =</t>
  </si>
  <si>
    <t>2. You have an update on the hours Carroll worked, update the sheet (cell F4) with the correct value of 27.</t>
  </si>
  <si>
    <t>Bonus 10%</t>
  </si>
  <si>
    <t>How many hours more did Baldwin work than Carroll?</t>
  </si>
  <si>
    <t xml:space="preserve">To create a calculation that adds </t>
  </si>
  <si>
    <t>To create a calculation that subtracts</t>
  </si>
  <si>
    <t>To create a calculation that multiplies</t>
  </si>
  <si>
    <t>To create a calculation that divides</t>
  </si>
  <si>
    <t>= C10 + C11</t>
  </si>
  <si>
    <t>= C10 - C11</t>
  </si>
  <si>
    <t>= C10 * C11</t>
  </si>
  <si>
    <t>= C10 / C11</t>
  </si>
  <si>
    <t>= C10 ^ C11</t>
  </si>
  <si>
    <r>
      <rPr>
        <b/>
        <i/>
        <sz val="11"/>
        <color rgb="FF6600CC"/>
        <rFont val="Calibri"/>
        <family val="2"/>
      </rPr>
      <t>2. Operands</t>
    </r>
    <r>
      <rPr>
        <sz val="11"/>
        <color rgb="FF000000"/>
        <rFont val="Calibri"/>
        <family val="2"/>
      </rPr>
      <t xml:space="preserve">: Values to be operated on represented by the CELL Reference   </t>
    </r>
  </si>
  <si>
    <r>
      <rPr>
        <sz val="11"/>
        <color rgb="FF000000"/>
        <rFont val="Calibri"/>
        <family val="2"/>
      </rPr>
      <t xml:space="preserve">Formulae always start with an equal sign </t>
    </r>
    <r>
      <rPr>
        <sz val="11"/>
        <color rgb="FFED7D31"/>
        <rFont val="Calibri"/>
        <family val="2"/>
      </rPr>
      <t>=</t>
    </r>
  </si>
  <si>
    <t>The Cell Reference is Column Letter Row Number</t>
  </si>
  <si>
    <t>Task</t>
  </si>
  <si>
    <t>To create a calculation that raises a number to a power</t>
  </si>
  <si>
    <t>Try</t>
  </si>
  <si>
    <t>//this will give the wrong answer due to the order of operation (BOMDAS) - we need brackets</t>
  </si>
  <si>
    <t>Calculation are very structured in MS Excel</t>
  </si>
  <si>
    <t>Excel uses the Order of preference toprocess long calculations, it does not read left to right.</t>
  </si>
  <si>
    <t>= M8 + 3*(M10 - M11)</t>
  </si>
  <si>
    <t>= M8 + 3*M10 - M11</t>
  </si>
  <si>
    <t>= M8 + 3/M10</t>
  </si>
  <si>
    <t xml:space="preserve">ans </t>
  </si>
  <si>
    <t>= (M8 + 3)/M10</t>
  </si>
  <si>
    <t>BOMDAS</t>
  </si>
  <si>
    <r>
      <rPr>
        <b/>
        <sz val="12"/>
        <color indexed="8"/>
        <rFont val="Calibri"/>
        <family val="2"/>
      </rPr>
      <t>O</t>
    </r>
    <r>
      <rPr>
        <sz val="12"/>
        <color indexed="8"/>
        <rFont val="Calibri"/>
        <family val="2"/>
      </rPr>
      <t xml:space="preserve">rders (exponents) </t>
    </r>
  </si>
  <si>
    <t xml:space="preserve"> // use the caret; "six squared" is "6^2"; "square root of six" is "6^(.5)")</t>
  </si>
  <si>
    <r>
      <rPr>
        <b/>
        <sz val="12"/>
        <color indexed="8"/>
        <rFont val="Calibri"/>
        <family val="2"/>
      </rPr>
      <t>D</t>
    </r>
    <r>
      <rPr>
        <sz val="12"/>
        <color indexed="8"/>
        <rFont val="Calibri"/>
        <family val="2"/>
      </rPr>
      <t xml:space="preserve">ivision </t>
    </r>
  </si>
  <si>
    <t xml:space="preserve"> //minus</t>
  </si>
  <si>
    <t xml:space="preserve"> //plus</t>
  </si>
  <si>
    <t xml:space="preserve"> //asterisk</t>
  </si>
  <si>
    <t xml:space="preserve"> //use slash</t>
  </si>
  <si>
    <t>//similar to maths</t>
  </si>
  <si>
    <t>Work around BOMDAS:</t>
  </si>
  <si>
    <t>In cell A24 enter the calculation for 9 squared -2 divided by 2 cubed -3</t>
  </si>
  <si>
    <t>Formatting of Numbers</t>
  </si>
  <si>
    <t>The more errors you make the better as the better the learning!</t>
  </si>
  <si>
    <t>ERRORS #</t>
  </si>
  <si>
    <t>When you start to use Excel often there are Errors</t>
  </si>
  <si>
    <t>As Einstein said the person who never made a mistake never tried anything new</t>
  </si>
  <si>
    <t>Each error starts with a #</t>
  </si>
  <si>
    <t>#####</t>
  </si>
  <si>
    <t>Value too wide to display</t>
  </si>
  <si>
    <t>#DIV/0</t>
  </si>
  <si>
    <t>Undefined value -can't do</t>
  </si>
  <si>
    <t>Data not available</t>
  </si>
  <si>
    <t>You have used a text string in a numeric calculation</t>
  </si>
  <si>
    <t>Error in the numeric part of the frmula</t>
  </si>
  <si>
    <t>Error in the cell reference typically a circular reference where you have used the answer cell ref in part of the calculation.</t>
  </si>
  <si>
    <t>Error in the inputs within the function</t>
  </si>
  <si>
    <t>Within Excel be careful of the formattng of the display of numbers.</t>
  </si>
  <si>
    <t>This may be set at two decimal points or three etc</t>
  </si>
  <si>
    <t>The precision that the number is stored is a IEEE floating point so is extremely precise.</t>
  </si>
  <si>
    <t>2 decimal points</t>
  </si>
  <si>
    <t>3 decimal points</t>
  </si>
  <si>
    <t>4 decimal points</t>
  </si>
  <si>
    <t>5 decimal points</t>
  </si>
  <si>
    <t>6 decimal points</t>
  </si>
  <si>
    <t>Notice the value 10.000005 displayed below</t>
  </si>
  <si>
    <t>To change the displayed accuracy: HOME, NUMBER, INCREASE or DECREASE DECIMALS</t>
  </si>
  <si>
    <t>Or Right Mouse Click; FORMAT CELLS, NUMBER, CATEGORY NUMBER, DECIMAL PLACES, UP/DOWN</t>
  </si>
  <si>
    <t>3. In cell B10, click the shortcut key "Σ" in EDITING, ensure the data range is that of all the HOURS data (B2:B9) and "enter" (ans=159)</t>
  </si>
  <si>
    <t>Functions are prewritten calculations, they are implemented by using the wizard or using the function name.</t>
  </si>
  <si>
    <t>value of now</t>
  </si>
  <si>
    <t>count</t>
  </si>
  <si>
    <t>These routine analysis facilitate descriptive analysis of the data</t>
  </si>
  <si>
    <t>2. Highlight the cell range and CTRL &amp; C (only) the range, click the cell N1</t>
  </si>
  <si>
    <t>3. Remove the format using HOME/STYLES/CONDITIONAL FORMATTING/CLEAR RULES</t>
  </si>
  <si>
    <t xml:space="preserve">Note: </t>
  </si>
  <si>
    <t>The Column D has been pre-formatted to %</t>
  </si>
  <si>
    <t>To remove this you need to select the range of cells D2:D9 and in HOME, NUMBER Select GENERAL in the drop down list</t>
  </si>
  <si>
    <t>Note:</t>
  </si>
  <si>
    <t>The content of column A is clipped to overcome this, move the cursor up to the divider between A and B and double click.</t>
  </si>
  <si>
    <t>ERRORS</t>
  </si>
  <si>
    <t>BOMDAS - PEDMAS (in US)</t>
  </si>
  <si>
    <t>Calculations</t>
  </si>
  <si>
    <t>Functions</t>
  </si>
  <si>
    <t>Transpose Data - instructions in cell A25</t>
  </si>
  <si>
    <t xml:space="preserve">Adjusted monthly closing prices (from Yahoo finance) </t>
  </si>
  <si>
    <t>Monthly returns: continuously compounded (log) returns</t>
  </si>
  <si>
    <t>Presented are 176 months of the Standard &amp; Poor's 500 US companies trading listed on the stock exchange</t>
  </si>
  <si>
    <t xml:space="preserve"> S&amp;P 500 Index</t>
  </si>
  <si>
    <t>S&amp;P 500 Index</t>
  </si>
  <si>
    <t xml:space="preserve">1. Create the calculation to obtain the compunded log between the preceeding months price </t>
  </si>
  <si>
    <t>3. Autofill the column for the 176 months</t>
  </si>
  <si>
    <t>4. Calculate the standard routine analysis of the data</t>
  </si>
  <si>
    <t>Measure</t>
  </si>
  <si>
    <t>Protein Concentration (mg/mL)</t>
  </si>
  <si>
    <t>Set minimum to 0.5</t>
  </si>
  <si>
    <t>Set maximum to 1.5</t>
  </si>
  <si>
    <t>Error Bars</t>
  </si>
  <si>
    <t>Error bars are important to show the accuracy of the value.</t>
  </si>
  <si>
    <t>The options are for standard error, percentages, standard deviations … and more options.</t>
  </si>
  <si>
    <t>For this example let’s assume that there’s an error of +/-  .2 standard deviations.</t>
  </si>
  <si>
    <r>
      <t xml:space="preserve">Click  +, select ERROR BARS, </t>
    </r>
    <r>
      <rPr>
        <i/>
        <sz val="11"/>
        <color rgb="FF000000"/>
        <rFont val="Courier New"/>
        <family val="3"/>
      </rPr>
      <t>more options</t>
    </r>
  </si>
  <si>
    <r>
      <rPr>
        <sz val="11"/>
        <color rgb="FF000000"/>
        <rFont val="Courier New"/>
        <family val="3"/>
      </rPr>
      <t xml:space="preserve">Select </t>
    </r>
    <r>
      <rPr>
        <i/>
        <sz val="11"/>
        <color rgb="FF000000"/>
        <rFont val="Courier New"/>
        <family val="3"/>
      </rPr>
      <t>BOTH</t>
    </r>
    <r>
      <rPr>
        <sz val="11"/>
        <color rgb="FF000000"/>
        <rFont val="Courier New"/>
        <family val="3"/>
      </rPr>
      <t xml:space="preserve">  to select the </t>
    </r>
    <r>
      <rPr>
        <i/>
        <sz val="11"/>
        <color rgb="FF000000"/>
        <rFont val="Courier New"/>
        <family val="3"/>
      </rPr>
      <t xml:space="preserve">Minus </t>
    </r>
    <r>
      <rPr>
        <sz val="11"/>
        <color rgb="FF000000"/>
        <rFont val="Courier New"/>
        <family val="3"/>
      </rPr>
      <t>and</t>
    </r>
    <r>
      <rPr>
        <i/>
        <sz val="11"/>
        <color rgb="FF000000"/>
        <rFont val="Courier New"/>
        <family val="3"/>
      </rPr>
      <t xml:space="preserve"> Plus </t>
    </r>
    <r>
      <rPr>
        <sz val="11"/>
        <color rgb="FF000000"/>
        <rFont val="Courier New"/>
        <family val="3"/>
      </rPr>
      <t xml:space="preserve">options and  enter the </t>
    </r>
    <r>
      <rPr>
        <b/>
        <i/>
        <sz val="11"/>
        <color rgb="FF000000"/>
        <rFont val="Courier New"/>
        <family val="3"/>
      </rPr>
      <t>.2</t>
    </r>
    <r>
      <rPr>
        <i/>
        <sz val="11"/>
        <color rgb="FF000000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 xml:space="preserve">in the </t>
    </r>
    <r>
      <rPr>
        <i/>
        <sz val="11"/>
        <color rgb="FF000000"/>
        <rFont val="Courier New"/>
        <family val="3"/>
      </rPr>
      <t xml:space="preserve">standard deviations  </t>
    </r>
    <r>
      <rPr>
        <sz val="11"/>
        <color rgb="FF000000"/>
        <rFont val="Courier New"/>
        <family val="3"/>
      </rPr>
      <t>entry box.</t>
    </r>
  </si>
  <si>
    <t>In cell I5 enter = B3+B4</t>
  </si>
  <si>
    <t xml:space="preserve">? Did your answer update? </t>
  </si>
  <si>
    <t>Only if you create a valid cell reference formula will the answer remain correct.</t>
  </si>
  <si>
    <t>3. Prepare a calculation to calculate in cell I12 - How many hours more did Baldwin work than Carroll?</t>
  </si>
  <si>
    <t xml:space="preserve">4. Using a calculation prepare the value of the Baldwin's Gross pay (in cell I15); Gross pay is the value of the hours worked multiplied by the Rate of pay - hint the operator is * </t>
  </si>
  <si>
    <t>5. Using a calculation prepare the Bonus value for Baldwin  (in cell I18); The Bonus is 1/10th of Gross pay - use the operator / to divide Gross pay by 10</t>
  </si>
  <si>
    <t xml:space="preserve">6. Prepare a calculation in Cell I21 that calculates the GROSS PAY AND calculates the BONUS.  </t>
  </si>
  <si>
    <t>Protein concentration data - chart functions</t>
  </si>
  <si>
    <t>Create the appropriate line function calculations, these are ordered pairs (you must select in order)</t>
  </si>
  <si>
    <t xml:space="preserve">slope of the line </t>
  </si>
  <si>
    <t>SLOPE(known_y's, known_x's)</t>
  </si>
  <si>
    <t xml:space="preserve">=slope(B2:B11, A2:A11) </t>
  </si>
  <si>
    <t>y axis-intercept</t>
  </si>
  <si>
    <t>INTERCEPT(known_y's, known_x's)</t>
  </si>
  <si>
    <t>=intercept(B2:B11, A2:A11)</t>
  </si>
  <si>
    <t xml:space="preserve">correlation </t>
  </si>
  <si>
    <t>CORREL(known_x's, known_y's)</t>
  </si>
  <si>
    <t>=correl( A2:A11,B2:B11)</t>
  </si>
  <si>
    <t>R-squared</t>
  </si>
  <si>
    <t>RSQ(known_x's, known_y's)</t>
  </si>
  <si>
    <t>=RSQ( A2:A11,B2:B11)</t>
  </si>
  <si>
    <t xml:space="preserve">7. Format the RATE as euros in the HOME/NUMBER/Pounds&amp;Pence Symbol </t>
  </si>
  <si>
    <t xml:space="preserve">Standard Functions </t>
  </si>
  <si>
    <t>In cell B11 enter "=pi()"</t>
  </si>
  <si>
    <t>In cell B13 enter "=now()"</t>
  </si>
  <si>
    <t>Sum</t>
  </si>
  <si>
    <t>Product</t>
  </si>
  <si>
    <t>=SUM(range)</t>
  </si>
  <si>
    <t>=PI()</t>
  </si>
  <si>
    <t>=NOW()</t>
  </si>
  <si>
    <t>Time and date right now</t>
  </si>
  <si>
    <t>Some exceptions,</t>
  </si>
  <si>
    <t>Functions with no arguments</t>
  </si>
  <si>
    <t>Note: These are the two argument formats for most functions</t>
  </si>
  <si>
    <t>Logs or Ln</t>
  </si>
  <si>
    <t>Note: Use the fx method to use specialist functions, search and find most appropriate</t>
  </si>
  <si>
    <t>What was the function name?</t>
  </si>
  <si>
    <t>Random numbers</t>
  </si>
  <si>
    <t>Random number</t>
  </si>
  <si>
    <t>Rand provides a random number but between 0 and 1</t>
  </si>
  <si>
    <t>RAND() takes no arguments</t>
  </si>
  <si>
    <t>In cell B27 multiple the provided random number and multiple by 10 to ensure it's random between 1 and 10.</t>
  </si>
  <si>
    <t>Ans</t>
  </si>
  <si>
    <t>Autofill</t>
  </si>
  <si>
    <t>TASK</t>
  </si>
  <si>
    <t>Highlight all the values less than 0.98</t>
  </si>
  <si>
    <t>Highlight all the values less than the average (of protein concentration)</t>
  </si>
  <si>
    <t xml:space="preserve">Click INSERT/RECOMMENDED CHARTS, ALL CHARTS and select the scatter option </t>
  </si>
  <si>
    <t>=PRODUCT(CELL1, CELL2)</t>
  </si>
  <si>
    <t>In cell B6 enter the sum of H1:I1</t>
  </si>
  <si>
    <t>In cell B9 enter the product of H1 and B6</t>
  </si>
  <si>
    <t>INSERT FUNCTION Functions</t>
  </si>
  <si>
    <t>What was the top function name returned?</t>
  </si>
  <si>
    <t>In cell B20 use the fx wizard to find the top returned function for 'log to the base 10' of B16</t>
  </si>
  <si>
    <t>In cell B21 use the fx wizard to help with the LN function for 'log to the base 10' of B16</t>
  </si>
  <si>
    <t>In cell B24 use the fx wizard to find the most appropriate function to provide ' a set of random numbers between X and Y'.</t>
  </si>
  <si>
    <t>In cell B24 use the fx wizard to provide a set of 2, random numbers between 1 and 10'.</t>
  </si>
  <si>
    <t>In cell B26 use the fx wizard to find the function for a random number.</t>
  </si>
  <si>
    <t>LOG()</t>
  </si>
  <si>
    <t>LN()</t>
  </si>
  <si>
    <t>RANDBETWEEN()</t>
  </si>
  <si>
    <t>RAND()</t>
  </si>
  <si>
    <t>=count(B3:B9)</t>
  </si>
  <si>
    <t>=average(B3:B9)</t>
  </si>
  <si>
    <t>=sum(B3:B9)</t>
  </si>
  <si>
    <t>=stdev(B3:B9)</t>
  </si>
  <si>
    <t>=var(B3:B9)</t>
  </si>
  <si>
    <t>=min(B3:B9)</t>
  </si>
  <si>
    <t>=max(B3:B9)</t>
  </si>
  <si>
    <t>ANS</t>
  </si>
  <si>
    <t>2. In cell C4 enter "ln(B3/B4)" (ans (-.29%)</t>
  </si>
  <si>
    <t>Transpose, COPY, RIGHT MOUSE CLICK, PASTE with the 4th PASTE OPTION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</si>
  <si>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</si>
  <si>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</si>
  <si>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</si>
  <si>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</si>
  <si>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</si>
  <si>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</si>
  <si>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</si>
  <si>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</si>
  <si>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</si>
  <si>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</si>
  <si>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</si>
  <si>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</si>
  <si>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</si>
  <si>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</si>
  <si>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</si>
  <si>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</si>
  <si>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</si>
  <si>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</si>
  <si>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</si>
  <si>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</si>
  <si>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</si>
  <si>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Tuesday</t>
  </si>
  <si>
    <t>Wednesday</t>
  </si>
  <si>
    <t xml:space="preserve">Thursday </t>
  </si>
  <si>
    <t xml:space="preserve">Friday </t>
  </si>
  <si>
    <t xml:space="preserve">Saturday </t>
  </si>
  <si>
    <t xml:space="preserve">Sunday </t>
  </si>
  <si>
    <t>Tue</t>
  </si>
  <si>
    <t>Wed</t>
  </si>
  <si>
    <t>Thu</t>
  </si>
  <si>
    <t>Fri</t>
  </si>
  <si>
    <t>Sat</t>
  </si>
  <si>
    <t>Sun</t>
  </si>
  <si>
    <t>John</t>
  </si>
  <si>
    <t>Jahnet</t>
  </si>
  <si>
    <t xml:space="preserve">Count </t>
  </si>
  <si>
    <t>Average</t>
  </si>
  <si>
    <t>Var</t>
  </si>
  <si>
    <t xml:space="preserve">Standard dev </t>
  </si>
  <si>
    <t>Mini</t>
  </si>
  <si>
    <t>Maxi</t>
  </si>
  <si>
    <t xml:space="preserve">Different </t>
  </si>
  <si>
    <t>Murphy 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</si>
</sst>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€&quot;* #,##0.00_-;\-&quot;€&quot;* #,##0.00_-;_-&quot;€&quot;* &quot;-&quot;??_-;_-@_-"/>
    <numFmt numFmtId="164" formatCode="m/d/yy;@"/>
    <numFmt numFmtId="165" formatCode="0.000"/>
    <numFmt numFmtId="166" formatCode="0.000000"/>
    <numFmt numFmtId="167" formatCode="0.0000"/>
    <numFmt numFmtId="168" formatCode="&quot;€&quot;#,##0.00"/>
    <numFmt numFmtId="169" formatCode="0.0000000000000000000000000"/>
  </numFmts>
  <fonts count="45" x14ac:knownFonts="1">
    <font>
      <sz val="12"/>
      <color indexed="8"/>
      <name val="Calibri"/>
      <family val="2"/>
    </font>
    <font>
      <sz val="8"/>
      <name val="Verdana"/>
      <family val="2"/>
    </font>
    <font>
      <sz val="12"/>
      <color indexed="17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sz val="11"/>
      <color indexed="8"/>
      <name val="Courier New"/>
      <family val="3"/>
    </font>
    <font>
      <sz val="12"/>
      <color indexed="8"/>
      <name val="Calibri Light"/>
      <family val="2"/>
    </font>
    <font>
      <i/>
      <sz val="14"/>
      <color indexed="8"/>
      <name val="Calibri Light"/>
      <family val="2"/>
    </font>
    <font>
      <sz val="11"/>
      <color indexed="8"/>
      <name val="Calibri"/>
      <family val="2"/>
    </font>
    <font>
      <i/>
      <sz val="14"/>
      <color indexed="8"/>
      <name val="Courier New"/>
      <family val="3"/>
    </font>
    <font>
      <b/>
      <sz val="14"/>
      <name val="Calibri Light"/>
      <family val="2"/>
    </font>
    <font>
      <sz val="11"/>
      <color rgb="FF000000"/>
      <name val="Calibri"/>
      <family val="2"/>
    </font>
    <font>
      <b/>
      <i/>
      <sz val="11"/>
      <color rgb="FF008000"/>
      <name val="Calibri"/>
      <family val="2"/>
    </font>
    <font>
      <b/>
      <i/>
      <sz val="11"/>
      <color rgb="FF6600CC"/>
      <name val="Calibri"/>
      <family val="2"/>
    </font>
    <font>
      <b/>
      <i/>
      <sz val="11"/>
      <color rgb="FF4472C4"/>
      <name val="Calibri"/>
      <family val="2"/>
    </font>
    <font>
      <b/>
      <sz val="12"/>
      <color theme="4"/>
      <name val="Calibri"/>
      <family val="2"/>
    </font>
    <font>
      <sz val="11"/>
      <color rgb="FFED7D31"/>
      <name val="Calibri"/>
      <family val="2"/>
    </font>
    <font>
      <b/>
      <sz val="11"/>
      <color theme="7"/>
      <name val="Calibri"/>
      <family val="2"/>
    </font>
    <font>
      <b/>
      <i/>
      <sz val="11"/>
      <color theme="4"/>
      <name val="Calibri"/>
      <family val="2"/>
    </font>
    <font>
      <b/>
      <sz val="11"/>
      <color indexed="8"/>
      <name val="Courier New"/>
      <family val="3"/>
    </font>
    <font>
      <i/>
      <sz val="12"/>
      <color indexed="8"/>
      <name val="Calibri Light"/>
      <family val="2"/>
    </font>
    <font>
      <i/>
      <sz val="12"/>
      <color indexed="8"/>
      <name val="Courier New"/>
      <family val="3"/>
    </font>
    <font>
      <b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000000"/>
      <name val="Courier New"/>
      <family val="3"/>
    </font>
    <font>
      <i/>
      <sz val="11"/>
      <color rgb="FF000000"/>
      <name val="Courier New"/>
      <family val="3"/>
    </font>
    <font>
      <b/>
      <i/>
      <sz val="11"/>
      <color rgb="FF000000"/>
      <name val="Courier New"/>
      <family val="3"/>
    </font>
    <font>
      <u/>
      <sz val="12"/>
      <color theme="10"/>
      <name val="Calibri"/>
      <family val="2"/>
    </font>
    <font>
      <i/>
      <sz val="14"/>
      <name val="Calibri Light"/>
      <family val="2"/>
    </font>
    <font>
      <b/>
      <sz val="12"/>
      <color rgb="FF0000FF"/>
      <name val="Courier New"/>
      <family val="3"/>
    </font>
    <font>
      <u/>
      <sz val="12"/>
      <color theme="10"/>
      <name val="Calibri Light"/>
      <family val="2"/>
    </font>
    <font>
      <i/>
      <sz val="11"/>
      <color indexed="8"/>
      <name val="Calibri"/>
      <family val="2"/>
    </font>
    <font>
      <sz val="12"/>
      <color rgb="FFFF0000"/>
      <name val="Calibri"/>
      <family val="2"/>
    </font>
    <font>
      <b/>
      <i/>
      <sz val="11"/>
      <color rgb="FFFF0000"/>
      <name val="Calibri"/>
      <family val="2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b/>
      <sz val="14"/>
      <color indexed="8"/>
      <name val="Courier New"/>
      <family val="3"/>
    </font>
    <font>
      <sz val="14"/>
      <color indexed="8"/>
      <name val="Calibri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Courier New"/>
      <family val="3"/>
    </font>
    <font>
      <b/>
      <sz val="10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44" fontId="3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quotePrefix="1" applyBorder="1"/>
    <xf numFmtId="10" fontId="0" fillId="0" borderId="1" xfId="0" applyNumberFormat="1" applyBorder="1"/>
    <xf numFmtId="4" fontId="0" fillId="0" borderId="0" xfId="0" quotePrefix="1" applyNumberFormat="1"/>
    <xf numFmtId="0" fontId="0" fillId="0" borderId="0" xfId="0" quotePrefix="1" applyFont="1"/>
    <xf numFmtId="0" fontId="4" fillId="0" borderId="0" xfId="0" applyFont="1"/>
    <xf numFmtId="0" fontId="0" fillId="0" borderId="2" xfId="0" applyBorder="1"/>
    <xf numFmtId="0" fontId="5" fillId="0" borderId="0" xfId="0" applyFont="1"/>
    <xf numFmtId="0" fontId="0" fillId="0" borderId="3" xfId="0" applyBorder="1"/>
    <xf numFmtId="0" fontId="0" fillId="0" borderId="4" xfId="0" applyBorder="1"/>
    <xf numFmtId="4" fontId="0" fillId="0" borderId="1" xfId="0" quotePrefix="1" applyNumberFormat="1" applyBorder="1"/>
    <xf numFmtId="10" fontId="0" fillId="0" borderId="0" xfId="0" applyNumberFormat="1" applyBorder="1"/>
    <xf numFmtId="14" fontId="0" fillId="0" borderId="0" xfId="0" applyNumberFormat="1"/>
    <xf numFmtId="10" fontId="0" fillId="0" borderId="0" xfId="0" quotePrefix="1" applyNumberFormat="1" applyBorder="1"/>
    <xf numFmtId="164" fontId="0" fillId="0" borderId="0" xfId="0" applyNumberFormat="1"/>
    <xf numFmtId="165" fontId="0" fillId="0" borderId="0" xfId="0" applyNumberFormat="1" applyBorder="1"/>
    <xf numFmtId="0" fontId="5" fillId="0" borderId="0" xfId="0" applyFont="1" applyBorder="1"/>
    <xf numFmtId="10" fontId="5" fillId="0" borderId="0" xfId="0" quotePrefix="1" applyNumberFormat="1" applyFont="1" applyBorder="1"/>
    <xf numFmtId="10" fontId="5" fillId="0" borderId="1" xfId="0" quotePrefix="1" applyNumberFormat="1" applyFont="1" applyBorder="1"/>
    <xf numFmtId="0" fontId="5" fillId="0" borderId="1" xfId="0" applyFont="1" applyBorder="1"/>
    <xf numFmtId="0" fontId="6" fillId="0" borderId="0" xfId="0" applyFont="1" applyBorder="1"/>
    <xf numFmtId="10" fontId="6" fillId="0" borderId="0" xfId="0" quotePrefix="1" applyNumberFormat="1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quotePrefix="1" applyFont="1"/>
    <xf numFmtId="0" fontId="10" fillId="0" borderId="0" xfId="0" applyFont="1"/>
    <xf numFmtId="0" fontId="10" fillId="0" borderId="1" xfId="0" applyFont="1" applyBorder="1"/>
    <xf numFmtId="0" fontId="10" fillId="0" borderId="0" xfId="0" applyFont="1" applyBorder="1"/>
    <xf numFmtId="0" fontId="10" fillId="0" borderId="0" xfId="0" quotePrefix="1" applyFont="1" applyBorder="1"/>
    <xf numFmtId="0" fontId="7" fillId="0" borderId="0" xfId="0" applyFont="1" applyFill="1" applyBorder="1"/>
    <xf numFmtId="0" fontId="8" fillId="0" borderId="0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 indent="2" readingOrder="1"/>
    </xf>
    <xf numFmtId="0" fontId="14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indent="2" readingOrder="1"/>
    </xf>
    <xf numFmtId="0" fontId="13" fillId="0" borderId="0" xfId="0" applyFont="1" applyAlignment="1">
      <alignment horizontal="left" vertical="center" readingOrder="1"/>
    </xf>
    <xf numFmtId="0" fontId="10" fillId="0" borderId="0" xfId="0" applyFont="1" applyAlignment="1"/>
    <xf numFmtId="0" fontId="16" fillId="0" borderId="0" xfId="0" quotePrefix="1" applyFont="1" applyAlignment="1">
      <alignment vertical="center" readingOrder="1"/>
    </xf>
    <xf numFmtId="0" fontId="13" fillId="0" borderId="0" xfId="0" applyFont="1" applyAlignment="1">
      <alignment horizontal="right" vertical="center" readingOrder="1"/>
    </xf>
    <xf numFmtId="0" fontId="10" fillId="0" borderId="0" xfId="0" applyFont="1" applyAlignment="1">
      <alignment vertical="center" readingOrder="1"/>
    </xf>
    <xf numFmtId="0" fontId="5" fillId="0" borderId="0" xfId="0" applyFont="1" applyAlignment="1">
      <alignment vertical="center"/>
    </xf>
    <xf numFmtId="0" fontId="0" fillId="0" borderId="5" xfId="0" applyBorder="1"/>
    <xf numFmtId="0" fontId="5" fillId="0" borderId="0" xfId="0" applyFont="1" applyAlignment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4" fontId="0" fillId="0" borderId="0" xfId="0" quotePrefix="1" applyNumberFormat="1" applyBorder="1"/>
    <xf numFmtId="0" fontId="5" fillId="0" borderId="0" xfId="0" applyFont="1" applyAlignment="1">
      <alignment horizontal="left" vertical="center" indent="2"/>
    </xf>
    <xf numFmtId="4" fontId="5" fillId="0" borderId="0" xfId="0" quotePrefix="1" applyNumberFormat="1" applyFont="1" applyBorder="1"/>
    <xf numFmtId="0" fontId="17" fillId="0" borderId="0" xfId="0" applyFont="1"/>
    <xf numFmtId="0" fontId="0" fillId="0" borderId="5" xfId="0" applyFont="1" applyBorder="1"/>
    <xf numFmtId="0" fontId="0" fillId="0" borderId="0" xfId="0" applyFont="1" applyAlignment="1">
      <alignment wrapText="1"/>
    </xf>
    <xf numFmtId="0" fontId="19" fillId="0" borderId="0" xfId="0" applyFont="1" applyAlignment="1">
      <alignment horizontal="left" vertical="center" indent="2" readingOrder="1"/>
    </xf>
    <xf numFmtId="0" fontId="0" fillId="0" borderId="0" xfId="0" applyFont="1" applyAlignment="1">
      <alignment horizontal="left"/>
    </xf>
    <xf numFmtId="0" fontId="7" fillId="0" borderId="5" xfId="0" applyFont="1" applyBorder="1"/>
    <xf numFmtId="0" fontId="7" fillId="0" borderId="0" xfId="0" applyFont="1" applyBorder="1"/>
    <xf numFmtId="0" fontId="7" fillId="0" borderId="0" xfId="0" applyFont="1" applyAlignment="1">
      <alignment horizontal="left" vertical="center" indent="2" readingOrder="1"/>
    </xf>
    <xf numFmtId="0" fontId="20" fillId="0" borderId="0" xfId="0" applyFont="1"/>
    <xf numFmtId="0" fontId="21" fillId="0" borderId="0" xfId="0" applyFont="1"/>
    <xf numFmtId="0" fontId="7" fillId="0" borderId="0" xfId="0" quotePrefix="1" applyFont="1"/>
    <xf numFmtId="0" fontId="7" fillId="0" borderId="1" xfId="0" applyFont="1" applyBorder="1"/>
    <xf numFmtId="0" fontId="0" fillId="0" borderId="0" xfId="0" applyAlignment="1">
      <alignment horizontal="left"/>
    </xf>
    <xf numFmtId="166" fontId="0" fillId="0" borderId="5" xfId="0" applyNumberFormat="1" applyBorder="1"/>
    <xf numFmtId="167" fontId="0" fillId="0" borderId="5" xfId="0" applyNumberFormat="1" applyBorder="1"/>
    <xf numFmtId="165" fontId="0" fillId="0" borderId="5" xfId="0" applyNumberFormat="1" applyBorder="1"/>
    <xf numFmtId="2" fontId="0" fillId="0" borderId="5" xfId="0" applyNumberFormat="1" applyBorder="1"/>
    <xf numFmtId="10" fontId="0" fillId="0" borderId="3" xfId="0" applyNumberFormat="1" applyBorder="1"/>
    <xf numFmtId="0" fontId="22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center"/>
    </xf>
    <xf numFmtId="0" fontId="0" fillId="0" borderId="0" xfId="0" applyFont="1" applyAlignment="1"/>
    <xf numFmtId="0" fontId="23" fillId="0" borderId="0" xfId="0" applyFont="1" applyAlignment="1"/>
    <xf numFmtId="0" fontId="24" fillId="0" borderId="0" xfId="0" applyFont="1"/>
    <xf numFmtId="10" fontId="25" fillId="0" borderId="0" xfId="0" quotePrefix="1" applyNumberFormat="1" applyFont="1" applyBorder="1"/>
    <xf numFmtId="0" fontId="6" fillId="0" borderId="0" xfId="0" applyFont="1"/>
    <xf numFmtId="0" fontId="0" fillId="0" borderId="6" xfId="0" applyBorder="1"/>
    <xf numFmtId="0" fontId="26" fillId="0" borderId="7" xfId="0" applyFont="1" applyBorder="1" applyAlignment="1">
      <alignment vertical="center" wrapText="1"/>
    </xf>
    <xf numFmtId="0" fontId="0" fillId="0" borderId="8" xfId="0" applyBorder="1"/>
    <xf numFmtId="0" fontId="26" fillId="0" borderId="9" xfId="0" applyFont="1" applyBorder="1" applyAlignment="1">
      <alignment horizontal="center" vertical="center" wrapText="1"/>
    </xf>
    <xf numFmtId="0" fontId="0" fillId="0" borderId="10" xfId="0" applyBorder="1"/>
    <xf numFmtId="0" fontId="26" fillId="0" borderId="11" xfId="0" applyFont="1" applyBorder="1" applyAlignment="1">
      <alignment horizontal="center" vertical="center" wrapText="1"/>
    </xf>
    <xf numFmtId="0" fontId="27" fillId="0" borderId="0" xfId="0" applyFont="1" applyAlignment="1">
      <alignment horizontal="left" vertical="top" readingOrder="1"/>
    </xf>
    <xf numFmtId="0" fontId="0" fillId="0" borderId="12" xfId="0" applyBorder="1"/>
    <xf numFmtId="0" fontId="26" fillId="0" borderId="13" xfId="0" applyFont="1" applyBorder="1" applyAlignment="1">
      <alignment horizontal="center" vertical="center" wrapText="1"/>
    </xf>
    <xf numFmtId="0" fontId="0" fillId="0" borderId="0" xfId="0" applyAlignment="1">
      <alignment vertical="top" readingOrder="1"/>
    </xf>
    <xf numFmtId="0" fontId="0" fillId="0" borderId="14" xfId="0" applyBorder="1"/>
    <xf numFmtId="0" fontId="26" fillId="0" borderId="15" xfId="0" applyFont="1" applyBorder="1" applyAlignment="1">
      <alignment vertical="center" wrapText="1"/>
    </xf>
    <xf numFmtId="0" fontId="31" fillId="0" borderId="0" xfId="0" applyFont="1" applyBorder="1"/>
    <xf numFmtId="0" fontId="32" fillId="0" borderId="0" xfId="0" applyFont="1" applyBorder="1"/>
    <xf numFmtId="0" fontId="0" fillId="0" borderId="16" xfId="0" applyBorder="1"/>
    <xf numFmtId="0" fontId="26" fillId="0" borderId="17" xfId="0" applyFont="1" applyBorder="1" applyAlignment="1">
      <alignment horizontal="center" vertical="center" wrapText="1"/>
    </xf>
    <xf numFmtId="0" fontId="8" fillId="0" borderId="0" xfId="0" quotePrefix="1" applyFont="1" applyBorder="1"/>
    <xf numFmtId="10" fontId="5" fillId="0" borderId="5" xfId="0" quotePrefix="1" applyNumberFormat="1" applyFont="1" applyBorder="1"/>
    <xf numFmtId="10" fontId="8" fillId="0" borderId="0" xfId="0" quotePrefix="1" applyNumberFormat="1" applyFont="1" applyBorder="1"/>
    <xf numFmtId="0" fontId="5" fillId="0" borderId="5" xfId="0" applyFont="1" applyBorder="1"/>
    <xf numFmtId="0" fontId="0" fillId="0" borderId="18" xfId="0" applyBorder="1"/>
    <xf numFmtId="0" fontId="26" fillId="0" borderId="19" xfId="0" applyFont="1" applyBorder="1" applyAlignment="1">
      <alignment horizontal="center" vertical="center" wrapText="1"/>
    </xf>
    <xf numFmtId="0" fontId="26" fillId="0" borderId="0" xfId="0" applyFont="1"/>
    <xf numFmtId="0" fontId="8" fillId="0" borderId="0" xfId="0" quotePrefix="1" applyFont="1" applyFill="1" applyBorder="1"/>
    <xf numFmtId="0" fontId="33" fillId="0" borderId="0" xfId="3" applyFont="1" applyAlignment="1">
      <alignment horizontal="left" vertical="center"/>
    </xf>
    <xf numFmtId="0" fontId="34" fillId="0" borderId="0" xfId="0" applyFont="1"/>
    <xf numFmtId="0" fontId="35" fillId="0" borderId="0" xfId="0" applyFont="1"/>
    <xf numFmtId="0" fontId="36" fillId="0" borderId="0" xfId="0" quotePrefix="1" applyFont="1" applyAlignment="1">
      <alignment vertical="center" readingOrder="1"/>
    </xf>
    <xf numFmtId="0" fontId="37" fillId="0" borderId="0" xfId="0" applyFont="1"/>
    <xf numFmtId="0" fontId="38" fillId="0" borderId="0" xfId="0" applyFont="1"/>
    <xf numFmtId="0" fontId="39" fillId="0" borderId="0" xfId="0" applyFont="1"/>
    <xf numFmtId="0" fontId="0" fillId="3" borderId="0" xfId="0" applyFill="1" applyBorder="1"/>
    <xf numFmtId="44" fontId="2" fillId="3" borderId="0" xfId="2" quotePrefix="1" applyFont="1" applyFill="1" applyBorder="1"/>
    <xf numFmtId="0" fontId="40" fillId="0" borderId="0" xfId="0" applyFont="1"/>
    <xf numFmtId="0" fontId="41" fillId="0" borderId="0" xfId="0" applyFont="1"/>
    <xf numFmtId="0" fontId="41" fillId="0" borderId="0" xfId="0" quotePrefix="1" applyFont="1"/>
    <xf numFmtId="2" fontId="0" fillId="0" borderId="0" xfId="0" applyNumberFormat="1"/>
    <xf numFmtId="2" fontId="42" fillId="0" borderId="0" xfId="0" applyNumberFormat="1" applyFont="1" applyAlignment="1">
      <alignment horizontal="right"/>
    </xf>
    <xf numFmtId="2" fontId="43" fillId="0" borderId="0" xfId="0" quotePrefix="1" applyNumberFormat="1" applyFont="1" applyBorder="1"/>
    <xf numFmtId="2" fontId="42" fillId="0" borderId="0" xfId="0" applyNumberFormat="1" applyFont="1"/>
    <xf numFmtId="2" fontId="44" fillId="0" borderId="0" xfId="0" quotePrefix="1" applyNumberFormat="1" applyFont="1" applyBorder="1"/>
    <xf numFmtId="2" fontId="44" fillId="0" borderId="0" xfId="0" applyNumberFormat="1" applyFont="1" applyBorder="1"/>
    <xf numFmtId="168" fontId="0" fillId="0" borderId="3" xfId="0" applyNumberFormat="1" applyBorder="1"/>
    <xf numFmtId="168" fontId="0" fillId="0" borderId="4" xfId="0" applyNumberFormat="1" applyBorder="1"/>
    <xf numFmtId="44" fontId="0" fillId="0" borderId="0" xfId="0" applyNumberFormat="1" applyBorder="1"/>
    <xf numFmtId="44" fontId="0" fillId="0" borderId="1" xfId="0" applyNumberFormat="1" applyBorder="1"/>
    <xf numFmtId="169" fontId="10" fillId="0" borderId="1" xfId="0" applyNumberFormat="1" applyFont="1" applyBorder="1"/>
    <xf numFmtId="22" fontId="10" fillId="0" borderId="1" xfId="0" applyNumberFormat="1" applyFont="1" applyBorder="1"/>
    <xf numFmtId="10" fontId="5" fillId="0" borderId="1" xfId="0" applyNumberFormat="1" applyFont="1" applyBorder="1"/>
    <xf numFmtId="0" fontId="5" fillId="0" borderId="5" xfId="0" quotePrefix="1" applyNumberFormat="1" applyFont="1" applyBorder="1"/>
  </cellXfs>
  <cellStyles count="4">
    <cellStyle name="Currency" xfId="2" builtinId="4"/>
    <cellStyle name="Good" xfId="1" xr:uid="{00000000-0005-0000-0000-000001000000}"/>
    <cellStyle name="Hyperlink" xfId="3" builtinId="8"/>
    <cellStyle name="Normal" xfId="0" builtinId="0"/>
  </cellStyles>
  <dxfs count="3"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Plot</a:t>
            </a:r>
            <a:r>
              <a:rPr lang="en-IE" baseline="0"/>
              <a:t> of units 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917028410383996E-2"/>
                  <c:y val="-0.105880577427821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'7.Charts'!$A$5:$A$14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'7.Charts'!$B$5:$B$14</c:f>
              <c:numCache>
                <c:formatCode>General</c:formatCode>
                <c:ptCount val="10"/>
                <c:pt idx="0">
                  <c:v>1.02</c:v>
                </c:pt>
                <c:pt idx="1">
                  <c:v>0.98</c:v>
                </c:pt>
                <c:pt idx="2">
                  <c:v>0.99</c:v>
                </c:pt>
                <c:pt idx="3">
                  <c:v>1.01</c:v>
                </c:pt>
                <c:pt idx="4">
                  <c:v>1.03</c:v>
                </c:pt>
                <c:pt idx="5">
                  <c:v>0.97</c:v>
                </c:pt>
                <c:pt idx="6">
                  <c:v>1</c:v>
                </c:pt>
                <c:pt idx="7">
                  <c:v>0.98</c:v>
                </c:pt>
                <c:pt idx="8">
                  <c:v>1.03</c:v>
                </c:pt>
                <c:pt idx="9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1D-453A-B4AE-03393A06A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078671"/>
        <c:axId val="1498076175"/>
      </c:scatterChart>
      <c:valAx>
        <c:axId val="14980786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Mesurements in</a:t>
                </a:r>
                <a:r>
                  <a:rPr lang="en-IE" baseline="0"/>
                  <a:t> mm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76175"/>
        <c:crosses val="autoZero"/>
        <c:crossBetween val="midCat"/>
      </c:valAx>
      <c:valAx>
        <c:axId val="149807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Colour</a:t>
                </a:r>
                <a:r>
                  <a:rPr lang="en-IE" baseline="0"/>
                  <a:t> Saturation (Units)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78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'[1]8Chart Refinements'!$U$1</c:f>
              <c:strCache>
                <c:ptCount val="1"/>
                <c:pt idx="0">
                  <c:v>Protein Concentration (mg/mL)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'[1]8Chart Refinements'!$T$2:$T$11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'[1]8Chart Refinements'!$U$2:$U$11</c:f>
              <c:numCache>
                <c:formatCode>General</c:formatCode>
                <c:ptCount val="10"/>
                <c:pt idx="0">
                  <c:v>1.02</c:v>
                </c:pt>
                <c:pt idx="1">
                  <c:v>0.98</c:v>
                </c:pt>
                <c:pt idx="2">
                  <c:v>0.99</c:v>
                </c:pt>
                <c:pt idx="3">
                  <c:v>1.01</c:v>
                </c:pt>
                <c:pt idx="4">
                  <c:v>1.03</c:v>
                </c:pt>
                <c:pt idx="5">
                  <c:v>0.97</c:v>
                </c:pt>
                <c:pt idx="6">
                  <c:v>1</c:v>
                </c:pt>
                <c:pt idx="7">
                  <c:v>0.98</c:v>
                </c:pt>
                <c:pt idx="8">
                  <c:v>1.03</c:v>
                </c:pt>
                <c:pt idx="9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55-483F-B794-AA56AC192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765744"/>
        <c:axId val="920756176"/>
      </c:scatterChart>
      <c:valAx>
        <c:axId val="920765744"/>
        <c:scaling>
          <c:orientation val="minMax"/>
          <c:max val="10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756176"/>
        <c:crosses val="autoZero"/>
        <c:crossBetween val="midCat"/>
      </c:valAx>
      <c:valAx>
        <c:axId val="920756176"/>
        <c:scaling>
          <c:orientation val="minMax"/>
          <c:max val="1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76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31456692913385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19263871085864E-2"/>
          <c:y val="0.16532391048292108"/>
          <c:w val="0.86931886156936511"/>
          <c:h val="0.71595633584671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'[1]8Chart Refinements'!$U$1</c:f>
              <c:strCache>
                <c:ptCount val="1"/>
                <c:pt idx="0">
                  <c:v>Protein Concentration (mg/mL)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'[1]8Chart Refinements'!$T$2:$T$11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'[1]8Chart Refinements'!$U$2:$U$11</c:f>
              <c:numCache>
                <c:formatCode>General</c:formatCode>
                <c:ptCount val="10"/>
                <c:pt idx="0">
                  <c:v>1.02</c:v>
                </c:pt>
                <c:pt idx="1">
                  <c:v>0.98</c:v>
                </c:pt>
                <c:pt idx="2">
                  <c:v>0.99</c:v>
                </c:pt>
                <c:pt idx="3">
                  <c:v>1.01</c:v>
                </c:pt>
                <c:pt idx="4">
                  <c:v>1.03</c:v>
                </c:pt>
                <c:pt idx="5">
                  <c:v>0.97</c:v>
                </c:pt>
                <c:pt idx="6">
                  <c:v>1</c:v>
                </c:pt>
                <c:pt idx="7">
                  <c:v>0.98</c:v>
                </c:pt>
                <c:pt idx="8">
                  <c:v>1.03</c:v>
                </c:pt>
                <c:pt idx="9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DB-41C7-8F87-6D25D60A2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765744"/>
        <c:axId val="920756176"/>
      </c:scatterChart>
      <c:valAx>
        <c:axId val="92076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756176"/>
        <c:crosses val="autoZero"/>
        <c:crossBetween val="midCat"/>
      </c:valAx>
      <c:valAx>
        <c:axId val="92075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76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6778874083345E-2"/>
          <c:y val="0.16482471126096121"/>
          <c:w val="0.87213792471404494"/>
          <c:h val="0.716814012003377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'[1]9ChartFns'!$B$1</c:f>
              <c:strCache>
                <c:ptCount val="1"/>
                <c:pt idx="0">
                  <c:v>Protein Concentration (mg/mL)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'[1]9ChartFns'!$A$2:$A$11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'[1]9ChartFns'!$B$2:$B$11</c:f>
              <c:numCache>
                <c:formatCode>General</c:formatCode>
                <c:ptCount val="10"/>
                <c:pt idx="0">
                  <c:v>1.02</c:v>
                </c:pt>
                <c:pt idx="1">
                  <c:v>0.98</c:v>
                </c:pt>
                <c:pt idx="2">
                  <c:v>0.99</c:v>
                </c:pt>
                <c:pt idx="3">
                  <c:v>1.01</c:v>
                </c:pt>
                <c:pt idx="4">
                  <c:v>1.03</c:v>
                </c:pt>
                <c:pt idx="5">
                  <c:v>0.97</c:v>
                </c:pt>
                <c:pt idx="6">
                  <c:v>1</c:v>
                </c:pt>
                <c:pt idx="7">
                  <c:v>0.98</c:v>
                </c:pt>
                <c:pt idx="8">
                  <c:v>1.03</c:v>
                </c:pt>
                <c:pt idx="9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5-468B-ABAE-1E961EDC3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938800"/>
        <c:axId val="1639932560"/>
      </c:scatterChart>
      <c:valAx>
        <c:axId val="163993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932560"/>
        <c:crosses val="autoZero"/>
        <c:crossBetween val="midCat"/>
      </c:valAx>
      <c:valAx>
        <c:axId val="16399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93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657225</xdr:colOff>
      <xdr:row>7</xdr:row>
      <xdr:rowOff>47625</xdr:rowOff>
    </xdr:from>
    <xdr:to>
      <xdr:col>13</xdr:col>
      <xdr:colOff>457200</xdr:colOff>
      <xdr:row>9</xdr:row>
      <xdr:rowOff>63954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1447800"/>
          <a:ext cx="485775" cy="416379"/>
        </a:xfrm>
        <a:prstGeom prst="rect">
          <a:avLst/>
        </a:prstGeom>
      </xdr:spPr>
    </xdr:pic>
    <xdr:clientData/>
  </xdr:twoCellAnchor>
  <xdr:twoCellAnchor editAs="oneCell">
    <xdr:from>
      <xdr:col>12</xdr:col>
      <xdr:colOff>466725</xdr:colOff>
      <xdr:row>1</xdr:row>
      <xdr:rowOff>19050</xdr:rowOff>
    </xdr:from>
    <xdr:to>
      <xdr:col>13</xdr:col>
      <xdr:colOff>676163</xdr:colOff>
      <xdr:row>2</xdr:row>
      <xdr:rowOff>190454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219075"/>
          <a:ext cx="895238" cy="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238124</xdr:colOff>
      <xdr:row>14</xdr:row>
      <xdr:rowOff>257281</xdr:rowOff>
    </xdr:from>
    <xdr:to>
      <xdr:col>16</xdr:col>
      <xdr:colOff>551813</xdr:colOff>
      <xdr:row>32</xdr:row>
      <xdr:rowOff>37601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4" y="3095731"/>
          <a:ext cx="4428489" cy="3466495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21</xdr:row>
      <xdr:rowOff>9525</xdr:rowOff>
    </xdr:from>
    <xdr:to>
      <xdr:col>8</xdr:col>
      <xdr:colOff>638105</xdr:colOff>
      <xdr:row>22</xdr:row>
      <xdr:rowOff>180929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1175" y="4229100"/>
          <a:ext cx="561905" cy="3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23</xdr:row>
      <xdr:rowOff>171450</xdr:rowOff>
    </xdr:from>
    <xdr:to>
      <xdr:col>12</xdr:col>
      <xdr:colOff>626092</xdr:colOff>
      <xdr:row>40</xdr:row>
      <xdr:rowOff>123357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4572000"/>
          <a:ext cx="1854817" cy="33904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633411</xdr:colOff>
      <xdr:row>3</xdr:row>
      <xdr:rowOff>304800</xdr:rowOff>
    </xdr:from>
    <xdr:to>
      <xdr:col>13</xdr:col>
      <xdr:colOff>371474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6C2F5-6B1D-4CA5-9B04-930DB5314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0</xdr:row>
      <xdr:rowOff>0</xdr:rowOff>
    </xdr:from>
    <xdr:to>
      <xdr:col>12</xdr:col>
      <xdr:colOff>123825</xdr:colOff>
      <xdr:row>10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123825</xdr:colOff>
      <xdr:row>0</xdr:row>
      <xdr:rowOff>19050</xdr:rowOff>
    </xdr:from>
    <xdr:to>
      <xdr:col>18</xdr:col>
      <xdr:colOff>183692</xdr:colOff>
      <xdr:row>19</xdr:row>
      <xdr:rowOff>149042</xdr:rowOff>
    </xdr:to>
    <xdr:pic>
      <xdr:nvPicPr>
        <xdr:cNvPr id="3" name="Content Placeholder 4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0825" y="19050"/>
          <a:ext cx="2117267" cy="39495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0</xdr:row>
      <xdr:rowOff>0</xdr:rowOff>
    </xdr:from>
    <xdr:to>
      <xdr:col>11</xdr:col>
      <xdr:colOff>552449</xdr:colOff>
      <xdr:row>10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123825</xdr:colOff>
      <xdr:row>0</xdr:row>
      <xdr:rowOff>19050</xdr:rowOff>
    </xdr:from>
    <xdr:to>
      <xdr:col>18</xdr:col>
      <xdr:colOff>183692</xdr:colOff>
      <xdr:row>22</xdr:row>
      <xdr:rowOff>177617</xdr:rowOff>
    </xdr:to>
    <xdr:pic>
      <xdr:nvPicPr>
        <xdr:cNvPr id="3" name="Content Placeholder 4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0825" y="19050"/>
          <a:ext cx="2117267" cy="455911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0</xdr:rowOff>
    </xdr:from>
    <xdr:to>
      <xdr:col>16</xdr:col>
      <xdr:colOff>547007</xdr:colOff>
      <xdr:row>12</xdr:row>
      <xdr:rowOff>103414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ne.ferris\Downloads\1.%20Intro%20Excel%20BIOL2909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Autofill "/>
      <sheetName val="1Calculations"/>
      <sheetName val="2Rel Cell Ref"/>
      <sheetName val="Caution1"/>
      <sheetName val="Caution2"/>
      <sheetName val="3Functions"/>
      <sheetName val="3Routine Analysis"/>
      <sheetName val="4Correlation Coefficient"/>
      <sheetName val="5Ex Transpose"/>
      <sheetName val="5Sort &amp; Cond. Format"/>
      <sheetName val="7Abs Cell Ref"/>
      <sheetName val="8Charts"/>
      <sheetName val="8Chart Refinements"/>
      <sheetName val="9ChartF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U1" t="str">
            <v>Protein Concentration (mg/mL)</v>
          </cell>
        </row>
        <row r="2">
          <cell r="T2">
            <v>1</v>
          </cell>
          <cell r="U2">
            <v>1.02</v>
          </cell>
        </row>
        <row r="3">
          <cell r="T3">
            <v>2</v>
          </cell>
          <cell r="U3">
            <v>0.98</v>
          </cell>
        </row>
        <row r="4">
          <cell r="T4">
            <v>3</v>
          </cell>
          <cell r="U4">
            <v>0.99</v>
          </cell>
        </row>
        <row r="5">
          <cell r="T5">
            <v>4</v>
          </cell>
          <cell r="U5">
            <v>1.01</v>
          </cell>
        </row>
        <row r="6">
          <cell r="T6">
            <v>5</v>
          </cell>
          <cell r="U6">
            <v>1.03</v>
          </cell>
        </row>
        <row r="7">
          <cell r="T7">
            <v>6</v>
          </cell>
          <cell r="U7">
            <v>0.97</v>
          </cell>
        </row>
        <row r="8">
          <cell r="T8">
            <v>7</v>
          </cell>
          <cell r="U8">
            <v>1</v>
          </cell>
        </row>
        <row r="9">
          <cell r="T9">
            <v>8</v>
          </cell>
          <cell r="U9">
            <v>0.98</v>
          </cell>
        </row>
        <row r="10">
          <cell r="T10">
            <v>9</v>
          </cell>
          <cell r="U10">
            <v>1.03</v>
          </cell>
        </row>
        <row r="11">
          <cell r="T11">
            <v>10</v>
          </cell>
          <cell r="U11">
            <v>1.01</v>
          </cell>
        </row>
      </sheetData>
      <sheetData sheetId="13">
        <row r="1">
          <cell r="B1" t="str">
            <v>Protein Concentration (mg/mL)</v>
          </cell>
        </row>
        <row r="2">
          <cell r="A2">
            <v>1</v>
          </cell>
          <cell r="B2">
            <v>1.02</v>
          </cell>
        </row>
        <row r="3">
          <cell r="A3">
            <v>2</v>
          </cell>
          <cell r="B3">
            <v>0.98</v>
          </cell>
        </row>
        <row r="4">
          <cell r="A4">
            <v>3</v>
          </cell>
          <cell r="B4">
            <v>0.99</v>
          </cell>
        </row>
        <row r="5">
          <cell r="A5">
            <v>4</v>
          </cell>
          <cell r="B5">
            <v>1.01</v>
          </cell>
        </row>
        <row r="6">
          <cell r="A6">
            <v>5</v>
          </cell>
          <cell r="B6">
            <v>1.03</v>
          </cell>
        </row>
        <row r="7">
          <cell r="A7">
            <v>6</v>
          </cell>
          <cell r="B7">
            <v>0.97</v>
          </cell>
        </row>
        <row r="8">
          <cell r="A8">
            <v>7</v>
          </cell>
          <cell r="B8">
            <v>1</v>
          </cell>
        </row>
        <row r="9">
          <cell r="A9">
            <v>8</v>
          </cell>
          <cell r="B9">
            <v>0.98</v>
          </cell>
        </row>
        <row r="10">
          <cell r="A10">
            <v>9</v>
          </cell>
          <cell r="B10">
            <v>1.03</v>
          </cell>
        </row>
        <row r="11">
          <cell r="A11">
            <v>10</v>
          </cell>
          <cell r="B11">
            <v>1.01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Normal="100" workbookViewId="0">
      <selection activeCell="H13" sqref="H13"/>
    </sheetView>
  </sheetViews>
  <sheetFormatPr defaultRowHeight="15.75" x14ac:dyDescent="0.25"/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>
        <v>0</v>
      </c>
      <c r="F1">
        <v>2</v>
      </c>
      <c r="G1" t="s">
        <v>16</v>
      </c>
      <c r="H1">
        <v>1</v>
      </c>
      <c r="I1" s="10" t="s">
        <v>13</v>
      </c>
    </row>
    <row r="2" spans="1:9" x14ac:dyDescent="0.25">
      <c r="A2" t="s">
        <v>307</v>
      </c>
      <c r="B2" t="s">
        <v>318</v>
      </c>
      <c r="C2" t="s">
        <v>328</v>
      </c>
      <c r="D2" t="s">
        <v>334</v>
      </c>
      <c r="E2">
        <v>1</v>
      </c>
      <c r="F2">
        <v>4</v>
      </c>
      <c r="G2" t="s">
        <v>340</v>
      </c>
      <c r="H2">
        <v>2</v>
      </c>
      <c r="I2" s="10" t="s">
        <v>14</v>
      </c>
    </row>
    <row r="3" spans="1:9" x14ac:dyDescent="0.25">
      <c r="A3" t="s">
        <v>308</v>
      </c>
      <c r="B3" t="s">
        <v>319</v>
      </c>
      <c r="C3" t="s">
        <v>329</v>
      </c>
      <c r="D3" t="s">
        <v>335</v>
      </c>
      <c r="E3">
        <v>2</v>
      </c>
      <c r="F3">
        <v>6</v>
      </c>
      <c r="G3" t="s">
        <v>341</v>
      </c>
      <c r="H3">
        <v>3</v>
      </c>
      <c r="I3" s="10" t="s">
        <v>15</v>
      </c>
    </row>
    <row r="4" spans="1:9" x14ac:dyDescent="0.25">
      <c r="A4" t="s">
        <v>309</v>
      </c>
      <c r="B4" t="s">
        <v>320</v>
      </c>
      <c r="C4" t="s">
        <v>330</v>
      </c>
      <c r="D4" t="s">
        <v>336</v>
      </c>
      <c r="E4">
        <v>3</v>
      </c>
      <c r="F4">
        <v>8</v>
      </c>
      <c r="G4" t="s">
        <v>16</v>
      </c>
      <c r="H4">
        <v>4</v>
      </c>
      <c r="I4" s="10" t="s">
        <v>17</v>
      </c>
    </row>
    <row r="5" spans="1:9" x14ac:dyDescent="0.25">
      <c r="A5" t="s">
        <v>310</v>
      </c>
      <c r="B5" t="s">
        <v>310</v>
      </c>
      <c r="C5" t="s">
        <v>331</v>
      </c>
      <c r="D5" t="s">
        <v>337</v>
      </c>
      <c r="E5">
        <v>4</v>
      </c>
      <c r="F5">
        <v>10</v>
      </c>
      <c r="G5" t="s">
        <v>340</v>
      </c>
      <c r="H5">
        <v>5</v>
      </c>
      <c r="I5" s="10" t="s">
        <v>18</v>
      </c>
    </row>
    <row r="6" spans="1:9" x14ac:dyDescent="0.25">
      <c r="A6" t="s">
        <v>311</v>
      </c>
      <c r="B6" t="s">
        <v>321</v>
      </c>
      <c r="C6" t="s">
        <v>332</v>
      </c>
      <c r="D6" t="s">
        <v>338</v>
      </c>
      <c r="E6">
        <v>5</v>
      </c>
      <c r="F6">
        <v>12</v>
      </c>
      <c r="G6" t="s">
        <v>341</v>
      </c>
      <c r="H6">
        <v>6</v>
      </c>
      <c r="I6" s="10" t="s">
        <v>19</v>
      </c>
    </row>
    <row r="7" spans="1:9" x14ac:dyDescent="0.25">
      <c r="A7" t="s">
        <v>312</v>
      </c>
      <c r="B7" t="s">
        <v>322</v>
      </c>
      <c r="C7" t="s">
        <v>333</v>
      </c>
      <c r="D7" t="s">
        <v>339</v>
      </c>
      <c r="E7">
        <v>6</v>
      </c>
      <c r="F7">
        <v>14</v>
      </c>
      <c r="G7" t="s">
        <v>16</v>
      </c>
      <c r="H7">
        <v>7</v>
      </c>
      <c r="I7" s="10" t="s">
        <v>20</v>
      </c>
    </row>
    <row r="8" spans="1:9" x14ac:dyDescent="0.25">
      <c r="A8" t="s">
        <v>313</v>
      </c>
      <c r="B8" t="s">
        <v>323</v>
      </c>
      <c r="C8" t="s">
        <v>11</v>
      </c>
      <c r="D8" t="s">
        <v>12</v>
      </c>
      <c r="E8">
        <v>7</v>
      </c>
      <c r="F8">
        <v>16</v>
      </c>
      <c r="G8" t="s">
        <v>340</v>
      </c>
      <c r="H8">
        <v>8</v>
      </c>
      <c r="I8" s="10" t="s">
        <v>21</v>
      </c>
    </row>
    <row r="9" spans="1:9" x14ac:dyDescent="0.25">
      <c r="A9" t="s">
        <v>314</v>
      </c>
      <c r="B9" t="s">
        <v>324</v>
      </c>
      <c r="C9" t="s">
        <v>328</v>
      </c>
      <c r="D9" t="s">
        <v>334</v>
      </c>
      <c r="E9">
        <v>8</v>
      </c>
      <c r="F9">
        <v>18</v>
      </c>
      <c r="G9" t="s">
        <v>341</v>
      </c>
      <c r="H9">
        <v>9</v>
      </c>
    </row>
    <row r="10" spans="1:9" x14ac:dyDescent="0.25">
      <c r="A10" t="s">
        <v>315</v>
      </c>
      <c r="B10" t="s">
        <v>325</v>
      </c>
      <c r="C10" t="s">
        <v>329</v>
      </c>
      <c r="D10" t="s">
        <v>335</v>
      </c>
      <c r="E10">
        <v>9</v>
      </c>
      <c r="F10">
        <v>20</v>
      </c>
      <c r="G10" t="s">
        <v>16</v>
      </c>
      <c r="H10">
        <v>10</v>
      </c>
    </row>
    <row r="11" spans="1:9" x14ac:dyDescent="0.25">
      <c r="A11" t="s">
        <v>316</v>
      </c>
      <c r="B11" t="s">
        <v>326</v>
      </c>
      <c r="C11" t="s">
        <v>330</v>
      </c>
      <c r="D11" t="s">
        <v>336</v>
      </c>
      <c r="E11">
        <v>10</v>
      </c>
      <c r="F11">
        <v>22</v>
      </c>
      <c r="G11" t="s">
        <v>340</v>
      </c>
      <c r="H11">
        <v>11</v>
      </c>
    </row>
    <row r="12" spans="1:9" x14ac:dyDescent="0.25">
      <c r="A12" t="s">
        <v>317</v>
      </c>
      <c r="B12" t="s">
        <v>327</v>
      </c>
      <c r="C12" t="s">
        <v>331</v>
      </c>
      <c r="D12" t="s">
        <v>337</v>
      </c>
      <c r="E12">
        <v>11</v>
      </c>
      <c r="F12">
        <v>24</v>
      </c>
      <c r="G12" t="s">
        <v>341</v>
      </c>
      <c r="H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zoomScaleNormal="100" zoomScalePageLayoutView="150" workbookViewId="0">
      <selection activeCell="D15" sqref="D15"/>
    </sheetView>
  </sheetViews>
  <sheetFormatPr defaultColWidth="11" defaultRowHeight="15.75" x14ac:dyDescent="0.25"/>
  <cols>
    <col min="1" max="1" width="36.375" style="1" customWidth="1"/>
    <col min="2" max="4" width="11" style="1"/>
    <col min="5" max="5" width="15.5" style="1" customWidth="1"/>
    <col min="6" max="16384" width="11" style="1"/>
  </cols>
  <sheetData>
    <row r="1" spans="1:5" x14ac:dyDescent="0.25">
      <c r="A1" s="8" t="s">
        <v>95</v>
      </c>
    </row>
    <row r="2" spans="1:5" x14ac:dyDescent="0.25">
      <c r="A2" s="1" t="s">
        <v>96</v>
      </c>
    </row>
    <row r="3" spans="1:5" x14ac:dyDescent="0.25">
      <c r="A3" s="44" t="s">
        <v>150</v>
      </c>
      <c r="B3" s="29"/>
    </row>
    <row r="4" spans="1:5" x14ac:dyDescent="0.25">
      <c r="A4" s="37" t="s">
        <v>97</v>
      </c>
      <c r="B4" s="38" t="s">
        <v>98</v>
      </c>
    </row>
    <row r="5" spans="1:5" x14ac:dyDescent="0.25">
      <c r="A5" s="39" t="s">
        <v>99</v>
      </c>
      <c r="B5" s="29"/>
    </row>
    <row r="6" spans="1:5" x14ac:dyDescent="0.25">
      <c r="A6" s="39" t="s">
        <v>149</v>
      </c>
      <c r="B6" s="41"/>
      <c r="C6" s="41"/>
    </row>
    <row r="7" spans="1:5" x14ac:dyDescent="0.25">
      <c r="A7" s="39"/>
      <c r="B7" s="41"/>
    </row>
    <row r="8" spans="1:5" x14ac:dyDescent="0.25">
      <c r="A8" s="57" t="s">
        <v>151</v>
      </c>
      <c r="B8" s="41"/>
      <c r="C8" s="41"/>
    </row>
    <row r="10" spans="1:5" ht="16.5" thickBot="1" x14ac:dyDescent="0.3">
      <c r="A10" s="54" t="s">
        <v>131</v>
      </c>
      <c r="B10" s="42"/>
      <c r="C10" s="58">
        <v>2</v>
      </c>
      <c r="D10" s="54" t="s">
        <v>154</v>
      </c>
      <c r="E10" s="106" t="s">
        <v>277</v>
      </c>
    </row>
    <row r="11" spans="1:5" ht="16.5" thickBot="1" x14ac:dyDescent="0.3">
      <c r="A11" s="1" t="s">
        <v>140</v>
      </c>
      <c r="B11" s="42" t="s">
        <v>144</v>
      </c>
      <c r="C11" s="58">
        <v>3</v>
      </c>
      <c r="D11" s="55">
        <v>5</v>
      </c>
      <c r="E11" s="107">
        <f xml:space="preserve"> C10 + C11</f>
        <v>5</v>
      </c>
    </row>
    <row r="12" spans="1:5" ht="16.5" thickBot="1" x14ac:dyDescent="0.3">
      <c r="A12" s="1" t="s">
        <v>141</v>
      </c>
      <c r="B12" s="42" t="s">
        <v>145</v>
      </c>
      <c r="D12" s="55">
        <v>-1</v>
      </c>
      <c r="E12" s="107">
        <f xml:space="preserve"> C10 - C11</f>
        <v>-1</v>
      </c>
    </row>
    <row r="13" spans="1:5" ht="16.5" thickBot="1" x14ac:dyDescent="0.3">
      <c r="A13" s="1" t="s">
        <v>142</v>
      </c>
      <c r="B13" s="42" t="s">
        <v>146</v>
      </c>
      <c r="D13" s="55">
        <v>6</v>
      </c>
      <c r="E13" s="107">
        <f xml:space="preserve"> C10 * C11</f>
        <v>6</v>
      </c>
    </row>
    <row r="14" spans="1:5" ht="16.5" thickBot="1" x14ac:dyDescent="0.3">
      <c r="A14" s="1" t="s">
        <v>143</v>
      </c>
      <c r="B14" s="42" t="s">
        <v>147</v>
      </c>
      <c r="D14" s="55">
        <v>0.66666666699999999</v>
      </c>
      <c r="E14" s="107">
        <f xml:space="preserve"> C10 / C11</f>
        <v>0.66666666666666663</v>
      </c>
    </row>
    <row r="15" spans="1:5" ht="32.25" thickBot="1" x14ac:dyDescent="0.3">
      <c r="A15" s="56" t="s">
        <v>153</v>
      </c>
      <c r="B15" s="42" t="s">
        <v>148</v>
      </c>
      <c r="D15" s="55">
        <v>8</v>
      </c>
      <c r="E15" s="107">
        <f xml:space="preserve"> C10 ^ C11</f>
        <v>8</v>
      </c>
    </row>
    <row r="18" ht="15" customHeight="1" x14ac:dyDescent="0.25"/>
    <row r="34" spans="5:9" x14ac:dyDescent="0.25">
      <c r="E34" s="25"/>
      <c r="F34" s="25"/>
      <c r="G34" s="25"/>
      <c r="H34" s="25"/>
      <c r="I34" s="25"/>
    </row>
    <row r="35" spans="5:9" x14ac:dyDescent="0.25">
      <c r="E35" s="25"/>
      <c r="F35" s="25"/>
      <c r="G35" s="25"/>
      <c r="H35" s="25"/>
      <c r="I35" s="25"/>
    </row>
    <row r="36" spans="5:9" x14ac:dyDescent="0.25">
      <c r="E36" s="25"/>
      <c r="F36" s="25"/>
      <c r="G36" s="25"/>
      <c r="H36" s="25"/>
      <c r="I36" s="25"/>
    </row>
    <row r="37" spans="5:9" x14ac:dyDescent="0.25">
      <c r="E37" s="25"/>
      <c r="F37" s="25"/>
    </row>
  </sheetData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workbookViewId="0">
      <selection activeCell="B5" sqref="B5"/>
    </sheetView>
  </sheetViews>
  <sheetFormatPr defaultRowHeight="15.75" x14ac:dyDescent="0.25"/>
  <cols>
    <col min="4" max="4" width="11.625" customWidth="1"/>
  </cols>
  <sheetData>
    <row r="1" spans="1:11" x14ac:dyDescent="0.25">
      <c r="A1" s="54" t="s">
        <v>152</v>
      </c>
      <c r="B1" s="1"/>
      <c r="C1" s="1"/>
      <c r="D1" s="1"/>
      <c r="E1" s="1"/>
      <c r="F1" s="1"/>
      <c r="G1" s="1"/>
      <c r="H1" s="60" t="s">
        <v>214</v>
      </c>
      <c r="I1" s="25"/>
      <c r="J1" s="25"/>
      <c r="K1" s="25"/>
    </row>
    <row r="2" spans="1:11" ht="16.5" thickBot="1" x14ac:dyDescent="0.3">
      <c r="A2" s="25" t="s">
        <v>25</v>
      </c>
      <c r="B2" s="25" t="s">
        <v>26</v>
      </c>
      <c r="C2" s="25" t="s">
        <v>27</v>
      </c>
      <c r="D2" s="25" t="s">
        <v>132</v>
      </c>
      <c r="E2" s="25" t="s">
        <v>138</v>
      </c>
      <c r="F2" s="1"/>
      <c r="G2" s="1"/>
      <c r="H2" s="25" t="s">
        <v>133</v>
      </c>
      <c r="I2" s="25"/>
      <c r="J2" s="25"/>
      <c r="K2" s="25"/>
    </row>
    <row r="3" spans="1:11" ht="16.5" thickBot="1" x14ac:dyDescent="0.3">
      <c r="A3" s="25" t="s">
        <v>30</v>
      </c>
      <c r="B3" s="25">
        <v>25</v>
      </c>
      <c r="C3" s="25">
        <v>10</v>
      </c>
      <c r="D3" s="59">
        <f>B3*C3</f>
        <v>250</v>
      </c>
      <c r="E3" s="59">
        <f>10%*D3</f>
        <v>25</v>
      </c>
      <c r="F3" s="1"/>
      <c r="G3" s="1"/>
      <c r="H3" s="25" t="s">
        <v>134</v>
      </c>
      <c r="I3" s="25"/>
      <c r="J3" s="25"/>
      <c r="K3" s="25"/>
    </row>
    <row r="4" spans="1:11" ht="16.5" thickBot="1" x14ac:dyDescent="0.3">
      <c r="A4" s="25" t="s">
        <v>31</v>
      </c>
      <c r="B4" s="25">
        <v>23</v>
      </c>
      <c r="C4" s="25">
        <v>7.5</v>
      </c>
      <c r="D4" s="25"/>
      <c r="E4" s="59"/>
      <c r="F4" s="1"/>
      <c r="G4" s="1"/>
      <c r="H4" s="25" t="s">
        <v>235</v>
      </c>
      <c r="I4" s="25"/>
      <c r="J4" s="1"/>
      <c r="K4" s="1"/>
    </row>
    <row r="5" spans="1:11" ht="16.5" thickBot="1" x14ac:dyDescent="0.3">
      <c r="A5" s="25"/>
      <c r="B5" s="59">
        <v>48</v>
      </c>
      <c r="C5" s="25"/>
      <c r="D5" s="25"/>
      <c r="E5" s="25"/>
      <c r="F5" s="1"/>
      <c r="G5" s="1"/>
      <c r="H5" s="25" t="s">
        <v>136</v>
      </c>
      <c r="I5" s="59"/>
      <c r="J5" s="25"/>
      <c r="K5" s="25"/>
    </row>
    <row r="6" spans="1:11" ht="16.5" thickBot="1" x14ac:dyDescent="0.3">
      <c r="A6" s="25" t="s">
        <v>139</v>
      </c>
      <c r="B6" s="25"/>
      <c r="C6" s="25"/>
      <c r="D6" s="25"/>
      <c r="E6" s="25"/>
      <c r="F6" s="1"/>
      <c r="G6" s="1"/>
      <c r="H6" s="25"/>
      <c r="I6" s="25"/>
      <c r="J6" s="25"/>
      <c r="K6" s="25"/>
    </row>
    <row r="7" spans="1:11" ht="16.5" thickBot="1" x14ac:dyDescent="0.3">
      <c r="A7" s="59">
        <f>B3-B4</f>
        <v>2</v>
      </c>
      <c r="B7" s="25"/>
      <c r="C7" s="25"/>
      <c r="D7" s="25"/>
      <c r="E7" s="25"/>
      <c r="F7" s="1"/>
      <c r="G7" s="1"/>
      <c r="H7" s="25" t="s">
        <v>137</v>
      </c>
      <c r="I7" s="25"/>
      <c r="J7" s="25"/>
      <c r="K7" s="25"/>
    </row>
    <row r="8" spans="1:11" x14ac:dyDescent="0.25">
      <c r="E8" s="25"/>
      <c r="F8" s="1"/>
      <c r="G8" s="1"/>
      <c r="H8" s="25" t="s">
        <v>236</v>
      </c>
      <c r="I8" s="25"/>
      <c r="J8" s="25"/>
      <c r="K8" s="25"/>
    </row>
    <row r="9" spans="1:11" x14ac:dyDescent="0.25">
      <c r="E9" s="25"/>
      <c r="F9" s="1"/>
      <c r="G9" s="1"/>
      <c r="H9" s="25" t="s">
        <v>237</v>
      </c>
      <c r="I9" s="25"/>
      <c r="J9" s="25"/>
      <c r="K9" s="25"/>
    </row>
    <row r="10" spans="1:11" x14ac:dyDescent="0.25">
      <c r="E10" s="25"/>
      <c r="F10" s="1"/>
      <c r="G10" s="1"/>
      <c r="H10" s="25"/>
      <c r="I10" s="25"/>
      <c r="J10" s="25"/>
      <c r="K10" s="25"/>
    </row>
    <row r="11" spans="1:11" ht="16.5" thickBot="1" x14ac:dyDescent="0.3">
      <c r="E11" s="25"/>
      <c r="F11" s="1"/>
      <c r="G11" s="1"/>
      <c r="H11" s="25" t="s">
        <v>238</v>
      </c>
      <c r="I11" s="25"/>
      <c r="J11" s="25"/>
      <c r="K11" s="25"/>
    </row>
    <row r="12" spans="1:11" ht="16.5" thickBot="1" x14ac:dyDescent="0.3">
      <c r="E12" s="25"/>
      <c r="F12" s="1"/>
      <c r="G12" s="1"/>
      <c r="H12" s="25" t="s">
        <v>135</v>
      </c>
      <c r="I12" s="59"/>
      <c r="J12" s="25"/>
      <c r="K12" s="25"/>
    </row>
    <row r="13" spans="1:11" x14ac:dyDescent="0.25">
      <c r="E13" s="25"/>
      <c r="F13" s="1"/>
      <c r="G13" s="1"/>
      <c r="H13" s="25"/>
      <c r="I13" s="25"/>
      <c r="J13" s="25"/>
      <c r="K13" s="61"/>
    </row>
    <row r="14" spans="1:11" ht="16.5" thickBot="1" x14ac:dyDescent="0.3">
      <c r="E14" s="25"/>
      <c r="F14" s="1"/>
      <c r="G14" s="1"/>
      <c r="H14" s="25" t="s">
        <v>239</v>
      </c>
      <c r="I14" s="25"/>
      <c r="J14" s="25"/>
      <c r="K14" s="25"/>
    </row>
    <row r="15" spans="1:11" ht="16.5" thickBot="1" x14ac:dyDescent="0.3">
      <c r="E15" s="25"/>
      <c r="F15" s="1"/>
      <c r="G15" s="1"/>
      <c r="H15" s="25" t="s">
        <v>135</v>
      </c>
      <c r="I15" s="59" t="s">
        <v>42</v>
      </c>
      <c r="J15" s="25"/>
      <c r="K15" s="25"/>
    </row>
    <row r="16" spans="1:11" x14ac:dyDescent="0.25">
      <c r="E16" s="25"/>
      <c r="F16" s="1"/>
      <c r="G16" s="1"/>
      <c r="H16" s="25"/>
      <c r="I16" s="25"/>
      <c r="J16" s="25"/>
      <c r="K16" s="25"/>
    </row>
    <row r="17" spans="1:11" ht="16.5" thickBot="1" x14ac:dyDescent="0.3">
      <c r="E17" s="25"/>
      <c r="F17" s="1"/>
      <c r="G17" s="1"/>
      <c r="H17" s="25" t="s">
        <v>240</v>
      </c>
      <c r="I17" s="25"/>
      <c r="J17" s="25"/>
      <c r="K17" s="25"/>
    </row>
    <row r="18" spans="1:11" ht="16.5" thickBot="1" x14ac:dyDescent="0.3">
      <c r="E18" s="25"/>
      <c r="F18" s="1"/>
      <c r="G18" s="1"/>
      <c r="H18" s="33" t="s">
        <v>135</v>
      </c>
      <c r="I18" s="59" t="s">
        <v>42</v>
      </c>
      <c r="J18" s="25"/>
      <c r="K18" s="25"/>
    </row>
    <row r="19" spans="1:11" x14ac:dyDescent="0.25">
      <c r="E19" s="25"/>
      <c r="F19" s="1"/>
      <c r="G19" s="1"/>
      <c r="H19" s="33"/>
      <c r="I19" s="25"/>
      <c r="J19" s="25"/>
      <c r="K19" s="25"/>
    </row>
    <row r="20" spans="1:11" ht="16.5" thickBot="1" x14ac:dyDescent="0.3">
      <c r="E20" s="25"/>
      <c r="F20" s="1"/>
      <c r="G20" s="1"/>
      <c r="H20" s="33" t="s">
        <v>241</v>
      </c>
      <c r="I20" s="25"/>
      <c r="J20" s="25"/>
      <c r="K20" s="25"/>
    </row>
    <row r="21" spans="1:11" ht="16.5" thickBot="1" x14ac:dyDescent="0.3">
      <c r="E21" s="25"/>
      <c r="F21" s="1"/>
      <c r="G21" s="1"/>
      <c r="H21" s="33" t="s">
        <v>135</v>
      </c>
      <c r="I21" s="59" t="s">
        <v>42</v>
      </c>
      <c r="J21" s="25"/>
      <c r="K21" s="25"/>
    </row>
    <row r="22" spans="1:11" x14ac:dyDescent="0.25">
      <c r="E22" s="25"/>
      <c r="F22" s="1"/>
      <c r="G22" s="1"/>
      <c r="H22" s="25"/>
      <c r="I22" s="25"/>
      <c r="J22" s="25"/>
      <c r="K22" s="25"/>
    </row>
    <row r="23" spans="1:11" x14ac:dyDescent="0.25">
      <c r="E23" s="25"/>
      <c r="F23" s="1"/>
      <c r="G23" s="1"/>
      <c r="H23" s="25"/>
      <c r="I23" s="25"/>
      <c r="J23" s="25"/>
      <c r="K23" s="25"/>
    </row>
    <row r="24" spans="1:11" x14ac:dyDescent="0.25">
      <c r="E24" s="25"/>
      <c r="F24" s="1"/>
      <c r="G24" s="1"/>
      <c r="H24" s="1"/>
      <c r="I24" s="1"/>
      <c r="J24" s="1"/>
    </row>
    <row r="25" spans="1:11" x14ac:dyDescent="0.25">
      <c r="E25" s="25"/>
      <c r="F25" s="1"/>
      <c r="G25" s="1"/>
      <c r="H25" s="1"/>
      <c r="I25" s="1"/>
      <c r="J25" s="1"/>
    </row>
    <row r="26" spans="1:11" x14ac:dyDescent="0.25">
      <c r="E26" s="25"/>
      <c r="F26" s="1"/>
      <c r="G26" s="1"/>
      <c r="H26" s="1"/>
      <c r="I26" s="1"/>
      <c r="J26" s="1"/>
    </row>
    <row r="27" spans="1:11" x14ac:dyDescent="0.25">
      <c r="E27" s="25"/>
      <c r="F27" s="1"/>
      <c r="G27" s="1"/>
      <c r="H27" s="1"/>
      <c r="I27" s="1"/>
      <c r="J27" s="1"/>
    </row>
    <row r="28" spans="1:11" x14ac:dyDescent="0.25">
      <c r="E28" s="25"/>
      <c r="F28" s="1"/>
      <c r="G28" s="1"/>
      <c r="H28" s="1"/>
      <c r="I28" s="1"/>
      <c r="J28" s="1"/>
    </row>
    <row r="29" spans="1:11" x14ac:dyDescent="0.25">
      <c r="E29" s="25"/>
      <c r="F29" s="1"/>
      <c r="G29" s="1"/>
      <c r="H29" s="1"/>
      <c r="I29" s="1"/>
      <c r="J29" s="1"/>
    </row>
    <row r="30" spans="1:11" x14ac:dyDescent="0.25">
      <c r="A30" s="25"/>
      <c r="B30" s="25"/>
      <c r="C30" s="25"/>
      <c r="D30" s="25"/>
      <c r="E30" s="25"/>
      <c r="F30" s="1"/>
      <c r="G30" s="1"/>
      <c r="H30" s="1"/>
      <c r="I30" s="1"/>
      <c r="J30" s="1"/>
    </row>
    <row r="31" spans="1:11" x14ac:dyDescent="0.25">
      <c r="A31" s="25"/>
      <c r="B31" s="25"/>
      <c r="C31" s="25"/>
      <c r="D31" s="25"/>
      <c r="E31" s="25"/>
      <c r="F31" s="1"/>
      <c r="G31" s="1"/>
      <c r="H31" s="1"/>
      <c r="I31" s="1"/>
      <c r="J31" s="1"/>
    </row>
    <row r="32" spans="1:11" x14ac:dyDescent="0.25">
      <c r="A32" s="25"/>
      <c r="B32" s="25"/>
      <c r="C32" s="25"/>
      <c r="D32" s="25"/>
      <c r="E32" s="25"/>
      <c r="F32" s="1"/>
      <c r="G32" s="1"/>
      <c r="H32" s="1"/>
      <c r="I32" s="1"/>
      <c r="J32" s="1"/>
    </row>
    <row r="33" spans="1:10" x14ac:dyDescent="0.25">
      <c r="A33" s="25"/>
      <c r="B33" s="25"/>
      <c r="C33" s="25"/>
      <c r="D33" s="25"/>
      <c r="E33" s="25"/>
      <c r="F33" s="1"/>
      <c r="G33" s="1"/>
      <c r="H33" s="1"/>
      <c r="I33" s="1"/>
      <c r="J33" s="1"/>
    </row>
    <row r="34" spans="1:10" x14ac:dyDescent="0.25">
      <c r="G34" s="1"/>
      <c r="H34" s="1"/>
      <c r="I34" s="1"/>
      <c r="J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zoomScaleNormal="100" workbookViewId="0">
      <selection activeCell="E9" sqref="E9"/>
    </sheetView>
  </sheetViews>
  <sheetFormatPr defaultRowHeight="15.75" x14ac:dyDescent="0.25"/>
  <cols>
    <col min="1" max="1" width="9.875" bestFit="1" customWidth="1"/>
    <col min="2" max="2" width="11.875" bestFit="1" customWidth="1"/>
    <col min="4" max="4" width="9.75" bestFit="1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G1" s="72" t="s">
        <v>47</v>
      </c>
    </row>
    <row r="2" spans="1:7" x14ac:dyDescent="0.25">
      <c r="A2" t="s">
        <v>30</v>
      </c>
      <c r="B2">
        <v>25</v>
      </c>
      <c r="C2">
        <v>10</v>
      </c>
      <c r="D2" s="122">
        <f>B2*C2</f>
        <v>250</v>
      </c>
      <c r="G2" s="73" t="s">
        <v>43</v>
      </c>
    </row>
    <row r="3" spans="1:7" x14ac:dyDescent="0.25">
      <c r="A3" t="s">
        <v>31</v>
      </c>
      <c r="B3">
        <v>22</v>
      </c>
      <c r="C3">
        <v>7.5</v>
      </c>
      <c r="D3" s="123">
        <f>B3*C3</f>
        <v>165</v>
      </c>
      <c r="G3" s="74" t="s">
        <v>93</v>
      </c>
    </row>
    <row r="4" spans="1:7" x14ac:dyDescent="0.25">
      <c r="A4" t="s">
        <v>32</v>
      </c>
      <c r="B4">
        <v>15</v>
      </c>
      <c r="C4">
        <v>10</v>
      </c>
      <c r="D4" s="123">
        <f t="shared" ref="D4:D9" si="0">B4*C4</f>
        <v>150</v>
      </c>
      <c r="G4" s="73" t="s">
        <v>200</v>
      </c>
    </row>
    <row r="5" spans="1:7" x14ac:dyDescent="0.25">
      <c r="A5" t="s">
        <v>33</v>
      </c>
      <c r="B5">
        <v>28</v>
      </c>
      <c r="C5">
        <v>10</v>
      </c>
      <c r="D5" s="123">
        <f t="shared" si="0"/>
        <v>280</v>
      </c>
      <c r="G5" s="73" t="s">
        <v>44</v>
      </c>
    </row>
    <row r="6" spans="1:7" x14ac:dyDescent="0.25">
      <c r="A6" t="s">
        <v>34</v>
      </c>
      <c r="B6">
        <v>12</v>
      </c>
      <c r="C6">
        <v>12.5</v>
      </c>
      <c r="D6" s="123">
        <f t="shared" si="0"/>
        <v>150</v>
      </c>
      <c r="G6" s="73" t="s">
        <v>45</v>
      </c>
    </row>
    <row r="7" spans="1:7" x14ac:dyDescent="0.25">
      <c r="A7" t="s">
        <v>35</v>
      </c>
      <c r="B7">
        <v>18</v>
      </c>
      <c r="C7">
        <v>7.5</v>
      </c>
      <c r="D7" s="123">
        <f t="shared" si="0"/>
        <v>135</v>
      </c>
      <c r="G7" s="73" t="s">
        <v>46</v>
      </c>
    </row>
    <row r="8" spans="1:7" x14ac:dyDescent="0.25">
      <c r="A8" t="s">
        <v>36</v>
      </c>
      <c r="B8">
        <v>25</v>
      </c>
      <c r="C8">
        <v>7.5</v>
      </c>
      <c r="D8" s="123">
        <f t="shared" si="0"/>
        <v>187.5</v>
      </c>
      <c r="G8" s="73" t="s">
        <v>256</v>
      </c>
    </row>
    <row r="9" spans="1:7" x14ac:dyDescent="0.25">
      <c r="A9" t="s">
        <v>37</v>
      </c>
      <c r="B9">
        <v>14</v>
      </c>
      <c r="C9">
        <v>10</v>
      </c>
      <c r="D9" s="123">
        <f t="shared" si="0"/>
        <v>140</v>
      </c>
      <c r="G9" s="75"/>
    </row>
    <row r="10" spans="1:7" x14ac:dyDescent="0.25">
      <c r="B10" s="13">
        <f>SUM(B2:B9)</f>
        <v>159</v>
      </c>
      <c r="G10" s="75"/>
    </row>
    <row r="11" spans="1:7" x14ac:dyDescent="0.25">
      <c r="B11" s="6"/>
      <c r="G11" s="73" t="s">
        <v>207</v>
      </c>
    </row>
    <row r="12" spans="1:7" x14ac:dyDescent="0.25">
      <c r="B12" s="6"/>
      <c r="G12" s="47" t="s">
        <v>208</v>
      </c>
    </row>
    <row r="13" spans="1:7" ht="16.5" x14ac:dyDescent="0.3">
      <c r="G13" s="76" t="s">
        <v>209</v>
      </c>
    </row>
    <row r="14" spans="1:7" x14ac:dyDescent="0.25">
      <c r="G14" s="10"/>
    </row>
    <row r="15" spans="1:7" x14ac:dyDescent="0.25">
      <c r="G15" s="10" t="s">
        <v>210</v>
      </c>
    </row>
    <row r="16" spans="1:7" x14ac:dyDescent="0.25">
      <c r="G16" s="10" t="s">
        <v>211</v>
      </c>
    </row>
    <row r="17" spans="7:7" x14ac:dyDescent="0.25">
      <c r="G17" s="10"/>
    </row>
    <row r="18" spans="7:7" x14ac:dyDescent="0.25">
      <c r="G18" s="10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topLeftCell="A16" zoomScaleNormal="100" workbookViewId="0">
      <selection activeCell="I20" sqref="I20"/>
    </sheetView>
  </sheetViews>
  <sheetFormatPr defaultRowHeight="15.75" x14ac:dyDescent="0.25"/>
  <cols>
    <col min="1" max="1" width="27.125" customWidth="1"/>
    <col min="5" max="5" width="9.375" bestFit="1" customWidth="1"/>
    <col min="9" max="9" width="9.375" bestFit="1" customWidth="1"/>
  </cols>
  <sheetData>
    <row r="1" spans="1:2" x14ac:dyDescent="0.25">
      <c r="A1" s="8" t="s">
        <v>176</v>
      </c>
    </row>
    <row r="2" spans="1:2" x14ac:dyDescent="0.25">
      <c r="A2" t="s">
        <v>177</v>
      </c>
    </row>
    <row r="3" spans="1:2" x14ac:dyDescent="0.25">
      <c r="A3" t="s">
        <v>175</v>
      </c>
    </row>
    <row r="4" spans="1:2" x14ac:dyDescent="0.25">
      <c r="A4" t="s">
        <v>178</v>
      </c>
    </row>
    <row r="5" spans="1:2" x14ac:dyDescent="0.25">
      <c r="A5" s="10" t="s">
        <v>212</v>
      </c>
    </row>
    <row r="6" spans="1:2" ht="18.75" x14ac:dyDescent="0.3">
      <c r="A6" s="108" t="s">
        <v>179</v>
      </c>
    </row>
    <row r="7" spans="1:2" x14ac:dyDescent="0.25">
      <c r="A7" s="66" t="s">
        <v>180</v>
      </c>
      <c r="B7" t="s">
        <v>181</v>
      </c>
    </row>
    <row r="8" spans="1:2" x14ac:dyDescent="0.25">
      <c r="A8" s="66" t="s">
        <v>182</v>
      </c>
      <c r="B8" t="s">
        <v>183</v>
      </c>
    </row>
    <row r="9" spans="1:2" x14ac:dyDescent="0.25">
      <c r="A9" s="66" t="e">
        <v>#N/A</v>
      </c>
      <c r="B9" t="s">
        <v>184</v>
      </c>
    </row>
    <row r="10" spans="1:2" x14ac:dyDescent="0.25">
      <c r="A10" s="66" t="e">
        <v>#NAME?</v>
      </c>
      <c r="B10" t="s">
        <v>185</v>
      </c>
    </row>
    <row r="11" spans="1:2" x14ac:dyDescent="0.25">
      <c r="A11" s="66" t="e">
        <v>#NUM!</v>
      </c>
      <c r="B11" t="s">
        <v>186</v>
      </c>
    </row>
    <row r="12" spans="1:2" x14ac:dyDescent="0.25">
      <c r="A12" s="66" t="e">
        <v>#REF!</v>
      </c>
      <c r="B12" t="s">
        <v>187</v>
      </c>
    </row>
    <row r="13" spans="1:2" x14ac:dyDescent="0.25">
      <c r="A13" s="66" t="e">
        <v>#VALUE!</v>
      </c>
      <c r="B13" t="s">
        <v>188</v>
      </c>
    </row>
    <row r="15" spans="1:2" ht="21" x14ac:dyDescent="0.35">
      <c r="A15" s="109" t="s">
        <v>174</v>
      </c>
    </row>
    <row r="16" spans="1:2" x14ac:dyDescent="0.25">
      <c r="A16" t="s">
        <v>189</v>
      </c>
    </row>
    <row r="17" spans="1:9" x14ac:dyDescent="0.25">
      <c r="A17" t="s">
        <v>190</v>
      </c>
    </row>
    <row r="18" spans="1:9" x14ac:dyDescent="0.25">
      <c r="A18" t="s">
        <v>191</v>
      </c>
    </row>
    <row r="19" spans="1:9" ht="16.5" thickBot="1" x14ac:dyDescent="0.3">
      <c r="A19" t="s">
        <v>197</v>
      </c>
    </row>
    <row r="20" spans="1:9" ht="16.5" thickBot="1" x14ac:dyDescent="0.3">
      <c r="A20" s="70">
        <v>10.000005</v>
      </c>
      <c r="C20" s="69">
        <v>10.000005</v>
      </c>
      <c r="E20" s="68">
        <v>10.000005</v>
      </c>
      <c r="G20" s="46">
        <v>10.000005</v>
      </c>
      <c r="I20" s="67">
        <v>10.000005</v>
      </c>
    </row>
    <row r="21" spans="1:9" x14ac:dyDescent="0.25">
      <c r="A21" s="49" t="s">
        <v>192</v>
      </c>
      <c r="C21" s="49" t="s">
        <v>193</v>
      </c>
      <c r="E21" s="49" t="s">
        <v>194</v>
      </c>
      <c r="G21" s="49" t="s">
        <v>195</v>
      </c>
      <c r="I21" s="49" t="s">
        <v>196</v>
      </c>
    </row>
    <row r="23" spans="1:9" x14ac:dyDescent="0.25">
      <c r="A23" t="s">
        <v>198</v>
      </c>
    </row>
    <row r="24" spans="1:9" x14ac:dyDescent="0.25">
      <c r="A24" t="s">
        <v>199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0"/>
  <sheetViews>
    <sheetView zoomScaleNormal="100" workbookViewId="0"/>
  </sheetViews>
  <sheetFormatPr defaultRowHeight="15.75" x14ac:dyDescent="0.25"/>
  <cols>
    <col min="1" max="1" width="18.375" customWidth="1"/>
    <col min="5" max="5" width="9.25" bestFit="1" customWidth="1"/>
  </cols>
  <sheetData>
    <row r="1" spans="1:13" ht="19.5" x14ac:dyDescent="0.35">
      <c r="A1" s="110" t="s">
        <v>213</v>
      </c>
    </row>
    <row r="2" spans="1:13" x14ac:dyDescent="0.25">
      <c r="A2" s="1" t="s">
        <v>156</v>
      </c>
      <c r="B2" s="42"/>
      <c r="C2" s="1"/>
      <c r="D2" s="1"/>
      <c r="E2" s="1"/>
      <c r="F2" s="1"/>
      <c r="G2" s="1"/>
    </row>
    <row r="3" spans="1:13" x14ac:dyDescent="0.25">
      <c r="A3" s="1" t="s">
        <v>157</v>
      </c>
      <c r="B3" s="42"/>
      <c r="C3" s="1"/>
      <c r="D3" s="1"/>
      <c r="E3" s="1"/>
      <c r="F3" s="1"/>
      <c r="G3" s="1"/>
    </row>
    <row r="4" spans="1:13" ht="16.5" thickBot="1" x14ac:dyDescent="0.3">
      <c r="A4" s="43" t="s">
        <v>100</v>
      </c>
      <c r="B4" s="42"/>
      <c r="C4" s="1"/>
      <c r="D4" s="1"/>
      <c r="E4" s="1"/>
      <c r="F4" s="62" t="s">
        <v>154</v>
      </c>
      <c r="G4" s="1"/>
    </row>
    <row r="5" spans="1:13" ht="16.5" thickBot="1" x14ac:dyDescent="0.3">
      <c r="B5" s="42" t="s">
        <v>159</v>
      </c>
      <c r="C5" s="1"/>
      <c r="D5" s="1" t="s">
        <v>135</v>
      </c>
      <c r="E5" s="42">
        <f xml:space="preserve"> M9 + 3*M11 - M12</f>
        <v>33</v>
      </c>
      <c r="F5" s="1"/>
      <c r="G5" s="55"/>
    </row>
    <row r="6" spans="1:13" ht="16.5" thickBot="1" x14ac:dyDescent="0.3">
      <c r="A6" s="1"/>
      <c r="B6" s="42" t="s">
        <v>158</v>
      </c>
      <c r="C6" s="1"/>
      <c r="D6" s="1" t="s">
        <v>135</v>
      </c>
      <c r="E6" s="42">
        <f xml:space="preserve"> M9 + 3*(M11 - M12)</f>
        <v>7</v>
      </c>
      <c r="F6" s="1"/>
      <c r="G6" s="55"/>
    </row>
    <row r="7" spans="1:13" ht="16.5" thickBot="1" x14ac:dyDescent="0.3">
      <c r="A7" s="1"/>
      <c r="B7" s="42" t="s">
        <v>160</v>
      </c>
      <c r="D7" t="s">
        <v>161</v>
      </c>
      <c r="E7" s="42">
        <f xml:space="preserve"> M9 + 3/M11</f>
        <v>10.25</v>
      </c>
      <c r="F7" s="1"/>
      <c r="G7" s="55"/>
    </row>
    <row r="8" spans="1:13" ht="16.5" thickBot="1" x14ac:dyDescent="0.3">
      <c r="B8" s="42" t="s">
        <v>162</v>
      </c>
      <c r="C8" s="41"/>
      <c r="D8" t="s">
        <v>161</v>
      </c>
      <c r="E8" s="42">
        <f xml:space="preserve"> (M9 + 3)/M11</f>
        <v>1.0833333333333333</v>
      </c>
      <c r="F8" s="1"/>
      <c r="G8" s="55"/>
    </row>
    <row r="9" spans="1:13" x14ac:dyDescent="0.25">
      <c r="B9" s="42"/>
      <c r="C9" s="1"/>
      <c r="D9" s="1"/>
      <c r="E9" s="1"/>
      <c r="F9" s="1"/>
      <c r="G9" s="1"/>
      <c r="M9">
        <v>10</v>
      </c>
    </row>
    <row r="10" spans="1:13" x14ac:dyDescent="0.25">
      <c r="A10" s="8" t="s">
        <v>23</v>
      </c>
      <c r="B10" s="40" t="s">
        <v>105</v>
      </c>
      <c r="C10" s="1"/>
      <c r="D10" s="1"/>
      <c r="E10" s="1"/>
      <c r="F10" s="1"/>
      <c r="G10" s="1"/>
      <c r="M10">
        <v>11</v>
      </c>
    </row>
    <row r="11" spans="1:13" x14ac:dyDescent="0.25">
      <c r="A11" s="1" t="s">
        <v>163</v>
      </c>
      <c r="B11" s="43"/>
      <c r="C11" s="42"/>
      <c r="D11" s="1"/>
      <c r="E11" s="1"/>
      <c r="F11" s="1"/>
      <c r="G11" s="1"/>
      <c r="M11">
        <v>12</v>
      </c>
    </row>
    <row r="12" spans="1:13" x14ac:dyDescent="0.25">
      <c r="A12" s="1" t="s">
        <v>106</v>
      </c>
      <c r="B12" s="1" t="s">
        <v>0</v>
      </c>
      <c r="C12" s="1" t="s">
        <v>171</v>
      </c>
      <c r="D12" s="1"/>
      <c r="E12" s="1"/>
      <c r="F12" s="1"/>
      <c r="G12" s="1"/>
      <c r="M12">
        <v>13</v>
      </c>
    </row>
    <row r="13" spans="1:13" x14ac:dyDescent="0.25">
      <c r="A13" s="1" t="s">
        <v>164</v>
      </c>
      <c r="B13" s="7" t="s">
        <v>1</v>
      </c>
      <c r="C13" s="1" t="s">
        <v>165</v>
      </c>
      <c r="D13" s="1"/>
      <c r="E13" s="1"/>
      <c r="F13" s="1"/>
      <c r="G13" s="1"/>
    </row>
    <row r="14" spans="1:13" x14ac:dyDescent="0.25">
      <c r="A14" s="1" t="s">
        <v>166</v>
      </c>
      <c r="B14" s="1" t="s">
        <v>3</v>
      </c>
      <c r="C14" s="1" t="s">
        <v>170</v>
      </c>
      <c r="D14" s="1"/>
      <c r="E14" s="1"/>
      <c r="F14" s="1"/>
      <c r="G14" s="1"/>
    </row>
    <row r="15" spans="1:13" x14ac:dyDescent="0.25">
      <c r="A15" s="1" t="s">
        <v>101</v>
      </c>
      <c r="B15" s="7" t="s">
        <v>2</v>
      </c>
      <c r="C15" s="1" t="s">
        <v>169</v>
      </c>
      <c r="D15" s="1"/>
      <c r="E15" s="1"/>
      <c r="F15" s="1"/>
      <c r="G15" s="1"/>
    </row>
    <row r="16" spans="1:13" x14ac:dyDescent="0.25">
      <c r="A16" s="1" t="s">
        <v>102</v>
      </c>
      <c r="B16" s="1" t="s">
        <v>4</v>
      </c>
      <c r="C16" s="1" t="s">
        <v>168</v>
      </c>
      <c r="D16" s="1"/>
      <c r="E16" s="1"/>
      <c r="F16" s="1"/>
      <c r="G16" s="1"/>
    </row>
    <row r="17" spans="1:7" x14ac:dyDescent="0.25">
      <c r="A17" s="1" t="s">
        <v>103</v>
      </c>
      <c r="B17" s="1" t="s">
        <v>5</v>
      </c>
      <c r="C17" s="1" t="s">
        <v>167</v>
      </c>
      <c r="D17" s="1"/>
      <c r="E17" s="1"/>
      <c r="F17" s="1"/>
      <c r="G17" s="1"/>
    </row>
    <row r="18" spans="1:7" x14ac:dyDescent="0.25">
      <c r="A18" s="8" t="s">
        <v>172</v>
      </c>
      <c r="B18" s="1"/>
      <c r="C18" s="1"/>
      <c r="D18" s="1"/>
      <c r="E18" s="1"/>
      <c r="F18" s="1"/>
      <c r="G18" s="1"/>
    </row>
    <row r="19" spans="1:7" x14ac:dyDescent="0.25">
      <c r="A19" s="1" t="s">
        <v>6</v>
      </c>
      <c r="B19" s="1"/>
      <c r="C19" s="1"/>
      <c r="D19" s="1"/>
      <c r="E19" s="1"/>
      <c r="F19" s="1"/>
      <c r="G19" s="1"/>
    </row>
    <row r="20" spans="1:7" x14ac:dyDescent="0.25">
      <c r="A20" s="7" t="s">
        <v>7</v>
      </c>
      <c r="B20" s="25" t="s">
        <v>155</v>
      </c>
      <c r="C20" s="1"/>
      <c r="D20" s="1"/>
      <c r="E20" s="1"/>
      <c r="F20" s="1"/>
      <c r="G20" s="1"/>
    </row>
    <row r="21" spans="1:7" x14ac:dyDescent="0.25">
      <c r="A21" s="7" t="s">
        <v>22</v>
      </c>
      <c r="B21" s="1"/>
      <c r="C21" s="1"/>
      <c r="D21" s="1"/>
      <c r="E21" s="1"/>
      <c r="F21" s="1"/>
      <c r="G21" s="1"/>
    </row>
    <row r="22" spans="1:7" x14ac:dyDescent="0.25">
      <c r="A22" s="7"/>
      <c r="B22" s="1"/>
      <c r="C22" s="1"/>
      <c r="D22" s="1"/>
      <c r="E22" s="1"/>
      <c r="F22" s="1"/>
      <c r="G22" s="1"/>
    </row>
    <row r="23" spans="1:7" ht="16.5" x14ac:dyDescent="0.3">
      <c r="A23" s="63" t="s">
        <v>104</v>
      </c>
      <c r="B23" s="29"/>
      <c r="C23" s="29"/>
      <c r="D23" s="29"/>
      <c r="E23" s="10"/>
      <c r="F23" s="1"/>
      <c r="G23" s="1"/>
    </row>
    <row r="24" spans="1:7" ht="16.5" thickBot="1" x14ac:dyDescent="0.3">
      <c r="A24" s="64" t="s">
        <v>90</v>
      </c>
      <c r="B24" s="25"/>
      <c r="C24" s="25"/>
      <c r="D24" s="25"/>
      <c r="E24" s="10"/>
      <c r="F24" s="1"/>
      <c r="G24" s="1"/>
    </row>
    <row r="25" spans="1:7" ht="16.5" thickBot="1" x14ac:dyDescent="0.3">
      <c r="A25" s="59"/>
      <c r="B25" s="25" t="s">
        <v>173</v>
      </c>
      <c r="C25" s="25"/>
      <c r="G25" s="1"/>
    </row>
    <row r="26" spans="1:7" ht="16.5" thickBot="1" x14ac:dyDescent="0.3">
      <c r="A26" s="65" t="s">
        <v>135</v>
      </c>
      <c r="B26" s="25">
        <f>(9^2-2)/(2^3-3)</f>
        <v>15.8</v>
      </c>
      <c r="C26" s="25"/>
      <c r="E26" s="60"/>
      <c r="F26" s="25"/>
      <c r="G26" s="1"/>
    </row>
    <row r="27" spans="1:7" ht="16.5" thickBot="1" x14ac:dyDescent="0.3">
      <c r="A27" s="59"/>
      <c r="B27" s="25" t="s">
        <v>92</v>
      </c>
      <c r="C27" s="25"/>
      <c r="E27" s="60"/>
      <c r="G27" s="1"/>
    </row>
    <row r="28" spans="1:7" ht="16.5" thickBot="1" x14ac:dyDescent="0.3">
      <c r="A28" s="25" t="s">
        <v>135</v>
      </c>
      <c r="B28" s="25">
        <f>(25*342)/212</f>
        <v>40.330188679245282</v>
      </c>
      <c r="C28" s="25"/>
      <c r="F28" s="1"/>
      <c r="G28" s="1"/>
    </row>
    <row r="29" spans="1:7" ht="16.5" thickBot="1" x14ac:dyDescent="0.3">
      <c r="A29" s="59"/>
      <c r="B29" s="25" t="s">
        <v>91</v>
      </c>
      <c r="C29" s="1"/>
      <c r="D29" s="1"/>
      <c r="E29" s="1"/>
      <c r="F29" s="1"/>
      <c r="G29" s="1"/>
    </row>
    <row r="30" spans="1:7" x14ac:dyDescent="0.25">
      <c r="A30" s="25" t="s">
        <v>135</v>
      </c>
      <c r="B30" s="25">
        <f>234^(0.5)</f>
        <v>15.297058540778355</v>
      </c>
      <c r="C30" s="1"/>
      <c r="D3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>
      <selection activeCell="E19" sqref="E19"/>
    </sheetView>
  </sheetViews>
  <sheetFormatPr defaultRowHeight="15.75" x14ac:dyDescent="0.25"/>
  <cols>
    <col min="2" max="2" width="10" customWidth="1"/>
  </cols>
  <sheetData>
    <row r="1" spans="1:9" ht="18.7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G1" s="5">
        <v>0.23</v>
      </c>
      <c r="I1" s="27" t="s">
        <v>48</v>
      </c>
    </row>
    <row r="2" spans="1:9" x14ac:dyDescent="0.25">
      <c r="A2" t="s">
        <v>30</v>
      </c>
      <c r="B2">
        <v>25</v>
      </c>
      <c r="C2">
        <v>10</v>
      </c>
      <c r="D2">
        <f>C2*B2</f>
        <v>250</v>
      </c>
      <c r="E2">
        <f>D2*$G$1</f>
        <v>57.5</v>
      </c>
      <c r="I2" s="26" t="s">
        <v>38</v>
      </c>
    </row>
    <row r="3" spans="1:9" x14ac:dyDescent="0.25">
      <c r="A3" t="s">
        <v>31</v>
      </c>
      <c r="B3">
        <v>22</v>
      </c>
      <c r="C3">
        <v>7.5</v>
      </c>
      <c r="D3">
        <f t="shared" ref="D3:D9" si="0">C3*B3</f>
        <v>165</v>
      </c>
      <c r="E3">
        <f t="shared" ref="E3:E9" si="1">D3*$G$1</f>
        <v>37.950000000000003</v>
      </c>
      <c r="I3" s="26" t="s">
        <v>39</v>
      </c>
    </row>
    <row r="4" spans="1:9" x14ac:dyDescent="0.25">
      <c r="A4" t="s">
        <v>32</v>
      </c>
      <c r="B4">
        <v>15</v>
      </c>
      <c r="C4">
        <v>10</v>
      </c>
      <c r="D4">
        <f t="shared" si="0"/>
        <v>150</v>
      </c>
      <c r="E4">
        <f t="shared" si="1"/>
        <v>34.5</v>
      </c>
      <c r="I4" s="26" t="s">
        <v>40</v>
      </c>
    </row>
    <row r="5" spans="1:9" x14ac:dyDescent="0.25">
      <c r="A5" t="s">
        <v>33</v>
      </c>
      <c r="B5">
        <v>28</v>
      </c>
      <c r="C5">
        <v>10</v>
      </c>
      <c r="D5">
        <f t="shared" si="0"/>
        <v>280</v>
      </c>
      <c r="E5">
        <f t="shared" si="1"/>
        <v>64.400000000000006</v>
      </c>
      <c r="I5" s="26" t="s">
        <v>41</v>
      </c>
    </row>
    <row r="6" spans="1:9" x14ac:dyDescent="0.25">
      <c r="A6" t="s">
        <v>34</v>
      </c>
      <c r="B6">
        <v>12</v>
      </c>
      <c r="C6">
        <v>12.5</v>
      </c>
      <c r="D6">
        <f t="shared" si="0"/>
        <v>150</v>
      </c>
      <c r="E6">
        <f t="shared" si="1"/>
        <v>34.5</v>
      </c>
      <c r="I6" s="26" t="s">
        <v>278</v>
      </c>
    </row>
    <row r="7" spans="1:9" x14ac:dyDescent="0.25">
      <c r="A7" t="s">
        <v>35</v>
      </c>
      <c r="B7">
        <v>18</v>
      </c>
      <c r="C7">
        <v>7.5</v>
      </c>
      <c r="D7">
        <f t="shared" si="0"/>
        <v>135</v>
      </c>
      <c r="E7">
        <f t="shared" si="1"/>
        <v>31.05</v>
      </c>
    </row>
    <row r="8" spans="1:9" x14ac:dyDescent="0.25">
      <c r="A8" t="s">
        <v>36</v>
      </c>
      <c r="B8">
        <v>25</v>
      </c>
      <c r="C8">
        <v>7.5</v>
      </c>
      <c r="D8">
        <f t="shared" si="0"/>
        <v>187.5</v>
      </c>
      <c r="E8">
        <f t="shared" si="1"/>
        <v>43.125</v>
      </c>
    </row>
    <row r="9" spans="1:9" x14ac:dyDescent="0.25">
      <c r="A9" t="s">
        <v>37</v>
      </c>
      <c r="B9">
        <v>14</v>
      </c>
      <c r="C9">
        <v>10</v>
      </c>
      <c r="D9">
        <f t="shared" si="0"/>
        <v>140</v>
      </c>
      <c r="E9">
        <f t="shared" si="1"/>
        <v>32.200000000000003</v>
      </c>
    </row>
    <row r="10" spans="1:9" x14ac:dyDescent="0.25">
      <c r="B10" s="6"/>
    </row>
    <row r="11" spans="1:9" x14ac:dyDescent="0.25">
      <c r="B11" s="6"/>
    </row>
    <row r="12" spans="1:9" x14ac:dyDescent="0.25">
      <c r="A12" t="s">
        <v>279</v>
      </c>
      <c r="B12" s="6"/>
    </row>
    <row r="13" spans="1:9" x14ac:dyDescent="0.25">
      <c r="A13" s="14"/>
      <c r="B13" s="3"/>
      <c r="C13" s="3"/>
      <c r="D13" s="3"/>
      <c r="E13" s="3"/>
      <c r="F13" s="3">
        <v>1.6093</v>
      </c>
      <c r="G13" s="124">
        <v>0.34</v>
      </c>
      <c r="I13" s="10"/>
    </row>
    <row r="14" spans="1:9" x14ac:dyDescent="0.25">
      <c r="A14" s="2" t="s">
        <v>114</v>
      </c>
      <c r="B14" s="2" t="s">
        <v>115</v>
      </c>
      <c r="C14" s="2" t="s">
        <v>116</v>
      </c>
      <c r="D14" s="2" t="s">
        <v>117</v>
      </c>
      <c r="E14" s="48" t="s">
        <v>118</v>
      </c>
      <c r="F14" s="3"/>
      <c r="G14" s="124"/>
      <c r="H14" s="45" t="s">
        <v>126</v>
      </c>
      <c r="I14" s="10"/>
    </row>
    <row r="15" spans="1:9" x14ac:dyDescent="0.25">
      <c r="A15" s="50" t="s">
        <v>119</v>
      </c>
      <c r="B15" s="2" t="s">
        <v>120</v>
      </c>
      <c r="C15" s="2">
        <v>5</v>
      </c>
      <c r="D15" s="2">
        <f>C15*$F$13</f>
        <v>8.0465</v>
      </c>
      <c r="E15" s="125">
        <f>D15*G13</f>
        <v>2.7358100000000003</v>
      </c>
      <c r="F15" s="3"/>
      <c r="G15" s="3"/>
      <c r="H15" s="10" t="s">
        <v>127</v>
      </c>
      <c r="I15" s="10"/>
    </row>
    <row r="16" spans="1:9" x14ac:dyDescent="0.25">
      <c r="A16" s="50" t="s">
        <v>121</v>
      </c>
      <c r="B16" s="2" t="s">
        <v>65</v>
      </c>
      <c r="C16" s="2">
        <v>156</v>
      </c>
      <c r="D16" s="2">
        <f t="shared" ref="D16:D18" si="2">C16*$F$13</f>
        <v>251.05079999999998</v>
      </c>
      <c r="E16" s="125">
        <f>D16*G13</f>
        <v>85.357271999999995</v>
      </c>
      <c r="F16" s="19"/>
      <c r="G16" s="3"/>
      <c r="H16" s="10" t="s">
        <v>128</v>
      </c>
      <c r="I16" s="10"/>
    </row>
    <row r="17" spans="1:9" x14ac:dyDescent="0.25">
      <c r="A17" s="50" t="s">
        <v>122</v>
      </c>
      <c r="B17" s="2" t="s">
        <v>123</v>
      </c>
      <c r="C17" s="2">
        <v>174</v>
      </c>
      <c r="D17" s="2">
        <f t="shared" si="2"/>
        <v>280.01819999999998</v>
      </c>
      <c r="E17" s="125">
        <f>D17*G13</f>
        <v>95.206187999999997</v>
      </c>
      <c r="F17" s="20"/>
      <c r="G17" s="3"/>
      <c r="H17" s="10" t="s">
        <v>129</v>
      </c>
      <c r="I17" s="10"/>
    </row>
    <row r="18" spans="1:9" x14ac:dyDescent="0.25">
      <c r="A18" s="50" t="s">
        <v>124</v>
      </c>
      <c r="B18" s="2" t="s">
        <v>66</v>
      </c>
      <c r="C18" s="2">
        <v>23</v>
      </c>
      <c r="D18" s="2">
        <f t="shared" si="2"/>
        <v>37.0139</v>
      </c>
      <c r="E18" s="125">
        <f>D18*G13</f>
        <v>12.584726000000002</v>
      </c>
      <c r="F18" s="20"/>
      <c r="G18" s="3"/>
      <c r="H18" s="10" t="s">
        <v>130</v>
      </c>
      <c r="I18" s="10"/>
    </row>
    <row r="19" spans="1:9" x14ac:dyDescent="0.25">
      <c r="A19" s="14"/>
      <c r="B19" s="3"/>
      <c r="C19" s="3"/>
      <c r="D19" s="3"/>
      <c r="E19" s="20"/>
      <c r="F19" s="20"/>
      <c r="G19" s="3"/>
    </row>
    <row r="20" spans="1:9" ht="16.5" x14ac:dyDescent="0.3">
      <c r="B20" s="19"/>
      <c r="C20" s="19"/>
      <c r="D20" s="19"/>
      <c r="E20" s="24"/>
      <c r="F20" s="20"/>
      <c r="G20" s="19"/>
      <c r="H20" s="10"/>
      <c r="I20" s="10"/>
    </row>
    <row r="21" spans="1:9" x14ac:dyDescent="0.25">
      <c r="A21" s="52" t="s">
        <v>42</v>
      </c>
      <c r="B21" s="19"/>
      <c r="C21" s="19"/>
      <c r="D21" s="19"/>
      <c r="E21" s="20"/>
      <c r="F21" s="19"/>
      <c r="G21" s="19"/>
      <c r="H21" s="10"/>
      <c r="I21" s="10"/>
    </row>
    <row r="22" spans="1:9" x14ac:dyDescent="0.25">
      <c r="A22" s="19"/>
      <c r="B22" s="53"/>
      <c r="C22" s="19"/>
      <c r="D22" s="19"/>
      <c r="E22" s="10"/>
      <c r="F22" s="10"/>
      <c r="G22" s="10"/>
      <c r="H22" s="10"/>
      <c r="I22" s="10"/>
    </row>
    <row r="23" spans="1:9" x14ac:dyDescent="0.25">
      <c r="A23" s="19"/>
      <c r="B23" s="53"/>
      <c r="C23" s="19"/>
      <c r="D23" s="19"/>
      <c r="E23" s="10"/>
      <c r="F23" s="10"/>
      <c r="G23" s="10"/>
      <c r="H23" s="10"/>
      <c r="I23" s="10"/>
    </row>
    <row r="24" spans="1:9" x14ac:dyDescent="0.25">
      <c r="A24" s="3"/>
      <c r="B24" s="51"/>
      <c r="C24" s="3"/>
      <c r="D24" s="3"/>
    </row>
    <row r="25" spans="1:9" x14ac:dyDescent="0.25">
      <c r="A25" s="3"/>
      <c r="B25" s="51"/>
      <c r="C25" s="3"/>
      <c r="D2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"/>
  <sheetViews>
    <sheetView topLeftCell="A6" zoomScaleNormal="100" zoomScalePageLayoutView="125" workbookViewId="0">
      <selection activeCell="B20" sqref="B20"/>
    </sheetView>
  </sheetViews>
  <sheetFormatPr defaultColWidth="11" defaultRowHeight="15" x14ac:dyDescent="0.25"/>
  <cols>
    <col min="1" max="1" width="42.375" style="29" bestFit="1" customWidth="1"/>
    <col min="2" max="2" width="24.5" style="29" bestFit="1" customWidth="1"/>
    <col min="3" max="16384" width="11" style="29"/>
  </cols>
  <sheetData>
    <row r="1" spans="1:10" ht="15.75" x14ac:dyDescent="0.25">
      <c r="A1" s="10" t="s">
        <v>215</v>
      </c>
      <c r="H1" s="29">
        <v>45</v>
      </c>
      <c r="I1" s="29">
        <v>56</v>
      </c>
    </row>
    <row r="2" spans="1:10" ht="15.75" x14ac:dyDescent="0.25">
      <c r="A2" s="7" t="s">
        <v>201</v>
      </c>
      <c r="H2" s="29">
        <v>45</v>
      </c>
      <c r="J2" s="29">
        <v>56</v>
      </c>
    </row>
    <row r="4" spans="1:10" ht="18.75" x14ac:dyDescent="0.3">
      <c r="A4" s="113" t="s">
        <v>257</v>
      </c>
      <c r="D4" s="25" t="s">
        <v>104</v>
      </c>
    </row>
    <row r="5" spans="1:10" x14ac:dyDescent="0.25">
      <c r="A5" s="29" t="s">
        <v>260</v>
      </c>
      <c r="B5" s="28" t="s">
        <v>262</v>
      </c>
      <c r="C5" s="114" t="s">
        <v>135</v>
      </c>
      <c r="D5" s="25"/>
    </row>
    <row r="6" spans="1:10" x14ac:dyDescent="0.25">
      <c r="B6" s="30">
        <f>SUM(H1:I1)</f>
        <v>101</v>
      </c>
      <c r="C6" s="114">
        <f>SUM(H1:I1)</f>
        <v>101</v>
      </c>
      <c r="D6" s="25" t="s">
        <v>284</v>
      </c>
    </row>
    <row r="7" spans="1:10" x14ac:dyDescent="0.25">
      <c r="B7" s="31"/>
      <c r="D7" s="25"/>
    </row>
    <row r="8" spans="1:10" x14ac:dyDescent="0.25">
      <c r="A8" s="29" t="s">
        <v>261</v>
      </c>
      <c r="B8" s="28" t="s">
        <v>283</v>
      </c>
    </row>
    <row r="9" spans="1:10" x14ac:dyDescent="0.25">
      <c r="B9" s="30">
        <f>PRODUCT(H2,J2)</f>
        <v>2520</v>
      </c>
      <c r="C9" s="114">
        <f>PRODUCT(H1,B6)</f>
        <v>4545</v>
      </c>
      <c r="D9" s="25" t="s">
        <v>285</v>
      </c>
    </row>
    <row r="10" spans="1:10" x14ac:dyDescent="0.25">
      <c r="A10" s="29" t="s">
        <v>266</v>
      </c>
      <c r="D10" s="105" t="s">
        <v>268</v>
      </c>
    </row>
    <row r="11" spans="1:10" ht="18.75" x14ac:dyDescent="0.3">
      <c r="A11" s="113" t="s">
        <v>267</v>
      </c>
      <c r="B11" s="31"/>
    </row>
    <row r="12" spans="1:10" x14ac:dyDescent="0.25">
      <c r="A12" s="32" t="s">
        <v>8</v>
      </c>
      <c r="B12" s="28" t="s">
        <v>263</v>
      </c>
    </row>
    <row r="13" spans="1:10" x14ac:dyDescent="0.25">
      <c r="A13" s="28" t="s">
        <v>24</v>
      </c>
      <c r="B13" s="126">
        <f>PI()</f>
        <v>3.1415926535897931</v>
      </c>
      <c r="C13" s="31"/>
      <c r="D13" s="25" t="s">
        <v>258</v>
      </c>
    </row>
    <row r="14" spans="1:10" x14ac:dyDescent="0.25">
      <c r="A14" s="28"/>
      <c r="B14" s="31"/>
      <c r="C14" s="31"/>
      <c r="D14" s="25"/>
    </row>
    <row r="15" spans="1:10" x14ac:dyDescent="0.25">
      <c r="A15" s="32" t="s">
        <v>265</v>
      </c>
      <c r="B15" s="28" t="s">
        <v>264</v>
      </c>
    </row>
    <row r="16" spans="1:10" x14ac:dyDescent="0.25">
      <c r="A16" s="28" t="s">
        <v>202</v>
      </c>
      <c r="B16" s="127">
        <f ca="1">NOW()</f>
        <v>42764.919478240743</v>
      </c>
      <c r="D16" s="25" t="s">
        <v>259</v>
      </c>
    </row>
    <row r="18" spans="1:4" x14ac:dyDescent="0.25">
      <c r="A18" s="29" t="s">
        <v>286</v>
      </c>
      <c r="B18" s="105" t="s">
        <v>270</v>
      </c>
    </row>
    <row r="19" spans="1:4" x14ac:dyDescent="0.25">
      <c r="A19" s="29" t="s">
        <v>269</v>
      </c>
    </row>
    <row r="20" spans="1:4" x14ac:dyDescent="0.25">
      <c r="A20" s="29" t="s">
        <v>287</v>
      </c>
      <c r="B20" s="30"/>
      <c r="C20" s="114" t="s">
        <v>293</v>
      </c>
      <c r="D20" s="25" t="s">
        <v>288</v>
      </c>
    </row>
    <row r="21" spans="1:4" x14ac:dyDescent="0.25">
      <c r="B21" s="30"/>
      <c r="C21" s="114" t="s">
        <v>294</v>
      </c>
      <c r="D21" s="25" t="s">
        <v>289</v>
      </c>
    </row>
    <row r="22" spans="1:4" x14ac:dyDescent="0.25">
      <c r="A22" s="29" t="s">
        <v>272</v>
      </c>
      <c r="C22" s="114"/>
    </row>
    <row r="23" spans="1:4" x14ac:dyDescent="0.25">
      <c r="A23" s="29" t="s">
        <v>271</v>
      </c>
      <c r="B23" s="30"/>
      <c r="C23" s="115" t="s">
        <v>295</v>
      </c>
      <c r="D23" s="25" t="s">
        <v>290</v>
      </c>
    </row>
    <row r="24" spans="1:4" x14ac:dyDescent="0.25">
      <c r="B24" s="30"/>
      <c r="C24" s="114"/>
      <c r="D24" s="25" t="s">
        <v>291</v>
      </c>
    </row>
    <row r="25" spans="1:4" x14ac:dyDescent="0.25">
      <c r="A25" s="29" t="s">
        <v>273</v>
      </c>
      <c r="C25" s="114"/>
    </row>
    <row r="26" spans="1:4" x14ac:dyDescent="0.25">
      <c r="A26" s="29" t="s">
        <v>274</v>
      </c>
      <c r="B26" s="30"/>
      <c r="C26" s="115" t="s">
        <v>296</v>
      </c>
      <c r="D26" s="25" t="s">
        <v>292</v>
      </c>
    </row>
    <row r="27" spans="1:4" x14ac:dyDescent="0.25">
      <c r="A27" s="28" t="s">
        <v>275</v>
      </c>
      <c r="B27" s="30"/>
      <c r="C27" s="114"/>
      <c r="D27" s="25" t="s">
        <v>276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9"/>
  <sheetViews>
    <sheetView workbookViewId="0">
      <selection activeCell="J10" sqref="J10"/>
    </sheetView>
  </sheetViews>
  <sheetFormatPr defaultRowHeight="15.75" x14ac:dyDescent="0.25"/>
  <cols>
    <col min="6" max="6" width="8.25" customWidth="1"/>
    <col min="7" max="7" width="8" customWidth="1"/>
    <col min="9" max="9" width="14.25" style="116" customWidth="1"/>
    <col min="11" max="11" width="9" style="10"/>
  </cols>
  <sheetData>
    <row r="1" spans="1:21" x14ac:dyDescent="0.25">
      <c r="A1" t="s">
        <v>58</v>
      </c>
      <c r="I1"/>
      <c r="K1"/>
      <c r="P1" s="10" t="s">
        <v>67</v>
      </c>
      <c r="Q1" s="10"/>
      <c r="R1" s="116"/>
      <c r="T1" s="10" t="s">
        <v>68</v>
      </c>
      <c r="U1" s="10"/>
    </row>
    <row r="2" spans="1:21" ht="16.5" x14ac:dyDescent="0.3">
      <c r="A2" t="s">
        <v>59</v>
      </c>
      <c r="B2">
        <v>1999</v>
      </c>
      <c r="C2">
        <v>2000</v>
      </c>
      <c r="D2">
        <v>2001</v>
      </c>
      <c r="E2">
        <v>2002</v>
      </c>
      <c r="F2" t="s">
        <v>342</v>
      </c>
      <c r="G2" t="s">
        <v>343</v>
      </c>
      <c r="H2" t="s">
        <v>260</v>
      </c>
      <c r="I2" t="s">
        <v>344</v>
      </c>
      <c r="J2" t="s">
        <v>345</v>
      </c>
      <c r="K2" t="s">
        <v>346</v>
      </c>
      <c r="L2" t="s">
        <v>347</v>
      </c>
      <c r="P2" s="23" t="s">
        <v>203</v>
      </c>
      <c r="Q2" s="19"/>
      <c r="R2" s="117" t="s">
        <v>304</v>
      </c>
      <c r="T2" s="23" t="s">
        <v>203</v>
      </c>
      <c r="U2" s="19"/>
    </row>
    <row r="3" spans="1:21" x14ac:dyDescent="0.25">
      <c r="A3" t="s">
        <v>60</v>
      </c>
      <c r="B3">
        <v>8500</v>
      </c>
      <c r="C3">
        <v>8700</v>
      </c>
      <c r="D3">
        <v>9000</v>
      </c>
      <c r="E3">
        <v>12000</v>
      </c>
      <c r="F3">
        <f t="shared" ref="F3:F5" si="0">COUNT(B4:E4)</f>
        <v>4</v>
      </c>
      <c r="G3">
        <f t="shared" ref="G3:G8" si="1">AVERAGE(B3:E3)</f>
        <v>9550</v>
      </c>
      <c r="H3">
        <f t="shared" ref="H3:H8" si="2">SUM(B3:E3)</f>
        <v>38200</v>
      </c>
      <c r="I3">
        <f t="shared" ref="I3:I8" si="3">VAR(B3:E3)</f>
        <v>2710000</v>
      </c>
      <c r="J3">
        <f t="shared" ref="J3:J8" si="4">STDEV(B3:E3)</f>
        <v>1646.2077633154329</v>
      </c>
      <c r="K3">
        <f t="shared" ref="K3:K8" si="5">MIN(B3:E3)</f>
        <v>8500</v>
      </c>
      <c r="L3">
        <f t="shared" ref="L3:L8" si="6">MAX(B3:E3)</f>
        <v>12000</v>
      </c>
      <c r="P3" s="20" t="s">
        <v>297</v>
      </c>
      <c r="Q3" s="21"/>
      <c r="R3" s="118">
        <f>COUNT(B3:B9)</f>
        <v>7</v>
      </c>
      <c r="T3" s="20"/>
      <c r="U3" s="21"/>
    </row>
    <row r="4" spans="1:21" ht="16.5" x14ac:dyDescent="0.3">
      <c r="A4" t="s">
        <v>61</v>
      </c>
      <c r="B4">
        <v>540</v>
      </c>
      <c r="C4">
        <v>600</v>
      </c>
      <c r="D4">
        <v>850</v>
      </c>
      <c r="E4">
        <v>410</v>
      </c>
      <c r="F4">
        <f t="shared" si="0"/>
        <v>4</v>
      </c>
      <c r="G4">
        <f t="shared" si="1"/>
        <v>600</v>
      </c>
      <c r="H4">
        <f t="shared" si="2"/>
        <v>2400</v>
      </c>
      <c r="I4">
        <f t="shared" si="3"/>
        <v>34066.666666666664</v>
      </c>
      <c r="J4">
        <f t="shared" si="4"/>
        <v>184.57157599876169</v>
      </c>
      <c r="K4">
        <f t="shared" si="5"/>
        <v>410</v>
      </c>
      <c r="L4">
        <f t="shared" si="6"/>
        <v>850</v>
      </c>
      <c r="P4" s="23" t="s">
        <v>57</v>
      </c>
      <c r="Q4" s="19"/>
      <c r="R4" s="119"/>
      <c r="T4" s="23" t="s">
        <v>57</v>
      </c>
      <c r="U4" s="19"/>
    </row>
    <row r="5" spans="1:21" x14ac:dyDescent="0.25">
      <c r="A5" t="s">
        <v>62</v>
      </c>
      <c r="B5">
        <v>400</v>
      </c>
      <c r="C5">
        <v>250</v>
      </c>
      <c r="D5">
        <v>630</v>
      </c>
      <c r="E5">
        <v>410</v>
      </c>
      <c r="F5">
        <f t="shared" si="0"/>
        <v>4</v>
      </c>
      <c r="G5">
        <f t="shared" si="1"/>
        <v>422.5</v>
      </c>
      <c r="H5">
        <f t="shared" si="2"/>
        <v>1690</v>
      </c>
      <c r="I5">
        <f t="shared" si="3"/>
        <v>24491.666666666668</v>
      </c>
      <c r="J5">
        <f t="shared" si="4"/>
        <v>156.49813630413198</v>
      </c>
      <c r="K5">
        <f t="shared" si="5"/>
        <v>250</v>
      </c>
      <c r="L5">
        <f t="shared" si="6"/>
        <v>630</v>
      </c>
      <c r="P5" s="20" t="s">
        <v>298</v>
      </c>
      <c r="Q5" s="21"/>
      <c r="R5" s="118">
        <f>AVERAGE(B3:B9)</f>
        <v>2402.8571428571427</v>
      </c>
      <c r="T5" s="20"/>
      <c r="U5" s="21"/>
    </row>
    <row r="6" spans="1:21" ht="16.5" x14ac:dyDescent="0.3">
      <c r="A6" t="s">
        <v>63</v>
      </c>
      <c r="B6">
        <v>560</v>
      </c>
      <c r="C6">
        <v>852</v>
      </c>
      <c r="D6">
        <v>751</v>
      </c>
      <c r="E6">
        <v>410</v>
      </c>
      <c r="F6">
        <f t="shared" ref="F6:F7" si="7">COUNT(B7:E7)</f>
        <v>4</v>
      </c>
      <c r="G6">
        <f t="shared" si="1"/>
        <v>643.25</v>
      </c>
      <c r="H6">
        <f t="shared" si="2"/>
        <v>2573</v>
      </c>
      <c r="I6">
        <f t="shared" si="3"/>
        <v>38840.916666666664</v>
      </c>
      <c r="J6">
        <f t="shared" si="4"/>
        <v>197.08099011996734</v>
      </c>
      <c r="K6">
        <f t="shared" si="5"/>
        <v>410</v>
      </c>
      <c r="L6">
        <f t="shared" si="6"/>
        <v>852</v>
      </c>
      <c r="P6" s="24" t="s">
        <v>54</v>
      </c>
      <c r="Q6" s="20"/>
      <c r="R6" s="119"/>
      <c r="T6" s="24" t="s">
        <v>54</v>
      </c>
      <c r="U6" s="20"/>
    </row>
    <row r="7" spans="1:21" x14ac:dyDescent="0.25">
      <c r="A7" t="s">
        <v>64</v>
      </c>
      <c r="B7">
        <v>860</v>
      </c>
      <c r="C7">
        <v>985</v>
      </c>
      <c r="D7">
        <v>785</v>
      </c>
      <c r="E7">
        <v>410</v>
      </c>
      <c r="F7">
        <f t="shared" si="7"/>
        <v>4</v>
      </c>
      <c r="G7">
        <f t="shared" si="1"/>
        <v>760</v>
      </c>
      <c r="H7">
        <f t="shared" si="2"/>
        <v>3040</v>
      </c>
      <c r="I7">
        <f t="shared" si="3"/>
        <v>61250</v>
      </c>
      <c r="J7">
        <f t="shared" si="4"/>
        <v>247.48737341529164</v>
      </c>
      <c r="K7">
        <f t="shared" si="5"/>
        <v>410</v>
      </c>
      <c r="L7">
        <f t="shared" si="6"/>
        <v>985</v>
      </c>
      <c r="P7" s="20" t="s">
        <v>299</v>
      </c>
      <c r="Q7" s="21"/>
      <c r="R7" s="118">
        <f>SUM(B3:B9)</f>
        <v>16820</v>
      </c>
      <c r="T7" s="20"/>
      <c r="U7" s="21"/>
    </row>
    <row r="8" spans="1:21" ht="16.5" x14ac:dyDescent="0.3">
      <c r="A8" t="s">
        <v>65</v>
      </c>
      <c r="B8">
        <v>460</v>
      </c>
      <c r="C8">
        <v>125</v>
      </c>
      <c r="D8">
        <v>620</v>
      </c>
      <c r="E8">
        <v>410</v>
      </c>
      <c r="F8">
        <f>COUNT(B9:E9)</f>
        <v>4</v>
      </c>
      <c r="G8">
        <f t="shared" si="1"/>
        <v>403.75</v>
      </c>
      <c r="H8">
        <f t="shared" si="2"/>
        <v>1615</v>
      </c>
      <c r="I8">
        <f t="shared" si="3"/>
        <v>42556.25</v>
      </c>
      <c r="J8">
        <f t="shared" si="4"/>
        <v>206.29166245876249</v>
      </c>
      <c r="K8">
        <f t="shared" si="5"/>
        <v>125</v>
      </c>
      <c r="L8">
        <f t="shared" si="6"/>
        <v>620</v>
      </c>
      <c r="P8" s="24" t="s">
        <v>55</v>
      </c>
      <c r="Q8" s="20"/>
      <c r="R8" s="120" t="s">
        <v>42</v>
      </c>
      <c r="T8" s="24" t="s">
        <v>55</v>
      </c>
      <c r="U8" s="20"/>
    </row>
    <row r="9" spans="1:21" x14ac:dyDescent="0.25">
      <c r="A9" t="s">
        <v>66</v>
      </c>
      <c r="B9">
        <v>5500</v>
      </c>
      <c r="C9">
        <v>4650</v>
      </c>
      <c r="D9">
        <v>852</v>
      </c>
      <c r="E9">
        <v>798</v>
      </c>
      <c r="F9">
        <f>COUNT(B10:E10)</f>
        <v>4</v>
      </c>
      <c r="G9">
        <f>AVERAGE(B9:E9)</f>
        <v>2950</v>
      </c>
      <c r="H9">
        <f>SUM(B9:E9)</f>
        <v>11800</v>
      </c>
      <c r="I9">
        <f>VAR(B9:E9)</f>
        <v>6141736</v>
      </c>
      <c r="J9">
        <f>STDEV(B9:E9)</f>
        <v>2478.2526102074421</v>
      </c>
      <c r="K9">
        <f>MIN(B9:E9)</f>
        <v>798</v>
      </c>
      <c r="L9">
        <f>MAX(B9:E9)</f>
        <v>5500</v>
      </c>
      <c r="P9" s="20" t="s">
        <v>300</v>
      </c>
      <c r="Q9" s="22"/>
      <c r="R9" s="118">
        <f>STDEV(B3:B9)</f>
        <v>3260.8879889058558</v>
      </c>
      <c r="T9" s="20"/>
      <c r="U9" s="22"/>
    </row>
    <row r="10" spans="1:21" ht="16.5" x14ac:dyDescent="0.3">
      <c r="A10" t="s">
        <v>342</v>
      </c>
      <c r="B10">
        <f>COUNT(B3:B9)</f>
        <v>7</v>
      </c>
      <c r="C10">
        <f t="shared" ref="C10:E10" si="8">COUNT(C3:C9)</f>
        <v>7</v>
      </c>
      <c r="D10">
        <f t="shared" si="8"/>
        <v>7</v>
      </c>
      <c r="E10">
        <f t="shared" si="8"/>
        <v>7</v>
      </c>
      <c r="I10"/>
      <c r="K10"/>
      <c r="P10" s="23" t="s">
        <v>56</v>
      </c>
      <c r="Q10" s="19"/>
      <c r="R10" s="121" t="s">
        <v>42</v>
      </c>
      <c r="T10" s="23" t="s">
        <v>56</v>
      </c>
      <c r="U10" s="19"/>
    </row>
    <row r="11" spans="1:21" x14ac:dyDescent="0.25">
      <c r="A11" t="s">
        <v>343</v>
      </c>
      <c r="B11">
        <f>AVERAGE(B3:B10)</f>
        <v>2103.375</v>
      </c>
      <c r="C11">
        <f t="shared" ref="C11:E11" si="9">AVERAGE(C3:C10)</f>
        <v>2021.125</v>
      </c>
      <c r="D11">
        <f t="shared" si="9"/>
        <v>1686.875</v>
      </c>
      <c r="E11">
        <f t="shared" si="9"/>
        <v>1856.875</v>
      </c>
      <c r="I11"/>
      <c r="K11"/>
      <c r="P11" s="20" t="s">
        <v>301</v>
      </c>
      <c r="Q11" s="21"/>
      <c r="R11" s="118">
        <f>VAR(B3:B9)</f>
        <v>10633390.476190476</v>
      </c>
      <c r="T11" s="20"/>
      <c r="U11" s="21"/>
    </row>
    <row r="12" spans="1:21" ht="16.5" x14ac:dyDescent="0.3">
      <c r="A12" t="s">
        <v>260</v>
      </c>
      <c r="B12">
        <f>SUM(B3:B9)</f>
        <v>16820</v>
      </c>
      <c r="C12">
        <f t="shared" ref="C12:E12" si="10">SUM(C3:C9)</f>
        <v>16162</v>
      </c>
      <c r="D12">
        <f t="shared" si="10"/>
        <v>13488</v>
      </c>
      <c r="E12">
        <f t="shared" si="10"/>
        <v>14848</v>
      </c>
      <c r="I12"/>
      <c r="K12"/>
      <c r="P12" s="24" t="s">
        <v>52</v>
      </c>
      <c r="Q12" s="20"/>
      <c r="R12" s="120" t="s">
        <v>42</v>
      </c>
      <c r="T12" s="24" t="s">
        <v>52</v>
      </c>
      <c r="U12" s="20"/>
    </row>
    <row r="13" spans="1:21" x14ac:dyDescent="0.25">
      <c r="A13" t="s">
        <v>344</v>
      </c>
      <c r="B13">
        <f>VAR(B3:B9)</f>
        <v>10633390.476190476</v>
      </c>
      <c r="C13">
        <f t="shared" ref="C13:E13" si="11">VAR(C3:C9)</f>
        <v>10355167.476190476</v>
      </c>
      <c r="D13">
        <f t="shared" si="11"/>
        <v>9736746.8095238097</v>
      </c>
      <c r="E13">
        <f t="shared" si="11"/>
        <v>18997095.80952381</v>
      </c>
      <c r="I13"/>
      <c r="K13"/>
      <c r="P13" s="20" t="s">
        <v>302</v>
      </c>
      <c r="Q13" s="21"/>
      <c r="R13" s="118">
        <f>MIN(B3:B9)</f>
        <v>400</v>
      </c>
      <c r="T13" s="20"/>
      <c r="U13" s="21"/>
    </row>
    <row r="14" spans="1:21" ht="16.5" x14ac:dyDescent="0.3">
      <c r="A14" t="s">
        <v>345</v>
      </c>
      <c r="B14">
        <f>STDEV(B3:B9)</f>
        <v>3260.8879889058558</v>
      </c>
      <c r="C14">
        <f t="shared" ref="C14:E14" si="12">STDEV(C3:C9)</f>
        <v>3217.9446042762256</v>
      </c>
      <c r="D14">
        <f t="shared" si="12"/>
        <v>3120.3760686051623</v>
      </c>
      <c r="E14">
        <f t="shared" si="12"/>
        <v>4358.5657973149619</v>
      </c>
      <c r="I14"/>
      <c r="K14"/>
      <c r="P14" s="23" t="s">
        <v>51</v>
      </c>
      <c r="Q14" s="19"/>
      <c r="R14" s="121" t="s">
        <v>42</v>
      </c>
      <c r="T14" s="23" t="s">
        <v>51</v>
      </c>
      <c r="U14" s="19"/>
    </row>
    <row r="15" spans="1:21" x14ac:dyDescent="0.25">
      <c r="A15" t="s">
        <v>346</v>
      </c>
      <c r="B15">
        <f>MIN(B3:B9)</f>
        <v>400</v>
      </c>
      <c r="C15">
        <f t="shared" ref="C15:E15" si="13">MIN(C3:C9)</f>
        <v>125</v>
      </c>
      <c r="D15">
        <f t="shared" si="13"/>
        <v>620</v>
      </c>
      <c r="E15">
        <f t="shared" si="13"/>
        <v>410</v>
      </c>
      <c r="I15"/>
      <c r="K15"/>
      <c r="P15" s="20" t="s">
        <v>303</v>
      </c>
      <c r="Q15" s="22"/>
      <c r="R15" s="118">
        <f>MAX(B3:B9)</f>
        <v>8500</v>
      </c>
      <c r="T15" s="20"/>
      <c r="U15" s="22"/>
    </row>
    <row r="16" spans="1:21" x14ac:dyDescent="0.25">
      <c r="A16" t="s">
        <v>347</v>
      </c>
      <c r="B16">
        <f>MAX(B3:B9)</f>
        <v>8500</v>
      </c>
      <c r="C16">
        <f t="shared" ref="C16:E16" si="14">MAX(C3:C9)</f>
        <v>8700</v>
      </c>
      <c r="D16">
        <f t="shared" si="14"/>
        <v>9000</v>
      </c>
      <c r="E16">
        <f t="shared" si="14"/>
        <v>12000</v>
      </c>
      <c r="I16"/>
      <c r="K16"/>
      <c r="R16" s="116"/>
      <c r="T16" s="10"/>
    </row>
    <row r="17" spans="9:20" x14ac:dyDescent="0.25">
      <c r="I17"/>
      <c r="K17"/>
      <c r="P17" s="10" t="s">
        <v>204</v>
      </c>
      <c r="R17" s="116"/>
      <c r="T17" s="10"/>
    </row>
    <row r="18" spans="9:20" x14ac:dyDescent="0.25">
      <c r="I18"/>
      <c r="K18"/>
      <c r="R18" s="116"/>
      <c r="T18" s="10"/>
    </row>
    <row r="19" spans="9:20" x14ac:dyDescent="0.25">
      <c r="I19"/>
      <c r="K19"/>
      <c r="R19" s="116"/>
      <c r="T19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5"/>
  <sheetViews>
    <sheetView topLeftCell="A3" workbookViewId="0">
      <selection activeCell="G20" sqref="G20"/>
    </sheetView>
  </sheetViews>
  <sheetFormatPr defaultRowHeight="15.75" x14ac:dyDescent="0.25"/>
  <cols>
    <col min="1" max="1" width="10.375" bestFit="1" customWidth="1"/>
    <col min="2" max="2" width="45.625" bestFit="1" customWidth="1"/>
    <col min="3" max="3" width="27.375" customWidth="1"/>
    <col min="4" max="4" width="12.375" customWidth="1"/>
    <col min="7" max="7" width="9.875" bestFit="1" customWidth="1"/>
  </cols>
  <sheetData>
    <row r="1" spans="1:11" ht="18.75" x14ac:dyDescent="0.3">
      <c r="B1" t="s">
        <v>217</v>
      </c>
      <c r="C1" t="s">
        <v>218</v>
      </c>
      <c r="F1" s="27" t="s">
        <v>219</v>
      </c>
      <c r="I1" s="18"/>
      <c r="J1" s="3"/>
      <c r="K1" s="3"/>
    </row>
    <row r="2" spans="1:11" x14ac:dyDescent="0.25">
      <c r="A2" s="8" t="s">
        <v>53</v>
      </c>
      <c r="B2" s="77" t="s">
        <v>220</v>
      </c>
      <c r="C2" s="77" t="s">
        <v>221</v>
      </c>
      <c r="F2" s="34" t="s">
        <v>222</v>
      </c>
      <c r="I2" s="3"/>
      <c r="J2" s="3"/>
      <c r="K2" s="3"/>
    </row>
    <row r="3" spans="1:11" x14ac:dyDescent="0.25">
      <c r="A3" s="17">
        <v>41852</v>
      </c>
      <c r="B3">
        <v>1925.15</v>
      </c>
      <c r="C3" s="14"/>
      <c r="F3" s="26" t="s">
        <v>305</v>
      </c>
      <c r="I3" s="3"/>
      <c r="J3" s="3"/>
      <c r="K3" s="3"/>
    </row>
    <row r="4" spans="1:11" x14ac:dyDescent="0.25">
      <c r="A4" s="15">
        <v>41821</v>
      </c>
      <c r="B4">
        <v>1930.67</v>
      </c>
      <c r="C4" s="71">
        <f>LN(B3/B4)</f>
        <v>-2.8632061512498972E-3</v>
      </c>
      <c r="F4" s="26" t="s">
        <v>223</v>
      </c>
      <c r="I4" s="3"/>
      <c r="J4" s="3"/>
      <c r="K4" s="3"/>
    </row>
    <row r="5" spans="1:11" x14ac:dyDescent="0.25">
      <c r="A5" s="15">
        <v>41792</v>
      </c>
      <c r="B5">
        <v>1960.23</v>
      </c>
      <c r="C5" s="71">
        <f t="shared" ref="C5:C68" si="0">LN(B4/B5)</f>
        <v>-1.5194720363435775E-2</v>
      </c>
      <c r="F5" s="26" t="s">
        <v>224</v>
      </c>
      <c r="I5" s="16"/>
      <c r="J5" s="16"/>
      <c r="K5" s="3"/>
    </row>
    <row r="6" spans="1:11" x14ac:dyDescent="0.25">
      <c r="A6" s="17">
        <v>41760</v>
      </c>
      <c r="B6">
        <v>1923.57</v>
      </c>
      <c r="C6" s="71">
        <f t="shared" si="0"/>
        <v>1.8878978754786419E-2</v>
      </c>
      <c r="I6" s="3"/>
      <c r="J6" s="3"/>
      <c r="K6" s="3"/>
    </row>
    <row r="7" spans="1:11" x14ac:dyDescent="0.25">
      <c r="A7" s="15">
        <v>41730</v>
      </c>
      <c r="B7">
        <v>1883.95</v>
      </c>
      <c r="C7" s="71">
        <f t="shared" si="0"/>
        <v>2.0812198017934665E-2</v>
      </c>
      <c r="F7" s="77" t="s">
        <v>221</v>
      </c>
      <c r="G7" s="3"/>
      <c r="H7" s="3"/>
      <c r="I7" s="3"/>
      <c r="J7" s="3"/>
      <c r="K7" s="3"/>
    </row>
    <row r="8" spans="1:11" ht="16.5" x14ac:dyDescent="0.3">
      <c r="A8" s="15">
        <v>41701</v>
      </c>
      <c r="B8">
        <v>1872.34</v>
      </c>
      <c r="C8" s="71">
        <f t="shared" si="0"/>
        <v>6.1816510284721333E-3</v>
      </c>
      <c r="F8" s="23" t="s">
        <v>57</v>
      </c>
      <c r="G8" s="19"/>
      <c r="H8" s="3"/>
      <c r="I8" s="16"/>
      <c r="J8" s="16"/>
      <c r="K8" s="3"/>
    </row>
    <row r="9" spans="1:11" x14ac:dyDescent="0.25">
      <c r="A9" s="15">
        <v>41673</v>
      </c>
      <c r="B9">
        <v>1859.45</v>
      </c>
      <c r="C9" s="71">
        <f t="shared" si="0"/>
        <v>6.9082404225633224E-3</v>
      </c>
      <c r="E9" s="78"/>
      <c r="F9" s="20"/>
      <c r="G9" s="21">
        <f>AVERAGE(C4:C95)</f>
        <v>3.3211403854725785E-3</v>
      </c>
      <c r="H9" s="3"/>
      <c r="I9" s="3"/>
      <c r="J9" s="3"/>
    </row>
    <row r="10" spans="1:11" ht="16.5" x14ac:dyDescent="0.3">
      <c r="A10" s="15">
        <v>41641</v>
      </c>
      <c r="B10">
        <v>1782.59</v>
      </c>
      <c r="C10" s="71">
        <f t="shared" si="0"/>
        <v>4.2213382157548759E-2</v>
      </c>
      <c r="F10" s="24" t="s">
        <v>54</v>
      </c>
      <c r="G10" s="20">
        <f>SUM(C4:C95)</f>
        <v>0.30554491546347723</v>
      </c>
      <c r="H10" s="3"/>
      <c r="I10" s="3"/>
      <c r="J10" s="3"/>
    </row>
    <row r="11" spans="1:11" x14ac:dyDescent="0.25">
      <c r="A11" s="15">
        <v>41610</v>
      </c>
      <c r="B11">
        <v>1848.36</v>
      </c>
      <c r="C11" s="71">
        <f t="shared" si="0"/>
        <v>-3.6231396526946812E-2</v>
      </c>
      <c r="F11" s="20"/>
      <c r="G11" s="21"/>
      <c r="H11" s="3"/>
      <c r="I11" s="3"/>
      <c r="J11" s="3"/>
    </row>
    <row r="12" spans="1:11" ht="16.5" x14ac:dyDescent="0.3">
      <c r="A12" s="15">
        <v>41579</v>
      </c>
      <c r="B12">
        <v>1805.81</v>
      </c>
      <c r="C12" s="71">
        <f t="shared" si="0"/>
        <v>2.328951485450324E-2</v>
      </c>
      <c r="F12" s="24" t="s">
        <v>55</v>
      </c>
      <c r="G12" s="20"/>
      <c r="H12" s="3"/>
      <c r="I12" s="3"/>
      <c r="J12" s="3"/>
    </row>
    <row r="13" spans="1:11" x14ac:dyDescent="0.25">
      <c r="A13" s="15">
        <v>41548</v>
      </c>
      <c r="B13">
        <v>1756.54</v>
      </c>
      <c r="C13" s="71">
        <f t="shared" si="0"/>
        <v>2.7663279564206007E-2</v>
      </c>
      <c r="F13" s="20"/>
      <c r="G13" s="22">
        <f>STDEV(C4:C95)</f>
        <v>4.7988088035534296E-2</v>
      </c>
      <c r="H13" s="3"/>
      <c r="I13" s="3"/>
      <c r="J13" s="3"/>
    </row>
    <row r="14" spans="1:11" ht="16.5" x14ac:dyDescent="0.3">
      <c r="A14" s="15">
        <v>41520</v>
      </c>
      <c r="B14">
        <v>1681.55</v>
      </c>
      <c r="C14" s="71">
        <f t="shared" si="0"/>
        <v>4.3629977912082465E-2</v>
      </c>
      <c r="F14" s="23" t="s">
        <v>56</v>
      </c>
      <c r="G14" s="19"/>
      <c r="H14" s="3"/>
      <c r="I14" s="3"/>
      <c r="J14" s="3"/>
    </row>
    <row r="15" spans="1:11" x14ac:dyDescent="0.25">
      <c r="A15" s="15">
        <v>41487</v>
      </c>
      <c r="B15">
        <v>1632.97</v>
      </c>
      <c r="C15" s="71">
        <f t="shared" si="0"/>
        <v>2.9315544388002535E-2</v>
      </c>
      <c r="F15" s="20"/>
      <c r="G15" s="21">
        <f>VAR(C4:C95)</f>
        <v>2.30285659330619E-3</v>
      </c>
      <c r="H15" s="3"/>
      <c r="I15" s="3"/>
      <c r="J15" s="3"/>
    </row>
    <row r="16" spans="1:11" ht="16.5" x14ac:dyDescent="0.3">
      <c r="A16" s="15">
        <v>41456</v>
      </c>
      <c r="B16">
        <v>1685.73</v>
      </c>
      <c r="C16" s="71">
        <f t="shared" si="0"/>
        <v>-3.179826168331884E-2</v>
      </c>
      <c r="F16" s="24" t="s">
        <v>52</v>
      </c>
      <c r="G16" s="20"/>
      <c r="H16" s="3"/>
      <c r="I16" s="3"/>
      <c r="J16" s="3"/>
    </row>
    <row r="17" spans="1:11" x14ac:dyDescent="0.25">
      <c r="A17" s="15">
        <v>41428</v>
      </c>
      <c r="B17">
        <v>1606.28</v>
      </c>
      <c r="C17" s="71">
        <f t="shared" si="0"/>
        <v>4.8277757876973679E-2</v>
      </c>
      <c r="F17" s="20"/>
      <c r="G17" s="21">
        <f>MIN(C4:C95)</f>
        <v>-0.18563648644598751</v>
      </c>
      <c r="H17" s="3"/>
      <c r="I17" s="3"/>
      <c r="J17" s="3"/>
    </row>
    <row r="18" spans="1:11" ht="16.5" x14ac:dyDescent="0.3">
      <c r="A18" s="15">
        <v>41395</v>
      </c>
      <c r="B18">
        <v>1630.74</v>
      </c>
      <c r="C18" s="71">
        <f t="shared" si="0"/>
        <v>-1.5112952997701294E-2</v>
      </c>
      <c r="F18" s="23" t="s">
        <v>51</v>
      </c>
      <c r="G18" s="19"/>
      <c r="H18" s="3"/>
      <c r="I18" s="3"/>
      <c r="J18" s="3"/>
    </row>
    <row r="19" spans="1:11" x14ac:dyDescent="0.25">
      <c r="A19" s="15">
        <v>41365</v>
      </c>
      <c r="B19">
        <v>1597.57</v>
      </c>
      <c r="C19" s="71">
        <f t="shared" si="0"/>
        <v>2.0550174751576469E-2</v>
      </c>
      <c r="F19" s="20"/>
      <c r="G19" s="128">
        <f>MAX(C4:C95)</f>
        <v>0.10230659165059017</v>
      </c>
      <c r="H19" s="3"/>
      <c r="I19" s="3"/>
      <c r="J19" s="3"/>
    </row>
    <row r="20" spans="1:11" x14ac:dyDescent="0.25">
      <c r="A20" s="15">
        <v>41334</v>
      </c>
      <c r="B20">
        <v>1569.19</v>
      </c>
      <c r="C20" s="71">
        <f t="shared" si="0"/>
        <v>1.7924162116924588E-2</v>
      </c>
      <c r="H20" s="3"/>
      <c r="I20" s="3"/>
      <c r="J20" s="3"/>
    </row>
    <row r="21" spans="1:11" x14ac:dyDescent="0.25">
      <c r="A21" s="15">
        <v>41306</v>
      </c>
      <c r="B21">
        <v>1514.68</v>
      </c>
      <c r="C21" s="71">
        <f t="shared" si="0"/>
        <v>3.535536713008354E-2</v>
      </c>
      <c r="H21" s="4"/>
      <c r="I21" s="3"/>
      <c r="J21" s="3"/>
    </row>
    <row r="22" spans="1:11" x14ac:dyDescent="0.25">
      <c r="A22" s="15">
        <v>41276</v>
      </c>
      <c r="B22">
        <v>1498.11</v>
      </c>
      <c r="C22" s="71">
        <f t="shared" si="0"/>
        <v>1.0999881888155871E-2</v>
      </c>
      <c r="H22" s="3"/>
      <c r="I22" s="3"/>
      <c r="J22" s="3"/>
    </row>
    <row r="23" spans="1:11" x14ac:dyDescent="0.25">
      <c r="A23" s="15">
        <v>41246</v>
      </c>
      <c r="B23">
        <v>1426.19</v>
      </c>
      <c r="C23" s="71">
        <f t="shared" si="0"/>
        <v>4.9197760692578335E-2</v>
      </c>
      <c r="E23" s="3"/>
      <c r="F23" s="3"/>
      <c r="G23" s="3"/>
      <c r="H23" s="3"/>
      <c r="I23" s="3"/>
      <c r="J23" s="3"/>
      <c r="K23" s="3"/>
    </row>
    <row r="24" spans="1:11" x14ac:dyDescent="0.25">
      <c r="A24" s="15">
        <v>41214</v>
      </c>
      <c r="B24">
        <v>1416.18</v>
      </c>
      <c r="C24" s="71">
        <f t="shared" si="0"/>
        <v>7.0434471114575181E-3</v>
      </c>
    </row>
    <row r="25" spans="1:11" x14ac:dyDescent="0.25">
      <c r="A25" s="15">
        <v>41183</v>
      </c>
      <c r="B25">
        <v>1412.16</v>
      </c>
      <c r="C25" s="71">
        <f t="shared" si="0"/>
        <v>2.8426587376603443E-3</v>
      </c>
    </row>
    <row r="26" spans="1:11" x14ac:dyDescent="0.25">
      <c r="A26" s="15">
        <v>41156</v>
      </c>
      <c r="B26">
        <v>1440.67</v>
      </c>
      <c r="C26" s="71">
        <f t="shared" si="0"/>
        <v>-1.9987836058499683E-2</v>
      </c>
    </row>
    <row r="27" spans="1:11" x14ac:dyDescent="0.25">
      <c r="A27" s="15">
        <v>41122</v>
      </c>
      <c r="B27">
        <v>1406.58</v>
      </c>
      <c r="C27" s="71">
        <f t="shared" si="0"/>
        <v>2.394705705020073E-2</v>
      </c>
    </row>
    <row r="28" spans="1:11" x14ac:dyDescent="0.25">
      <c r="A28" s="15">
        <v>41092</v>
      </c>
      <c r="B28">
        <v>1379.32</v>
      </c>
      <c r="C28" s="71">
        <f t="shared" si="0"/>
        <v>1.9570602004381984E-2</v>
      </c>
    </row>
    <row r="29" spans="1:11" x14ac:dyDescent="0.25">
      <c r="A29" s="15">
        <v>41061</v>
      </c>
      <c r="B29">
        <v>1362.16</v>
      </c>
      <c r="C29" s="71">
        <f t="shared" si="0"/>
        <v>1.2518948972710817E-2</v>
      </c>
    </row>
    <row r="30" spans="1:11" x14ac:dyDescent="0.25">
      <c r="A30" s="15">
        <v>41030</v>
      </c>
      <c r="B30">
        <v>1310.33</v>
      </c>
      <c r="C30" s="71">
        <f t="shared" si="0"/>
        <v>3.8792661243837456E-2</v>
      </c>
    </row>
    <row r="31" spans="1:11" x14ac:dyDescent="0.25">
      <c r="A31" s="15">
        <v>41001</v>
      </c>
      <c r="B31">
        <v>1397.91</v>
      </c>
      <c r="C31" s="71">
        <f t="shared" si="0"/>
        <v>-6.4699250170469236E-2</v>
      </c>
    </row>
    <row r="32" spans="1:11" x14ac:dyDescent="0.25">
      <c r="A32" s="15">
        <v>40969</v>
      </c>
      <c r="B32">
        <v>1408.47</v>
      </c>
      <c r="C32" s="71">
        <f t="shared" si="0"/>
        <v>-7.5257447960486246E-3</v>
      </c>
    </row>
    <row r="33" spans="1:3" x14ac:dyDescent="0.25">
      <c r="A33" s="15">
        <v>40940</v>
      </c>
      <c r="B33">
        <v>1365.68</v>
      </c>
      <c r="C33" s="71">
        <f t="shared" si="0"/>
        <v>3.0851535762571346E-2</v>
      </c>
    </row>
    <row r="34" spans="1:3" x14ac:dyDescent="0.25">
      <c r="A34" s="15">
        <v>40911</v>
      </c>
      <c r="B34">
        <v>1312.41</v>
      </c>
      <c r="C34" s="71">
        <f t="shared" si="0"/>
        <v>3.9787331386417914E-2</v>
      </c>
    </row>
    <row r="35" spans="1:3" x14ac:dyDescent="0.25">
      <c r="A35" s="15">
        <v>40878</v>
      </c>
      <c r="B35">
        <v>1257.5999999999999</v>
      </c>
      <c r="C35" s="71">
        <f t="shared" si="0"/>
        <v>4.2659999011137491E-2</v>
      </c>
    </row>
    <row r="36" spans="1:3" x14ac:dyDescent="0.25">
      <c r="A36" s="15">
        <v>40848</v>
      </c>
      <c r="B36">
        <v>1246.96</v>
      </c>
      <c r="C36" s="71">
        <f t="shared" si="0"/>
        <v>8.4965534941463527E-3</v>
      </c>
    </row>
    <row r="37" spans="1:3" x14ac:dyDescent="0.25">
      <c r="A37" s="15">
        <v>40819</v>
      </c>
      <c r="B37">
        <v>1253.3</v>
      </c>
      <c r="C37" s="71">
        <f t="shared" si="0"/>
        <v>-5.0714834366809821E-3</v>
      </c>
    </row>
    <row r="38" spans="1:3" x14ac:dyDescent="0.25">
      <c r="A38" s="15">
        <v>40787</v>
      </c>
      <c r="B38">
        <v>1131.42</v>
      </c>
      <c r="C38" s="71">
        <f t="shared" si="0"/>
        <v>0.10230659165059017</v>
      </c>
    </row>
    <row r="39" spans="1:3" x14ac:dyDescent="0.25">
      <c r="A39" s="15">
        <v>40756</v>
      </c>
      <c r="B39">
        <v>1218.8900000000001</v>
      </c>
      <c r="C39" s="71">
        <f t="shared" si="0"/>
        <v>-7.4467127542783104E-2</v>
      </c>
    </row>
    <row r="40" spans="1:3" x14ac:dyDescent="0.25">
      <c r="A40" s="15">
        <v>40725</v>
      </c>
      <c r="B40">
        <v>1292.28</v>
      </c>
      <c r="C40" s="71">
        <f t="shared" si="0"/>
        <v>-5.8467491619120418E-2</v>
      </c>
    </row>
    <row r="41" spans="1:3" x14ac:dyDescent="0.25">
      <c r="A41" s="15">
        <v>40695</v>
      </c>
      <c r="B41">
        <v>1320.64</v>
      </c>
      <c r="C41" s="71">
        <f t="shared" si="0"/>
        <v>-2.1708367435427242E-2</v>
      </c>
    </row>
    <row r="42" spans="1:3" x14ac:dyDescent="0.25">
      <c r="A42" s="15">
        <v>40665</v>
      </c>
      <c r="B42">
        <v>1345.2</v>
      </c>
      <c r="C42" s="71">
        <f t="shared" si="0"/>
        <v>-1.8426233301897538E-2</v>
      </c>
    </row>
    <row r="43" spans="1:3" x14ac:dyDescent="0.25">
      <c r="A43" s="15">
        <v>40634</v>
      </c>
      <c r="B43">
        <v>1363.61</v>
      </c>
      <c r="C43" s="71">
        <f t="shared" si="0"/>
        <v>-1.3592893899637262E-2</v>
      </c>
    </row>
    <row r="44" spans="1:3" x14ac:dyDescent="0.25">
      <c r="A44" s="15">
        <v>40603</v>
      </c>
      <c r="B44">
        <v>1325.83</v>
      </c>
      <c r="C44" s="71">
        <f t="shared" si="0"/>
        <v>2.809691636712916E-2</v>
      </c>
    </row>
    <row r="45" spans="1:3" x14ac:dyDescent="0.25">
      <c r="A45" s="15">
        <v>40575</v>
      </c>
      <c r="B45">
        <v>1327.22</v>
      </c>
      <c r="C45" s="71">
        <f t="shared" si="0"/>
        <v>-1.0478506829378123E-3</v>
      </c>
    </row>
    <row r="46" spans="1:3" x14ac:dyDescent="0.25">
      <c r="A46" s="15">
        <v>40546</v>
      </c>
      <c r="B46">
        <v>1286.1199999999999</v>
      </c>
      <c r="C46" s="71">
        <f t="shared" si="0"/>
        <v>3.1456595040144836E-2</v>
      </c>
    </row>
    <row r="47" spans="1:3" x14ac:dyDescent="0.25">
      <c r="A47" s="15">
        <v>40513</v>
      </c>
      <c r="B47">
        <v>1257.6400000000001</v>
      </c>
      <c r="C47" s="71">
        <f t="shared" si="0"/>
        <v>2.239298525651701E-2</v>
      </c>
    </row>
    <row r="48" spans="1:3" x14ac:dyDescent="0.25">
      <c r="A48" s="15">
        <v>40483</v>
      </c>
      <c r="B48">
        <v>1180.55</v>
      </c>
      <c r="C48" s="71">
        <f t="shared" si="0"/>
        <v>6.3256517221926059E-2</v>
      </c>
    </row>
    <row r="49" spans="1:3" x14ac:dyDescent="0.25">
      <c r="A49" s="15">
        <v>40452</v>
      </c>
      <c r="B49">
        <v>1183.26</v>
      </c>
      <c r="C49" s="71">
        <f t="shared" si="0"/>
        <v>-2.2929094870601432E-3</v>
      </c>
    </row>
    <row r="50" spans="1:3" x14ac:dyDescent="0.25">
      <c r="A50" s="15">
        <v>40422</v>
      </c>
      <c r="B50">
        <v>1141.2</v>
      </c>
      <c r="C50" s="71">
        <f t="shared" si="0"/>
        <v>3.6193000710687595E-2</v>
      </c>
    </row>
    <row r="51" spans="1:3" x14ac:dyDescent="0.25">
      <c r="A51" s="15">
        <v>40392</v>
      </c>
      <c r="B51">
        <v>1049.33</v>
      </c>
      <c r="C51" s="71">
        <f t="shared" si="0"/>
        <v>8.3928475095282604E-2</v>
      </c>
    </row>
    <row r="52" spans="1:3" x14ac:dyDescent="0.25">
      <c r="A52" s="15">
        <v>40360</v>
      </c>
      <c r="B52">
        <v>1101.5999999999999</v>
      </c>
      <c r="C52" s="71">
        <f t="shared" si="0"/>
        <v>-4.8611803170382606E-2</v>
      </c>
    </row>
    <row r="53" spans="1:3" x14ac:dyDescent="0.25">
      <c r="A53" s="15">
        <v>40330</v>
      </c>
      <c r="B53">
        <v>1030.71</v>
      </c>
      <c r="C53" s="71">
        <f t="shared" si="0"/>
        <v>6.6515783274589638E-2</v>
      </c>
    </row>
    <row r="54" spans="1:3" x14ac:dyDescent="0.25">
      <c r="A54" s="15">
        <v>40301</v>
      </c>
      <c r="B54">
        <v>1089.4100000000001</v>
      </c>
      <c r="C54" s="71">
        <f t="shared" si="0"/>
        <v>-5.5388380132376618E-2</v>
      </c>
    </row>
    <row r="55" spans="1:3" x14ac:dyDescent="0.25">
      <c r="A55" s="15">
        <v>40269</v>
      </c>
      <c r="B55">
        <v>1186.69</v>
      </c>
      <c r="C55" s="71">
        <f t="shared" si="0"/>
        <v>-8.5531653633770133E-2</v>
      </c>
    </row>
    <row r="56" spans="1:3" x14ac:dyDescent="0.25">
      <c r="A56" s="15">
        <v>40238</v>
      </c>
      <c r="B56">
        <v>1169.43</v>
      </c>
      <c r="C56" s="71">
        <f t="shared" si="0"/>
        <v>1.4651468311863144E-2</v>
      </c>
    </row>
    <row r="57" spans="1:3" x14ac:dyDescent="0.25">
      <c r="A57" s="15">
        <v>40210</v>
      </c>
      <c r="B57">
        <v>1104.49</v>
      </c>
      <c r="C57" s="71">
        <f t="shared" si="0"/>
        <v>5.7132760645483123E-2</v>
      </c>
    </row>
    <row r="58" spans="1:3" x14ac:dyDescent="0.25">
      <c r="A58" s="15">
        <v>40182</v>
      </c>
      <c r="B58">
        <v>1073.8699999999999</v>
      </c>
      <c r="C58" s="71">
        <f t="shared" si="0"/>
        <v>2.8114744036660498E-2</v>
      </c>
    </row>
    <row r="59" spans="1:3" x14ac:dyDescent="0.25">
      <c r="A59" s="15">
        <v>40148</v>
      </c>
      <c r="B59">
        <v>1115.0999999999999</v>
      </c>
      <c r="C59" s="71">
        <f t="shared" si="0"/>
        <v>-3.7675141059320766E-2</v>
      </c>
    </row>
    <row r="60" spans="1:3" x14ac:dyDescent="0.25">
      <c r="A60" s="15">
        <v>40119</v>
      </c>
      <c r="B60">
        <v>1095.6300000000001</v>
      </c>
      <c r="C60" s="71">
        <f t="shared" si="0"/>
        <v>1.7614546700982087E-2</v>
      </c>
    </row>
    <row r="61" spans="1:3" x14ac:dyDescent="0.25">
      <c r="A61" s="15">
        <v>40087</v>
      </c>
      <c r="B61">
        <v>1036.19</v>
      </c>
      <c r="C61" s="71">
        <f t="shared" si="0"/>
        <v>5.5779015582807137E-2</v>
      </c>
    </row>
    <row r="62" spans="1:3" x14ac:dyDescent="0.25">
      <c r="A62" s="15">
        <v>40057</v>
      </c>
      <c r="B62">
        <v>1057.08</v>
      </c>
      <c r="C62" s="71">
        <f t="shared" si="0"/>
        <v>-1.9959865222177731E-2</v>
      </c>
    </row>
    <row r="63" spans="1:3" x14ac:dyDescent="0.25">
      <c r="A63" s="15">
        <v>40028</v>
      </c>
      <c r="B63">
        <v>1020.62</v>
      </c>
      <c r="C63" s="71">
        <f t="shared" si="0"/>
        <v>3.5100104155946166E-2</v>
      </c>
    </row>
    <row r="64" spans="1:3" x14ac:dyDescent="0.25">
      <c r="A64" s="15">
        <v>39995</v>
      </c>
      <c r="B64">
        <v>987.48</v>
      </c>
      <c r="C64" s="71">
        <f t="shared" si="0"/>
        <v>3.3009321348136535E-2</v>
      </c>
    </row>
    <row r="65" spans="1:3" x14ac:dyDescent="0.25">
      <c r="A65" s="15">
        <v>39965</v>
      </c>
      <c r="B65">
        <v>919.32</v>
      </c>
      <c r="C65" s="71">
        <f t="shared" si="0"/>
        <v>7.1521977088891908E-2</v>
      </c>
    </row>
    <row r="66" spans="1:3" x14ac:dyDescent="0.25">
      <c r="A66" s="15">
        <v>39934</v>
      </c>
      <c r="B66">
        <v>919.14</v>
      </c>
      <c r="C66" s="71">
        <f t="shared" si="0"/>
        <v>1.9581606407012827E-4</v>
      </c>
    </row>
    <row r="67" spans="1:3" x14ac:dyDescent="0.25">
      <c r="A67" s="15">
        <v>39904</v>
      </c>
      <c r="B67">
        <v>872.81</v>
      </c>
      <c r="C67" s="71">
        <f t="shared" si="0"/>
        <v>5.1720558420882315E-2</v>
      </c>
    </row>
    <row r="68" spans="1:3" x14ac:dyDescent="0.25">
      <c r="A68" s="15">
        <v>39874</v>
      </c>
      <c r="B68">
        <v>797.87</v>
      </c>
      <c r="C68" s="71">
        <f t="shared" si="0"/>
        <v>8.9772214920969498E-2</v>
      </c>
    </row>
    <row r="69" spans="1:3" x14ac:dyDescent="0.25">
      <c r="A69" s="15">
        <v>39846</v>
      </c>
      <c r="B69">
        <v>735.09</v>
      </c>
      <c r="C69" s="71">
        <f t="shared" ref="C69:C95" si="1">LN(B68/B69)</f>
        <v>8.1952736214643773E-2</v>
      </c>
    </row>
    <row r="70" spans="1:3" x14ac:dyDescent="0.25">
      <c r="A70" s="15">
        <v>39815</v>
      </c>
      <c r="B70">
        <v>825.88</v>
      </c>
      <c r="C70" s="71">
        <f t="shared" si="1"/>
        <v>-0.11645654382051443</v>
      </c>
    </row>
    <row r="71" spans="1:3" x14ac:dyDescent="0.25">
      <c r="A71" s="15">
        <v>39783</v>
      </c>
      <c r="B71">
        <v>903.25</v>
      </c>
      <c r="C71" s="71">
        <f t="shared" si="1"/>
        <v>-8.9549885511070959E-2</v>
      </c>
    </row>
    <row r="72" spans="1:3" x14ac:dyDescent="0.25">
      <c r="A72" s="15">
        <v>39755</v>
      </c>
      <c r="B72">
        <v>896.24</v>
      </c>
      <c r="C72" s="71">
        <f t="shared" si="1"/>
        <v>7.7911357772817548E-3</v>
      </c>
    </row>
    <row r="73" spans="1:3" x14ac:dyDescent="0.25">
      <c r="A73" s="15">
        <v>39722</v>
      </c>
      <c r="B73">
        <v>968.75</v>
      </c>
      <c r="C73" s="71">
        <f t="shared" si="1"/>
        <v>-7.7798346417088868E-2</v>
      </c>
    </row>
    <row r="74" spans="1:3" x14ac:dyDescent="0.25">
      <c r="A74" s="15">
        <v>39693</v>
      </c>
      <c r="B74">
        <v>1166.3599999999999</v>
      </c>
      <c r="C74" s="71">
        <f t="shared" si="1"/>
        <v>-0.18563648644598751</v>
      </c>
    </row>
    <row r="75" spans="1:3" x14ac:dyDescent="0.25">
      <c r="A75" s="15">
        <v>39661</v>
      </c>
      <c r="B75">
        <v>1282.83</v>
      </c>
      <c r="C75" s="71">
        <f t="shared" si="1"/>
        <v>-9.5180786774375359E-2</v>
      </c>
    </row>
    <row r="76" spans="1:3" x14ac:dyDescent="0.25">
      <c r="A76" s="15">
        <v>39630</v>
      </c>
      <c r="B76">
        <v>1267.3800000000001</v>
      </c>
      <c r="C76" s="71">
        <f t="shared" si="1"/>
        <v>1.2116797460712942E-2</v>
      </c>
    </row>
    <row r="77" spans="1:3" x14ac:dyDescent="0.25">
      <c r="A77" s="15">
        <v>39601</v>
      </c>
      <c r="B77">
        <v>1280</v>
      </c>
      <c r="C77" s="71">
        <f t="shared" si="1"/>
        <v>-9.9083004864562122E-3</v>
      </c>
    </row>
    <row r="78" spans="1:3" x14ac:dyDescent="0.25">
      <c r="A78" s="15">
        <v>39569</v>
      </c>
      <c r="B78">
        <v>1400.38</v>
      </c>
      <c r="C78" s="71">
        <f t="shared" si="1"/>
        <v>-8.98835504310454E-2</v>
      </c>
    </row>
    <row r="79" spans="1:3" x14ac:dyDescent="0.25">
      <c r="A79" s="15">
        <v>39539</v>
      </c>
      <c r="B79">
        <v>1385.59</v>
      </c>
      <c r="C79" s="71">
        <f t="shared" si="1"/>
        <v>1.0617586652650165E-2</v>
      </c>
    </row>
    <row r="80" spans="1:3" x14ac:dyDescent="0.25">
      <c r="A80" s="15">
        <v>39510</v>
      </c>
      <c r="B80">
        <v>1322.7</v>
      </c>
      <c r="C80" s="71">
        <f t="shared" si="1"/>
        <v>4.6450939660056381E-2</v>
      </c>
    </row>
    <row r="81" spans="1:3" x14ac:dyDescent="0.25">
      <c r="A81" s="15">
        <v>39479</v>
      </c>
      <c r="B81">
        <v>1330.63</v>
      </c>
      <c r="C81" s="71">
        <f t="shared" si="1"/>
        <v>-5.9774122413739049E-3</v>
      </c>
    </row>
    <row r="82" spans="1:3" x14ac:dyDescent="0.25">
      <c r="A82" s="15">
        <v>39449</v>
      </c>
      <c r="B82">
        <v>1378.55</v>
      </c>
      <c r="C82" s="71">
        <f t="shared" si="1"/>
        <v>-3.5379707842082095E-2</v>
      </c>
    </row>
    <row r="83" spans="1:3" x14ac:dyDescent="0.25">
      <c r="A83" s="15">
        <v>39419</v>
      </c>
      <c r="B83">
        <v>1468.36</v>
      </c>
      <c r="C83" s="71">
        <f t="shared" si="1"/>
        <v>-6.3113909602276946E-2</v>
      </c>
    </row>
    <row r="84" spans="1:3" x14ac:dyDescent="0.25">
      <c r="A84" s="15">
        <v>39387</v>
      </c>
      <c r="B84">
        <v>1481.14</v>
      </c>
      <c r="C84" s="71">
        <f t="shared" si="1"/>
        <v>-8.6659298048018304E-3</v>
      </c>
    </row>
    <row r="85" spans="1:3" x14ac:dyDescent="0.25">
      <c r="A85" s="15">
        <v>39356</v>
      </c>
      <c r="B85">
        <v>1549.38</v>
      </c>
      <c r="C85" s="71">
        <f t="shared" si="1"/>
        <v>-4.5042789369416157E-2</v>
      </c>
    </row>
    <row r="86" spans="1:3" x14ac:dyDescent="0.25">
      <c r="A86" s="15">
        <v>39329</v>
      </c>
      <c r="B86">
        <v>1526.75</v>
      </c>
      <c r="C86" s="71">
        <f t="shared" si="1"/>
        <v>1.4713557788708606E-2</v>
      </c>
    </row>
    <row r="87" spans="1:3" x14ac:dyDescent="0.25">
      <c r="A87" s="15">
        <v>39295</v>
      </c>
      <c r="B87">
        <v>1473.99</v>
      </c>
      <c r="C87" s="71">
        <f t="shared" si="1"/>
        <v>3.5168283637491062E-2</v>
      </c>
    </row>
    <row r="88" spans="1:3" x14ac:dyDescent="0.25">
      <c r="A88" s="15">
        <v>39265</v>
      </c>
      <c r="B88">
        <v>1455.27</v>
      </c>
      <c r="C88" s="71">
        <f t="shared" si="1"/>
        <v>1.2781559065278813E-2</v>
      </c>
    </row>
    <row r="89" spans="1:3" x14ac:dyDescent="0.25">
      <c r="A89" s="15">
        <v>39234</v>
      </c>
      <c r="B89">
        <v>1503.35</v>
      </c>
      <c r="C89" s="71">
        <f t="shared" si="1"/>
        <v>-3.2504500841186675E-2</v>
      </c>
    </row>
    <row r="90" spans="1:3" x14ac:dyDescent="0.25">
      <c r="A90" s="15">
        <v>39203</v>
      </c>
      <c r="B90">
        <v>1530.62</v>
      </c>
      <c r="C90" s="71">
        <f t="shared" si="1"/>
        <v>-1.7976930819991094E-2</v>
      </c>
    </row>
    <row r="91" spans="1:3" x14ac:dyDescent="0.25">
      <c r="A91" s="15">
        <v>39174</v>
      </c>
      <c r="B91">
        <v>1482.37</v>
      </c>
      <c r="C91" s="71">
        <f t="shared" si="1"/>
        <v>3.2030723748061214E-2</v>
      </c>
    </row>
    <row r="92" spans="1:3" x14ac:dyDescent="0.25">
      <c r="A92" s="15">
        <v>39142</v>
      </c>
      <c r="B92">
        <v>1420.86</v>
      </c>
      <c r="C92" s="71">
        <f t="shared" si="1"/>
        <v>4.2379836237605301E-2</v>
      </c>
    </row>
    <row r="93" spans="1:3" x14ac:dyDescent="0.25">
      <c r="A93" s="15">
        <v>39114</v>
      </c>
      <c r="B93">
        <v>1406.82</v>
      </c>
      <c r="C93" s="71">
        <f t="shared" si="1"/>
        <v>9.9304839152859412E-3</v>
      </c>
    </row>
    <row r="94" spans="1:3" x14ac:dyDescent="0.25">
      <c r="A94" s="15">
        <v>39085</v>
      </c>
      <c r="B94">
        <v>1438.24</v>
      </c>
      <c r="C94" s="71">
        <f t="shared" si="1"/>
        <v>-2.2088305664389823E-2</v>
      </c>
    </row>
    <row r="95" spans="1:3" x14ac:dyDescent="0.25">
      <c r="A95" s="15">
        <v>39052</v>
      </c>
      <c r="B95">
        <v>1418.3</v>
      </c>
      <c r="C95" s="71">
        <f t="shared" si="1"/>
        <v>1.3961172524527271E-2</v>
      </c>
    </row>
  </sheetData>
  <conditionalFormatting sqref="C4:C9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19"/>
  <sheetViews>
    <sheetView topLeftCell="C1" zoomScaleNormal="100" workbookViewId="0">
      <selection activeCell="P3" sqref="P3"/>
    </sheetView>
  </sheetViews>
  <sheetFormatPr defaultRowHeight="15.75" x14ac:dyDescent="0.25"/>
  <cols>
    <col min="1" max="1" width="10.375" bestFit="1" customWidth="1"/>
  </cols>
  <sheetData>
    <row r="1" spans="1:16" x14ac:dyDescent="0.25">
      <c r="A1" s="10" t="s">
        <v>216</v>
      </c>
      <c r="N1" t="s">
        <v>306</v>
      </c>
    </row>
    <row r="2" spans="1:16" x14ac:dyDescent="0.25">
      <c r="B2" t="s">
        <v>107</v>
      </c>
      <c r="C2">
        <v>119</v>
      </c>
      <c r="D2">
        <v>99</v>
      </c>
      <c r="E2">
        <v>108</v>
      </c>
      <c r="F2">
        <v>91</v>
      </c>
      <c r="G2">
        <v>111</v>
      </c>
      <c r="H2">
        <v>105</v>
      </c>
      <c r="I2">
        <v>100</v>
      </c>
      <c r="J2">
        <v>91</v>
      </c>
      <c r="K2">
        <v>104</v>
      </c>
      <c r="L2">
        <v>111</v>
      </c>
      <c r="N2" t="s">
        <v>107</v>
      </c>
      <c r="O2" t="s">
        <v>108</v>
      </c>
      <c r="P2" t="s">
        <v>348</v>
      </c>
    </row>
    <row r="3" spans="1:16" x14ac:dyDescent="0.25">
      <c r="B3" t="s">
        <v>108</v>
      </c>
      <c r="C3">
        <v>100</v>
      </c>
      <c r="D3">
        <v>117</v>
      </c>
      <c r="E3">
        <v>97</v>
      </c>
      <c r="F3">
        <v>94</v>
      </c>
      <c r="G3">
        <v>98</v>
      </c>
      <c r="H3">
        <v>103</v>
      </c>
      <c r="I3">
        <v>111</v>
      </c>
      <c r="J3">
        <v>117</v>
      </c>
      <c r="K3">
        <v>112</v>
      </c>
      <c r="L3">
        <v>99</v>
      </c>
      <c r="N3">
        <v>119</v>
      </c>
      <c r="O3">
        <v>100</v>
      </c>
    </row>
    <row r="4" spans="1:16" x14ac:dyDescent="0.25">
      <c r="N4">
        <v>99</v>
      </c>
      <c r="O4">
        <v>117</v>
      </c>
    </row>
    <row r="5" spans="1:16" x14ac:dyDescent="0.25">
      <c r="N5">
        <v>108</v>
      </c>
      <c r="O5">
        <v>97</v>
      </c>
    </row>
    <row r="6" spans="1:16" x14ac:dyDescent="0.25">
      <c r="N6">
        <v>91</v>
      </c>
      <c r="O6">
        <v>94</v>
      </c>
    </row>
    <row r="7" spans="1:16" x14ac:dyDescent="0.25">
      <c r="N7">
        <v>111</v>
      </c>
      <c r="O7">
        <v>98</v>
      </c>
    </row>
    <row r="8" spans="1:16" x14ac:dyDescent="0.25">
      <c r="N8">
        <v>105</v>
      </c>
      <c r="O8">
        <v>103</v>
      </c>
    </row>
    <row r="9" spans="1:16" x14ac:dyDescent="0.25">
      <c r="N9">
        <v>100</v>
      </c>
      <c r="O9">
        <v>111</v>
      </c>
    </row>
    <row r="10" spans="1:16" x14ac:dyDescent="0.25">
      <c r="N10">
        <v>91</v>
      </c>
      <c r="O10">
        <v>117</v>
      </c>
    </row>
    <row r="11" spans="1:16" x14ac:dyDescent="0.25">
      <c r="N11">
        <v>104</v>
      </c>
      <c r="O11">
        <v>112</v>
      </c>
    </row>
    <row r="12" spans="1:16" x14ac:dyDescent="0.25">
      <c r="N12">
        <v>111</v>
      </c>
      <c r="O12">
        <v>99</v>
      </c>
    </row>
    <row r="25" spans="1:7" ht="18.75" x14ac:dyDescent="0.3">
      <c r="A25" s="35" t="s">
        <v>109</v>
      </c>
      <c r="E25" s="18"/>
      <c r="F25" s="3"/>
      <c r="G25" s="3"/>
    </row>
    <row r="26" spans="1:7" x14ac:dyDescent="0.25">
      <c r="A26" s="19" t="s">
        <v>110</v>
      </c>
      <c r="E26" s="3"/>
      <c r="F26" s="3"/>
      <c r="G26" s="3"/>
    </row>
    <row r="27" spans="1:7" x14ac:dyDescent="0.25">
      <c r="A27" s="10" t="s">
        <v>205</v>
      </c>
      <c r="E27" s="3"/>
      <c r="F27" s="3"/>
      <c r="G27" s="3"/>
    </row>
    <row r="28" spans="1:7" x14ac:dyDescent="0.25">
      <c r="A28" s="10" t="s">
        <v>111</v>
      </c>
      <c r="E28" s="3"/>
      <c r="F28" s="3"/>
      <c r="G28" s="3"/>
    </row>
    <row r="29" spans="1:7" x14ac:dyDescent="0.25">
      <c r="A29" s="10" t="s">
        <v>112</v>
      </c>
      <c r="E29" s="16"/>
      <c r="F29" s="16"/>
      <c r="G29" s="3"/>
    </row>
    <row r="30" spans="1:7" x14ac:dyDescent="0.25">
      <c r="A30" s="10" t="s">
        <v>113</v>
      </c>
      <c r="E30" s="3"/>
      <c r="F30" s="3"/>
      <c r="G30" s="3"/>
    </row>
    <row r="31" spans="1:7" x14ac:dyDescent="0.25">
      <c r="A31" s="10" t="s">
        <v>125</v>
      </c>
      <c r="D31" s="3"/>
      <c r="E31" s="3"/>
      <c r="F31" s="3"/>
      <c r="G31" s="3"/>
    </row>
    <row r="32" spans="1:7" x14ac:dyDescent="0.25">
      <c r="A32" s="15"/>
      <c r="D32" s="4"/>
      <c r="E32" s="3"/>
      <c r="F32" s="16"/>
      <c r="G32" s="3"/>
    </row>
    <row r="33" spans="1:7" x14ac:dyDescent="0.25">
      <c r="A33" s="15"/>
      <c r="D33" s="3"/>
      <c r="E33" s="3"/>
      <c r="F33" s="3"/>
    </row>
    <row r="34" spans="1:7" x14ac:dyDescent="0.25">
      <c r="A34" s="15"/>
      <c r="B34" s="3"/>
      <c r="C34" s="3"/>
      <c r="D34" s="3"/>
      <c r="E34" s="3"/>
      <c r="F34" s="3"/>
    </row>
    <row r="35" spans="1:7" x14ac:dyDescent="0.25">
      <c r="A35" s="15"/>
      <c r="F35" s="3"/>
    </row>
    <row r="36" spans="1:7" x14ac:dyDescent="0.25">
      <c r="A36" s="15"/>
      <c r="F36" s="3"/>
    </row>
    <row r="37" spans="1:7" x14ac:dyDescent="0.25">
      <c r="A37" s="15"/>
      <c r="F37" s="3"/>
    </row>
    <row r="38" spans="1:7" x14ac:dyDescent="0.25">
      <c r="A38" s="15"/>
      <c r="F38" s="3"/>
    </row>
    <row r="39" spans="1:7" x14ac:dyDescent="0.25">
      <c r="A39" s="15"/>
      <c r="F39" s="3"/>
    </row>
    <row r="40" spans="1:7" x14ac:dyDescent="0.25">
      <c r="A40" s="15"/>
      <c r="F40" s="3"/>
    </row>
    <row r="41" spans="1:7" x14ac:dyDescent="0.25">
      <c r="A41" s="15"/>
      <c r="F41" s="3"/>
    </row>
    <row r="42" spans="1:7" x14ac:dyDescent="0.25">
      <c r="A42" s="15"/>
      <c r="F42" s="3"/>
    </row>
    <row r="43" spans="1:7" x14ac:dyDescent="0.25">
      <c r="A43" s="15"/>
      <c r="F43" s="3"/>
    </row>
    <row r="44" spans="1:7" x14ac:dyDescent="0.25">
      <c r="A44" s="15"/>
      <c r="F44" s="3"/>
    </row>
    <row r="45" spans="1:7" x14ac:dyDescent="0.25">
      <c r="A45" s="15"/>
      <c r="F45" s="3"/>
    </row>
    <row r="46" spans="1:7" x14ac:dyDescent="0.25">
      <c r="A46" s="15"/>
      <c r="F46" s="3"/>
    </row>
    <row r="47" spans="1:7" x14ac:dyDescent="0.25">
      <c r="A47" s="15"/>
      <c r="F47" s="3"/>
      <c r="G47" s="3"/>
    </row>
    <row r="48" spans="1:7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72" spans="1:1" x14ac:dyDescent="0.25">
      <c r="A72" s="15"/>
    </row>
    <row r="73" spans="1:1" x14ac:dyDescent="0.25">
      <c r="A73" s="15"/>
    </row>
    <row r="74" spans="1:1" x14ac:dyDescent="0.25">
      <c r="A74" s="15"/>
    </row>
    <row r="75" spans="1:1" x14ac:dyDescent="0.25">
      <c r="A75" s="15"/>
    </row>
    <row r="76" spans="1:1" x14ac:dyDescent="0.25">
      <c r="A76" s="15"/>
    </row>
    <row r="77" spans="1:1" x14ac:dyDescent="0.25">
      <c r="A77" s="15"/>
    </row>
    <row r="78" spans="1:1" x14ac:dyDescent="0.25">
      <c r="A78" s="15"/>
    </row>
    <row r="79" spans="1:1" x14ac:dyDescent="0.25">
      <c r="A79" s="15"/>
    </row>
    <row r="80" spans="1:1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1" x14ac:dyDescent="0.25">
      <c r="A97" s="15"/>
    </row>
    <row r="98" spans="1:1" x14ac:dyDescent="0.25">
      <c r="A98" s="15"/>
    </row>
    <row r="99" spans="1:1" x14ac:dyDescent="0.25">
      <c r="A99" s="15"/>
    </row>
    <row r="100" spans="1:1" x14ac:dyDescent="0.25">
      <c r="A100" s="15"/>
    </row>
    <row r="101" spans="1:1" x14ac:dyDescent="0.25">
      <c r="A101" s="15"/>
    </row>
    <row r="102" spans="1:1" x14ac:dyDescent="0.25">
      <c r="A102" s="15"/>
    </row>
    <row r="103" spans="1:1" x14ac:dyDescent="0.25">
      <c r="A103" s="15"/>
    </row>
    <row r="104" spans="1:1" x14ac:dyDescent="0.25">
      <c r="A104" s="15"/>
    </row>
    <row r="105" spans="1:1" x14ac:dyDescent="0.25">
      <c r="A105" s="15"/>
    </row>
    <row r="106" spans="1:1" x14ac:dyDescent="0.25">
      <c r="A106" s="15"/>
    </row>
    <row r="107" spans="1:1" x14ac:dyDescent="0.25">
      <c r="A107" s="15"/>
    </row>
    <row r="108" spans="1:1" x14ac:dyDescent="0.25">
      <c r="A108" s="15"/>
    </row>
    <row r="109" spans="1:1" x14ac:dyDescent="0.25">
      <c r="A109" s="15"/>
    </row>
    <row r="110" spans="1:1" x14ac:dyDescent="0.25">
      <c r="A110" s="15"/>
    </row>
    <row r="111" spans="1:1" x14ac:dyDescent="0.25">
      <c r="A111" s="15"/>
    </row>
    <row r="112" spans="1:1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"/>
  <sheetViews>
    <sheetView workbookViewId="0">
      <selection activeCell="A15" sqref="A15"/>
    </sheetView>
  </sheetViews>
  <sheetFormatPr defaultRowHeight="15.75" x14ac:dyDescent="0.25"/>
  <cols>
    <col min="9" max="9" width="9" style="10"/>
  </cols>
  <sheetData>
    <row r="1" spans="1:9" ht="18.75" x14ac:dyDescent="0.3">
      <c r="A1" t="s">
        <v>25</v>
      </c>
      <c r="B1" t="s">
        <v>26</v>
      </c>
      <c r="C1" t="s">
        <v>27</v>
      </c>
      <c r="D1" t="s">
        <v>28</v>
      </c>
      <c r="E1" t="s">
        <v>76</v>
      </c>
      <c r="F1" t="s">
        <v>75</v>
      </c>
      <c r="I1" s="36" t="s">
        <v>71</v>
      </c>
    </row>
    <row r="2" spans="1:9" x14ac:dyDescent="0.25">
      <c r="A2" t="s">
        <v>33</v>
      </c>
      <c r="B2">
        <v>28</v>
      </c>
      <c r="C2">
        <v>10</v>
      </c>
      <c r="D2">
        <f t="shared" ref="D2:D9" si="0">B2*C2</f>
        <v>280</v>
      </c>
      <c r="E2" s="11">
        <f t="shared" ref="E2:E9" si="1">10%*D2</f>
        <v>28</v>
      </c>
      <c r="F2" s="11"/>
      <c r="G2" s="3"/>
      <c r="H2" s="3"/>
      <c r="I2" s="26" t="s">
        <v>69</v>
      </c>
    </row>
    <row r="3" spans="1:9" x14ac:dyDescent="0.25">
      <c r="A3" t="s">
        <v>30</v>
      </c>
      <c r="B3">
        <v>25</v>
      </c>
      <c r="C3">
        <v>10</v>
      </c>
      <c r="D3">
        <f t="shared" si="0"/>
        <v>250</v>
      </c>
      <c r="E3" s="11">
        <f t="shared" si="1"/>
        <v>25</v>
      </c>
      <c r="F3" s="12"/>
      <c r="G3" s="3"/>
      <c r="H3" s="3"/>
      <c r="I3" s="26" t="s">
        <v>70</v>
      </c>
    </row>
    <row r="4" spans="1:9" x14ac:dyDescent="0.25">
      <c r="A4" t="s">
        <v>36</v>
      </c>
      <c r="B4">
        <v>25</v>
      </c>
      <c r="C4">
        <v>7.5</v>
      </c>
      <c r="D4">
        <f t="shared" si="0"/>
        <v>187.5</v>
      </c>
      <c r="E4" s="11">
        <f t="shared" si="1"/>
        <v>18.75</v>
      </c>
      <c r="F4" s="12"/>
      <c r="G4" s="3"/>
      <c r="H4" s="3"/>
      <c r="I4" s="26" t="s">
        <v>81</v>
      </c>
    </row>
    <row r="5" spans="1:9" x14ac:dyDescent="0.25">
      <c r="A5" t="s">
        <v>31</v>
      </c>
      <c r="B5">
        <v>22</v>
      </c>
      <c r="C5">
        <v>7.5</v>
      </c>
      <c r="D5">
        <f t="shared" si="0"/>
        <v>165</v>
      </c>
      <c r="E5" s="11">
        <f t="shared" si="1"/>
        <v>16.5</v>
      </c>
      <c r="F5" s="12"/>
      <c r="G5" s="3"/>
      <c r="H5" s="3"/>
      <c r="I5" s="26"/>
    </row>
    <row r="6" spans="1:9" ht="18.75" x14ac:dyDescent="0.3">
      <c r="A6" t="s">
        <v>32</v>
      </c>
      <c r="B6">
        <v>15</v>
      </c>
      <c r="C6">
        <v>10</v>
      </c>
      <c r="D6">
        <f t="shared" si="0"/>
        <v>150</v>
      </c>
      <c r="E6" s="11">
        <f t="shared" si="1"/>
        <v>15</v>
      </c>
      <c r="F6" s="12"/>
      <c r="G6" s="3"/>
      <c r="H6" s="3"/>
      <c r="I6" s="36" t="s">
        <v>77</v>
      </c>
    </row>
    <row r="7" spans="1:9" x14ac:dyDescent="0.25">
      <c r="A7" t="s">
        <v>34</v>
      </c>
      <c r="B7">
        <v>12</v>
      </c>
      <c r="C7">
        <v>12.5</v>
      </c>
      <c r="D7">
        <f t="shared" si="0"/>
        <v>150</v>
      </c>
      <c r="E7" s="11">
        <f t="shared" si="1"/>
        <v>15</v>
      </c>
      <c r="F7" s="12"/>
      <c r="G7" s="3"/>
      <c r="H7" s="3"/>
      <c r="I7" s="26" t="s">
        <v>82</v>
      </c>
    </row>
    <row r="8" spans="1:9" x14ac:dyDescent="0.25">
      <c r="A8" t="s">
        <v>37</v>
      </c>
      <c r="B8">
        <v>14</v>
      </c>
      <c r="C8">
        <v>10</v>
      </c>
      <c r="D8">
        <f t="shared" si="0"/>
        <v>140</v>
      </c>
      <c r="E8" s="11">
        <f t="shared" si="1"/>
        <v>14</v>
      </c>
      <c r="F8" s="12"/>
      <c r="G8" s="3"/>
      <c r="H8" s="3"/>
      <c r="I8" s="26" t="s">
        <v>83</v>
      </c>
    </row>
    <row r="9" spans="1:9" x14ac:dyDescent="0.25">
      <c r="A9" t="s">
        <v>35</v>
      </c>
      <c r="B9">
        <v>18</v>
      </c>
      <c r="C9">
        <v>7.5</v>
      </c>
      <c r="D9">
        <f t="shared" si="0"/>
        <v>135</v>
      </c>
      <c r="E9" s="11">
        <f t="shared" si="1"/>
        <v>13.5</v>
      </c>
      <c r="F9" s="9"/>
      <c r="G9" s="3"/>
      <c r="H9" s="3"/>
      <c r="I9" s="26" t="s">
        <v>84</v>
      </c>
    </row>
    <row r="10" spans="1:9" x14ac:dyDescent="0.25">
      <c r="F10" s="3"/>
      <c r="I10" s="26"/>
    </row>
    <row r="11" spans="1:9" x14ac:dyDescent="0.25">
      <c r="A11" s="2" t="s">
        <v>33</v>
      </c>
      <c r="B11" s="10" t="s">
        <v>78</v>
      </c>
    </row>
    <row r="12" spans="1:9" x14ac:dyDescent="0.25">
      <c r="B12" s="10"/>
    </row>
    <row r="13" spans="1:9" x14ac:dyDescent="0.25">
      <c r="A13" s="2" t="s">
        <v>349</v>
      </c>
      <c r="B13" s="10" t="s">
        <v>79</v>
      </c>
    </row>
    <row r="14" spans="1:9" x14ac:dyDescent="0.25">
      <c r="B14" s="10"/>
    </row>
    <row r="15" spans="1:9" x14ac:dyDescent="0.25">
      <c r="A15" s="2" t="s">
        <v>33</v>
      </c>
      <c r="B15" s="10" t="s">
        <v>80</v>
      </c>
    </row>
  </sheetData>
  <sortState xmlns:xlrd2="http://schemas.microsoft.com/office/spreadsheetml/2017/richdata2" ref="A2:F9">
    <sortCondition descending="1" ref="D2:D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>
      <selection activeCell="I10" sqref="I10"/>
    </sheetView>
  </sheetViews>
  <sheetFormatPr defaultRowHeight="15.75" x14ac:dyDescent="0.25"/>
  <sheetData>
    <row r="1" spans="1:5" ht="63.75" thickBot="1" x14ac:dyDescent="0.35">
      <c r="A1" s="80" t="s">
        <v>225</v>
      </c>
      <c r="B1" s="81" t="s">
        <v>226</v>
      </c>
      <c r="E1" s="36" t="s">
        <v>72</v>
      </c>
    </row>
    <row r="2" spans="1:5" x14ac:dyDescent="0.25">
      <c r="A2" s="82">
        <v>1</v>
      </c>
      <c r="B2" s="83">
        <v>1.02</v>
      </c>
      <c r="E2" s="26" t="s">
        <v>73</v>
      </c>
    </row>
    <row r="3" spans="1:5" x14ac:dyDescent="0.25">
      <c r="A3" s="84">
        <v>2</v>
      </c>
      <c r="B3" s="85">
        <v>0.98</v>
      </c>
      <c r="E3" s="26" t="s">
        <v>74</v>
      </c>
    </row>
    <row r="4" spans="1:5" x14ac:dyDescent="0.25">
      <c r="A4" s="84">
        <v>3</v>
      </c>
      <c r="B4" s="85">
        <v>0.99</v>
      </c>
      <c r="E4" s="10" t="s">
        <v>206</v>
      </c>
    </row>
    <row r="5" spans="1:5" x14ac:dyDescent="0.25">
      <c r="A5" s="84">
        <v>4</v>
      </c>
      <c r="B5" s="85">
        <v>1.01</v>
      </c>
      <c r="E5" t="s">
        <v>152</v>
      </c>
    </row>
    <row r="6" spans="1:5" x14ac:dyDescent="0.25">
      <c r="A6" s="84">
        <v>5</v>
      </c>
      <c r="B6" s="85">
        <v>1.03</v>
      </c>
      <c r="E6" s="10" t="s">
        <v>280</v>
      </c>
    </row>
    <row r="7" spans="1:5" x14ac:dyDescent="0.25">
      <c r="A7" s="84">
        <v>6</v>
      </c>
      <c r="B7" s="85">
        <v>0.97</v>
      </c>
    </row>
    <row r="8" spans="1:5" x14ac:dyDescent="0.25">
      <c r="A8" s="84">
        <v>7</v>
      </c>
      <c r="B8" s="85">
        <v>1</v>
      </c>
      <c r="E8" s="10" t="s">
        <v>281</v>
      </c>
    </row>
    <row r="9" spans="1:5" x14ac:dyDescent="0.25">
      <c r="A9" s="84">
        <v>8</v>
      </c>
      <c r="B9" s="85">
        <v>0.98</v>
      </c>
      <c r="E9" s="10" t="s">
        <v>94</v>
      </c>
    </row>
    <row r="10" spans="1:5" x14ac:dyDescent="0.25">
      <c r="A10" s="84">
        <v>9</v>
      </c>
      <c r="B10" s="85">
        <v>1.03</v>
      </c>
    </row>
    <row r="11" spans="1:5" ht="16.5" thickBot="1" x14ac:dyDescent="0.3">
      <c r="A11" s="87">
        <v>10</v>
      </c>
      <c r="B11" s="88">
        <v>1.01</v>
      </c>
    </row>
  </sheetData>
  <conditionalFormatting sqref="B2:B11">
    <cfRule type="colorScale" priority="3">
      <colorScale>
        <cfvo type="min"/>
        <cfvo type="max"/>
        <color rgb="FFFCFCFF"/>
        <color rgb="FFF8696B"/>
      </colorScale>
    </cfRule>
    <cfRule type="cellIs" dxfId="0" priority="2" operator="lessThan">
      <formula>0.98</formula>
    </cfRule>
    <cfRule type="cellIs" dxfId="1" priority="1" operator="lessThan">
      <formula>0.98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5"/>
  <sheetViews>
    <sheetView workbookViewId="0">
      <selection activeCell="A5" sqref="A5:B14"/>
    </sheetView>
  </sheetViews>
  <sheetFormatPr defaultRowHeight="15.75" x14ac:dyDescent="0.25"/>
  <cols>
    <col min="2" max="2" width="9.75" bestFit="1" customWidth="1"/>
  </cols>
  <sheetData>
    <row r="1" spans="1:5" ht="16.5" x14ac:dyDescent="0.3">
      <c r="E1" s="79" t="s">
        <v>49</v>
      </c>
    </row>
    <row r="2" spans="1:5" x14ac:dyDescent="0.25">
      <c r="E2" s="10" t="s">
        <v>50</v>
      </c>
    </row>
    <row r="3" spans="1:5" x14ac:dyDescent="0.25">
      <c r="E3" s="10" t="s">
        <v>282</v>
      </c>
    </row>
    <row r="4" spans="1:5" ht="63.75" thickBot="1" x14ac:dyDescent="0.3">
      <c r="A4" s="80" t="s">
        <v>225</v>
      </c>
      <c r="B4" s="81" t="s">
        <v>226</v>
      </c>
    </row>
    <row r="5" spans="1:5" x14ac:dyDescent="0.25">
      <c r="A5" s="82">
        <v>1</v>
      </c>
      <c r="B5" s="83">
        <v>1.02</v>
      </c>
    </row>
    <row r="6" spans="1:5" x14ac:dyDescent="0.25">
      <c r="A6" s="84">
        <v>2</v>
      </c>
      <c r="B6" s="85">
        <v>0.98</v>
      </c>
    </row>
    <row r="7" spans="1:5" x14ac:dyDescent="0.25">
      <c r="A7" s="84">
        <v>3</v>
      </c>
      <c r="B7" s="85">
        <v>0.99</v>
      </c>
    </row>
    <row r="8" spans="1:5" x14ac:dyDescent="0.25">
      <c r="A8" s="84">
        <v>4</v>
      </c>
      <c r="B8" s="85">
        <v>1.01</v>
      </c>
    </row>
    <row r="9" spans="1:5" x14ac:dyDescent="0.25">
      <c r="A9" s="84">
        <v>5</v>
      </c>
      <c r="B9" s="85">
        <v>1.03</v>
      </c>
    </row>
    <row r="10" spans="1:5" x14ac:dyDescent="0.25">
      <c r="A10" s="84">
        <v>6</v>
      </c>
      <c r="B10" s="85">
        <v>0.97</v>
      </c>
    </row>
    <row r="11" spans="1:5" x14ac:dyDescent="0.25">
      <c r="A11" s="84">
        <v>7</v>
      </c>
      <c r="B11" s="85">
        <v>1</v>
      </c>
    </row>
    <row r="12" spans="1:5" x14ac:dyDescent="0.25">
      <c r="A12" s="84">
        <v>8</v>
      </c>
      <c r="B12" s="85">
        <v>0.98</v>
      </c>
    </row>
    <row r="13" spans="1:5" x14ac:dyDescent="0.25">
      <c r="A13" s="84">
        <v>9</v>
      </c>
      <c r="B13" s="85">
        <v>1.03</v>
      </c>
    </row>
    <row r="14" spans="1:5" ht="16.5" thickBot="1" x14ac:dyDescent="0.3">
      <c r="A14" s="87">
        <v>10</v>
      </c>
      <c r="B14" s="88">
        <v>1.01</v>
      </c>
    </row>
    <row r="15" spans="1:5" x14ac:dyDescent="0.25">
      <c r="A15" s="111"/>
      <c r="B15" s="112"/>
      <c r="C15" s="3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6"/>
  <sheetViews>
    <sheetView workbookViewId="0">
      <selection activeCell="N13" sqref="N13"/>
    </sheetView>
  </sheetViews>
  <sheetFormatPr defaultRowHeight="15.75" x14ac:dyDescent="0.25"/>
  <sheetData>
    <row r="1" spans="1:21" ht="63.75" thickBot="1" x14ac:dyDescent="0.35">
      <c r="A1" s="79" t="s">
        <v>85</v>
      </c>
      <c r="T1" s="80" t="s">
        <v>225</v>
      </c>
      <c r="U1" s="81" t="s">
        <v>226</v>
      </c>
    </row>
    <row r="2" spans="1:21" x14ac:dyDescent="0.25">
      <c r="A2" s="25" t="s">
        <v>86</v>
      </c>
      <c r="T2" s="82">
        <v>1</v>
      </c>
      <c r="U2" s="83">
        <v>1.02</v>
      </c>
    </row>
    <row r="3" spans="1:21" x14ac:dyDescent="0.25">
      <c r="A3" s="25" t="s">
        <v>87</v>
      </c>
      <c r="T3" s="84">
        <v>2</v>
      </c>
      <c r="U3" s="85">
        <v>0.98</v>
      </c>
    </row>
    <row r="4" spans="1:21" x14ac:dyDescent="0.25">
      <c r="A4" s="25" t="s">
        <v>227</v>
      </c>
      <c r="T4" s="84">
        <v>3</v>
      </c>
      <c r="U4" s="85">
        <v>0.99</v>
      </c>
    </row>
    <row r="5" spans="1:21" x14ac:dyDescent="0.25">
      <c r="A5" s="25" t="s">
        <v>89</v>
      </c>
      <c r="T5" s="84">
        <v>4</v>
      </c>
      <c r="U5" s="85">
        <v>1.01</v>
      </c>
    </row>
    <row r="6" spans="1:21" x14ac:dyDescent="0.25">
      <c r="A6" s="25" t="s">
        <v>88</v>
      </c>
      <c r="T6" s="84">
        <v>5</v>
      </c>
      <c r="U6" s="85">
        <v>1.03</v>
      </c>
    </row>
    <row r="7" spans="1:21" x14ac:dyDescent="0.25">
      <c r="A7" s="25" t="s">
        <v>87</v>
      </c>
      <c r="T7" s="84">
        <v>6</v>
      </c>
      <c r="U7" s="85">
        <v>0.97</v>
      </c>
    </row>
    <row r="8" spans="1:21" x14ac:dyDescent="0.25">
      <c r="A8" s="25" t="s">
        <v>228</v>
      </c>
      <c r="T8" s="84">
        <v>7</v>
      </c>
      <c r="U8" s="85">
        <v>1</v>
      </c>
    </row>
    <row r="9" spans="1:21" x14ac:dyDescent="0.25">
      <c r="T9" s="84">
        <v>8</v>
      </c>
      <c r="U9" s="85">
        <v>0.98</v>
      </c>
    </row>
    <row r="10" spans="1:21" ht="16.5" x14ac:dyDescent="0.3">
      <c r="A10" s="79"/>
      <c r="T10" s="84">
        <v>9</v>
      </c>
      <c r="U10" s="85">
        <v>1.03</v>
      </c>
    </row>
    <row r="11" spans="1:21" ht="16.5" thickBot="1" x14ac:dyDescent="0.3">
      <c r="A11" s="86"/>
      <c r="T11" s="87">
        <v>10</v>
      </c>
      <c r="U11" s="88">
        <v>1.01</v>
      </c>
    </row>
    <row r="12" spans="1:21" x14ac:dyDescent="0.25">
      <c r="A12" s="86"/>
    </row>
    <row r="13" spans="1:21" x14ac:dyDescent="0.25">
      <c r="A13" s="86"/>
    </row>
    <row r="14" spans="1:21" x14ac:dyDescent="0.25">
      <c r="A14" s="86"/>
    </row>
    <row r="15" spans="1:21" x14ac:dyDescent="0.25">
      <c r="A15" s="86"/>
    </row>
    <row r="16" spans="1:21" x14ac:dyDescent="0.25">
      <c r="A16" s="89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6"/>
  <sheetViews>
    <sheetView workbookViewId="0">
      <selection activeCell="A10" sqref="A10"/>
    </sheetView>
  </sheetViews>
  <sheetFormatPr defaultRowHeight="15.75" x14ac:dyDescent="0.25"/>
  <sheetData>
    <row r="1" spans="1:21" ht="63.75" thickBot="1" x14ac:dyDescent="0.35">
      <c r="A1" s="79"/>
      <c r="T1" s="80" t="s">
        <v>225</v>
      </c>
      <c r="U1" s="81" t="s">
        <v>226</v>
      </c>
    </row>
    <row r="2" spans="1:21" x14ac:dyDescent="0.25">
      <c r="A2" s="25"/>
      <c r="T2" s="82">
        <v>1</v>
      </c>
      <c r="U2" s="83">
        <v>1.02</v>
      </c>
    </row>
    <row r="3" spans="1:21" x14ac:dyDescent="0.25">
      <c r="A3" s="25"/>
      <c r="T3" s="84">
        <v>2</v>
      </c>
      <c r="U3" s="85">
        <v>0.98</v>
      </c>
    </row>
    <row r="4" spans="1:21" x14ac:dyDescent="0.25">
      <c r="A4" s="25"/>
      <c r="T4" s="84">
        <v>3</v>
      </c>
      <c r="U4" s="85">
        <v>0.99</v>
      </c>
    </row>
    <row r="5" spans="1:21" x14ac:dyDescent="0.25">
      <c r="A5" s="25"/>
      <c r="T5" s="84">
        <v>4</v>
      </c>
      <c r="U5" s="85">
        <v>1.01</v>
      </c>
    </row>
    <row r="6" spans="1:21" x14ac:dyDescent="0.25">
      <c r="A6" s="25"/>
      <c r="T6" s="84">
        <v>5</v>
      </c>
      <c r="U6" s="85">
        <v>1.03</v>
      </c>
    </row>
    <row r="7" spans="1:21" x14ac:dyDescent="0.25">
      <c r="A7" s="25"/>
      <c r="T7" s="84">
        <v>6</v>
      </c>
      <c r="U7" s="85">
        <v>0.97</v>
      </c>
    </row>
    <row r="8" spans="1:21" x14ac:dyDescent="0.25">
      <c r="A8" s="25"/>
      <c r="T8" s="84">
        <v>7</v>
      </c>
      <c r="U8" s="85">
        <v>1</v>
      </c>
    </row>
    <row r="9" spans="1:21" x14ac:dyDescent="0.25">
      <c r="T9" s="84">
        <v>8</v>
      </c>
      <c r="U9" s="85">
        <v>0.98</v>
      </c>
    </row>
    <row r="10" spans="1:21" ht="16.5" x14ac:dyDescent="0.3">
      <c r="A10" s="79" t="s">
        <v>229</v>
      </c>
      <c r="T10" s="84">
        <v>9</v>
      </c>
      <c r="U10" s="85">
        <v>1.03</v>
      </c>
    </row>
    <row r="11" spans="1:21" ht="16.5" thickBot="1" x14ac:dyDescent="0.3">
      <c r="A11" s="86" t="s">
        <v>230</v>
      </c>
      <c r="T11" s="87">
        <v>10</v>
      </c>
      <c r="U11" s="88">
        <v>1.01</v>
      </c>
    </row>
    <row r="12" spans="1:21" x14ac:dyDescent="0.25">
      <c r="A12" s="86" t="s">
        <v>231</v>
      </c>
    </row>
    <row r="13" spans="1:21" x14ac:dyDescent="0.25">
      <c r="A13" s="86" t="s">
        <v>232</v>
      </c>
    </row>
    <row r="14" spans="1:21" x14ac:dyDescent="0.25">
      <c r="A14" s="86" t="s">
        <v>233</v>
      </c>
    </row>
    <row r="15" spans="1:21" x14ac:dyDescent="0.25">
      <c r="A15" s="86" t="s">
        <v>234</v>
      </c>
    </row>
    <row r="16" spans="1:21" x14ac:dyDescent="0.25">
      <c r="A16" s="89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tabSelected="1" workbookViewId="0">
      <selection activeCell="E4" sqref="E4"/>
    </sheetView>
  </sheetViews>
  <sheetFormatPr defaultRowHeight="15.75" x14ac:dyDescent="0.25"/>
  <cols>
    <col min="2" max="2" width="20" style="102" customWidth="1"/>
    <col min="4" max="4" width="26.625" style="26" customWidth="1"/>
  </cols>
  <sheetData>
    <row r="1" spans="1:10" ht="31.5" x14ac:dyDescent="0.3">
      <c r="A1" s="90" t="s">
        <v>225</v>
      </c>
      <c r="B1" s="91" t="s">
        <v>226</v>
      </c>
      <c r="D1" s="92" t="s">
        <v>242</v>
      </c>
      <c r="E1" s="93"/>
      <c r="F1" s="3"/>
      <c r="G1" s="3"/>
      <c r="H1" s="3"/>
      <c r="I1" s="3"/>
      <c r="J1" s="3"/>
    </row>
    <row r="2" spans="1:10" x14ac:dyDescent="0.25">
      <c r="A2" s="94">
        <v>1</v>
      </c>
      <c r="B2" s="95">
        <v>1.02</v>
      </c>
      <c r="D2" s="26" t="s">
        <v>243</v>
      </c>
      <c r="E2" s="10"/>
      <c r="F2" s="3"/>
      <c r="G2" s="3"/>
      <c r="H2" s="3"/>
      <c r="I2" s="3"/>
      <c r="J2" s="3"/>
    </row>
    <row r="3" spans="1:10" ht="16.5" thickBot="1" x14ac:dyDescent="0.3">
      <c r="A3" s="94">
        <v>2</v>
      </c>
      <c r="B3" s="95">
        <v>0.98</v>
      </c>
      <c r="D3" s="34" t="s">
        <v>244</v>
      </c>
      <c r="E3" s="10" t="s">
        <v>245</v>
      </c>
      <c r="F3" s="3"/>
      <c r="G3" s="3"/>
      <c r="H3" s="3"/>
      <c r="I3" s="3"/>
      <c r="J3" s="3"/>
    </row>
    <row r="4" spans="1:10" ht="16.5" thickBot="1" x14ac:dyDescent="0.3">
      <c r="A4" s="94">
        <v>3</v>
      </c>
      <c r="B4" s="95">
        <v>0.99</v>
      </c>
      <c r="D4" s="96" t="s">
        <v>246</v>
      </c>
      <c r="E4" s="129">
        <f>SLOPE(B2:B11,A2:A11)</f>
        <v>7.2727272727272788E-4</v>
      </c>
      <c r="F4" s="3"/>
      <c r="G4" s="3"/>
      <c r="H4" s="3"/>
      <c r="I4" s="3"/>
      <c r="J4" s="3"/>
    </row>
    <row r="5" spans="1:10" ht="16.5" thickBot="1" x14ac:dyDescent="0.3">
      <c r="A5" s="94">
        <v>4</v>
      </c>
      <c r="B5" s="95">
        <v>1.01</v>
      </c>
      <c r="D5" s="98" t="s">
        <v>247</v>
      </c>
      <c r="E5" s="10" t="s">
        <v>248</v>
      </c>
      <c r="F5" s="3"/>
      <c r="G5" s="3"/>
      <c r="H5" s="3"/>
      <c r="I5" s="3"/>
      <c r="J5" s="3"/>
    </row>
    <row r="6" spans="1:10" ht="16.5" thickBot="1" x14ac:dyDescent="0.3">
      <c r="A6" s="94">
        <v>5</v>
      </c>
      <c r="B6" s="95">
        <v>1.03</v>
      </c>
      <c r="D6" s="98" t="s">
        <v>249</v>
      </c>
      <c r="E6" s="99">
        <f>INTERCEPT(B2:B11,A2:A11)</f>
        <v>0.998</v>
      </c>
      <c r="F6" s="3"/>
      <c r="G6" s="3"/>
    </row>
    <row r="7" spans="1:10" ht="16.5" thickBot="1" x14ac:dyDescent="0.3">
      <c r="A7" s="94">
        <v>6</v>
      </c>
      <c r="B7" s="95">
        <v>0.97</v>
      </c>
      <c r="D7" s="34" t="s">
        <v>250</v>
      </c>
      <c r="E7" s="10" t="s">
        <v>251</v>
      </c>
      <c r="F7" s="3"/>
      <c r="G7" s="3"/>
    </row>
    <row r="8" spans="1:10" ht="16.5" thickBot="1" x14ac:dyDescent="0.3">
      <c r="A8" s="94">
        <v>7</v>
      </c>
      <c r="B8" s="95">
        <v>1</v>
      </c>
      <c r="D8" s="98" t="s">
        <v>252</v>
      </c>
      <c r="E8" s="97">
        <f>CORREL(B2:B11,A2:A11)</f>
        <v>0.10241831129983782</v>
      </c>
      <c r="F8" s="3"/>
      <c r="G8" s="3"/>
    </row>
    <row r="9" spans="1:10" ht="16.5" thickBot="1" x14ac:dyDescent="0.3">
      <c r="A9" s="94">
        <v>8</v>
      </c>
      <c r="B9" s="95">
        <v>0.98</v>
      </c>
      <c r="D9" s="34" t="s">
        <v>253</v>
      </c>
      <c r="E9" s="10" t="s">
        <v>254</v>
      </c>
      <c r="F9" s="3"/>
      <c r="G9" s="3"/>
    </row>
    <row r="10" spans="1:10" ht="16.5" thickBot="1" x14ac:dyDescent="0.3">
      <c r="A10" s="94">
        <v>9</v>
      </c>
      <c r="B10" s="95">
        <v>1.03</v>
      </c>
      <c r="D10" s="98" t="s">
        <v>255</v>
      </c>
      <c r="E10" s="99">
        <f>RSQ(A2:A11,B2:B11)</f>
        <v>1.0489510489510486E-2</v>
      </c>
      <c r="F10" s="3"/>
      <c r="G10" s="3"/>
    </row>
    <row r="11" spans="1:10" x14ac:dyDescent="0.25">
      <c r="A11" s="100">
        <v>10</v>
      </c>
      <c r="B11" s="101">
        <v>1.01</v>
      </c>
      <c r="E11" s="3"/>
      <c r="F11" s="3"/>
      <c r="G11" s="3"/>
    </row>
    <row r="12" spans="1:10" x14ac:dyDescent="0.25">
      <c r="E12" s="16"/>
      <c r="F12" s="3"/>
      <c r="G12" s="3"/>
    </row>
    <row r="13" spans="1:10" x14ac:dyDescent="0.25">
      <c r="D13" s="103"/>
      <c r="E13" s="3"/>
    </row>
    <row r="14" spans="1:10" x14ac:dyDescent="0.25">
      <c r="E14" s="3"/>
    </row>
    <row r="15" spans="1:10" x14ac:dyDescent="0.25">
      <c r="D15" s="104"/>
      <c r="E15" s="16"/>
    </row>
    <row r="16" spans="1:10" x14ac:dyDescent="0.25">
      <c r="D16" s="98"/>
      <c r="E16" s="3"/>
    </row>
    <row r="17" spans="4:5" x14ac:dyDescent="0.25">
      <c r="D17" s="34"/>
      <c r="E17" s="3"/>
    </row>
    <row r="18" spans="4:5" x14ac:dyDescent="0.25">
      <c r="D18" s="34"/>
    </row>
    <row r="19" spans="4:5" x14ac:dyDescent="0.25">
      <c r="D19" s="98"/>
    </row>
    <row r="20" spans="4:5" x14ac:dyDescent="0.25">
      <c r="D20" s="34"/>
    </row>
    <row r="21" spans="4:5" x14ac:dyDescent="0.25">
      <c r="D21" s="9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Autofill Task1 </vt:lpstr>
      <vt:lpstr>1Calculations</vt:lpstr>
      <vt:lpstr>Task2</vt:lpstr>
      <vt:lpstr>Task3</vt:lpstr>
      <vt:lpstr>Caution1</vt:lpstr>
      <vt:lpstr>Caution2</vt:lpstr>
      <vt:lpstr>2Abs Cell Ref</vt:lpstr>
      <vt:lpstr>3Functions</vt:lpstr>
      <vt:lpstr>3Routine Analysis</vt:lpstr>
      <vt:lpstr>Task4</vt:lpstr>
      <vt:lpstr>4.Transpose</vt:lpstr>
      <vt:lpstr>5.Quick Sort </vt:lpstr>
      <vt:lpstr>6.Cond. Format</vt:lpstr>
      <vt:lpstr>7.Charts</vt:lpstr>
      <vt:lpstr>8.Chart Axis Refinements</vt:lpstr>
      <vt:lpstr>8.ErrorBars</vt:lpstr>
      <vt:lpstr>9.Chart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C20446434 Nneoma Onwe</cp:lastModifiedBy>
  <dcterms:created xsi:type="dcterms:W3CDTF">2016-05-25T19:05:51Z</dcterms:created>
  <dcterms:modified xsi:type="dcterms:W3CDTF">2021-01-30T22:04:02Z</dcterms:modified>
</cp:coreProperties>
</file>