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mafpati\Project F1\"/>
    </mc:Choice>
  </mc:AlternateContent>
  <xr:revisionPtr revIDLastSave="0" documentId="13_ncr:1_{FE8D3C07-0436-49AA-9398-EBAEE8FDAB83}" xr6:coauthVersionLast="47" xr6:coauthVersionMax="47" xr10:uidLastSave="{00000000-0000-0000-0000-000000000000}"/>
  <bookViews>
    <workbookView xWindow="-108" yWindow="-108" windowWidth="23256" windowHeight="12456" xr2:uid="{8042D4EE-073D-4773-AFC5-3EF050036C2D}"/>
  </bookViews>
  <sheets>
    <sheet name="Dashboard" sheetId="1" r:id="rId1"/>
    <sheet name="Customers" sheetId="12" r:id="rId2"/>
    <sheet name="Products" sheetId="13" r:id="rId3"/>
    <sheet name="Vendors" sheetId="14" r:id="rId4"/>
    <sheet name="New Entry" sheetId="15" r:id="rId5"/>
    <sheet name="Purchase" sheetId="16" r:id="rId6"/>
    <sheet name="Sales" sheetId="11" r:id="rId7"/>
    <sheet name="Inventory" sheetId="10" r:id="rId8"/>
    <sheet name="Pivots" sheetId="9" r:id="rId9"/>
  </sheets>
  <definedNames>
    <definedName name="Cid">Customers_data[Cust_ID]</definedName>
    <definedName name="HSN_code">Products_data[HSN Code]</definedName>
  </definedNames>
  <calcPr calcId="191029"/>
  <pivotCaches>
    <pivotCache cacheId="145" r:id="rId10"/>
    <pivotCache cacheId="148" r:id="rId11"/>
    <pivotCache cacheId="151" r:id="rId12"/>
    <pivotCache cacheId="155" r:id="rId13"/>
    <pivotCache cacheId="159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1" l="1" a="1"/>
  <c r="N11" i="1" s="1"/>
  <c r="K7" i="10"/>
  <c r="K8" i="10"/>
  <c r="K9" i="10"/>
  <c r="K10" i="10"/>
  <c r="K11" i="10"/>
  <c r="K12" i="10"/>
  <c r="K13" i="10"/>
  <c r="K14" i="10"/>
  <c r="K15" i="10"/>
  <c r="K16" i="10"/>
  <c r="K17" i="10"/>
  <c r="K18" i="10"/>
  <c r="I13" i="10"/>
  <c r="E14" i="16"/>
  <c r="F14" i="16"/>
  <c r="I14" i="16"/>
  <c r="J14" i="16" s="1"/>
  <c r="K7" i="11"/>
  <c r="K8" i="11"/>
  <c r="K9" i="11"/>
  <c r="K11" i="11"/>
  <c r="K12" i="11"/>
  <c r="K13" i="11"/>
  <c r="L13" i="11" s="1"/>
  <c r="K14" i="11"/>
  <c r="L14" i="11" s="1"/>
  <c r="K15" i="11"/>
  <c r="K16" i="11"/>
  <c r="K17" i="11"/>
  <c r="L17" i="11" s="1"/>
  <c r="K18" i="11"/>
  <c r="L18" i="11" s="1"/>
  <c r="L7" i="11"/>
  <c r="L8" i="11"/>
  <c r="L11" i="11"/>
  <c r="L15" i="11"/>
  <c r="L16" i="11"/>
  <c r="D8" i="10"/>
  <c r="E8" i="10"/>
  <c r="F8" i="10"/>
  <c r="D9" i="10"/>
  <c r="E9" i="10"/>
  <c r="F9" i="10"/>
  <c r="D10" i="10"/>
  <c r="E10" i="10"/>
  <c r="F10" i="10"/>
  <c r="D11" i="10"/>
  <c r="E11" i="10"/>
  <c r="F11" i="10"/>
  <c r="D12" i="10"/>
  <c r="E12" i="10"/>
  <c r="F12" i="10"/>
  <c r="D13" i="10"/>
  <c r="E13" i="10"/>
  <c r="F13" i="10"/>
  <c r="D14" i="10"/>
  <c r="E14" i="10"/>
  <c r="F14" i="10"/>
  <c r="D15" i="10"/>
  <c r="E15" i="10"/>
  <c r="F15" i="10"/>
  <c r="D16" i="10"/>
  <c r="E16" i="10"/>
  <c r="F16" i="10"/>
  <c r="D17" i="10"/>
  <c r="E17" i="10"/>
  <c r="F17" i="10"/>
  <c r="D18" i="10"/>
  <c r="E18" i="10"/>
  <c r="F18" i="10"/>
  <c r="E7" i="10"/>
  <c r="F7" i="10"/>
  <c r="D7" i="10"/>
  <c r="L9" i="11"/>
  <c r="L12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F7" i="16"/>
  <c r="F8" i="16"/>
  <c r="F9" i="16"/>
  <c r="F10" i="16"/>
  <c r="F11" i="16"/>
  <c r="F12" i="16"/>
  <c r="F13" i="16"/>
  <c r="F15" i="16"/>
  <c r="I7" i="16"/>
  <c r="J7" i="16" s="1"/>
  <c r="I8" i="16"/>
  <c r="J8" i="16" s="1"/>
  <c r="I9" i="16"/>
  <c r="J9" i="16" s="1"/>
  <c r="I10" i="16"/>
  <c r="J10" i="16" s="1"/>
  <c r="I11" i="16"/>
  <c r="J11" i="16" s="1"/>
  <c r="I12" i="16"/>
  <c r="J12" i="16" s="1"/>
  <c r="I13" i="16"/>
  <c r="J13" i="16" s="1"/>
  <c r="I15" i="16"/>
  <c r="J15" i="16" s="1"/>
  <c r="E7" i="16"/>
  <c r="E8" i="16"/>
  <c r="E9" i="16"/>
  <c r="E10" i="16"/>
  <c r="E11" i="16"/>
  <c r="E12" i="16"/>
  <c r="E13" i="16"/>
  <c r="E15" i="16"/>
  <c r="C15" i="9"/>
  <c r="C12" i="9"/>
  <c r="C9" i="9"/>
  <c r="C6" i="9"/>
  <c r="C3" i="9"/>
  <c r="C18" i="9" l="1"/>
  <c r="G7" i="10"/>
  <c r="H9" i="10"/>
  <c r="H15" i="10"/>
  <c r="H14" i="10"/>
  <c r="H8" i="10"/>
  <c r="H10" i="10"/>
  <c r="H7" i="10"/>
  <c r="H17" i="10"/>
  <c r="H16" i="10"/>
  <c r="H13" i="10"/>
  <c r="H12" i="10"/>
  <c r="H11" i="10"/>
  <c r="H18" i="10"/>
  <c r="G14" i="10"/>
  <c r="K10" i="11" s="1"/>
  <c r="L10" i="11" s="1"/>
  <c r="G13" i="10"/>
  <c r="G12" i="10"/>
  <c r="G11" i="10"/>
  <c r="G18" i="10"/>
  <c r="G10" i="10"/>
  <c r="G17" i="10"/>
  <c r="G9" i="10"/>
  <c r="G16" i="10"/>
  <c r="G8" i="10"/>
  <c r="G15" i="10"/>
  <c r="I7" i="10" l="1"/>
  <c r="I18" i="10"/>
  <c r="J18" i="10" s="1"/>
  <c r="I10" i="10"/>
  <c r="I7" i="11" s="1"/>
  <c r="I16" i="10"/>
  <c r="I17" i="10"/>
  <c r="I11" i="10"/>
  <c r="J11" i="10" s="1"/>
  <c r="I14" i="10"/>
  <c r="I15" i="10"/>
  <c r="J15" i="10" s="1"/>
  <c r="I8" i="10"/>
  <c r="I12" i="10"/>
  <c r="J13" i="10"/>
  <c r="I9" i="10"/>
  <c r="I11" i="11" s="1"/>
  <c r="I16" i="11"/>
  <c r="I15" i="11"/>
  <c r="I17" i="11"/>
  <c r="J7" i="10" l="1"/>
  <c r="J8" i="10"/>
  <c r="J10" i="10"/>
  <c r="I10" i="11"/>
  <c r="J14" i="10"/>
  <c r="I14" i="11"/>
  <c r="J17" i="10"/>
  <c r="I12" i="11"/>
  <c r="J9" i="10"/>
  <c r="I9" i="11"/>
  <c r="J16" i="10"/>
  <c r="I8" i="11"/>
  <c r="J12" i="10"/>
  <c r="I18" i="11"/>
  <c r="I13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<sst xmlns="http://schemas.openxmlformats.org/spreadsheetml/2006/main" count="217" uniqueCount="133">
  <si>
    <t>Cust_ID</t>
  </si>
  <si>
    <t>Name</t>
  </si>
  <si>
    <t>Email</t>
  </si>
  <si>
    <t>Address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</si>
  <si>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</si>
  <si>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</si>
  <si>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</si>
  <si>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</si>
  <si>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</si>
  <si>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</si>
  <si>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</si>
  <si>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</si>
  <si>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</si>
  <si>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</si>
  <si>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mail1@gmail.com</t>
  </si>
  <si>
    <t>mail2@gmail.com</t>
  </si>
  <si>
    <t>mail3@gmail.com</t>
  </si>
  <si>
    <t>mail4@gmail.com</t>
  </si>
  <si>
    <t>mail5@gmail.com</t>
  </si>
  <si>
    <t>mail6@gmail.com</t>
  </si>
  <si>
    <t>mail7@gmail.com</t>
  </si>
  <si>
    <t>mail8@gmail.com</t>
  </si>
  <si>
    <t>mail9@gmail.com</t>
  </si>
  <si>
    <t>mail10@gmail.com</t>
  </si>
  <si>
    <t>cust1</t>
  </si>
  <si>
    <t>cust2</t>
  </si>
  <si>
    <t>cust3</t>
  </si>
  <si>
    <t>cust4</t>
  </si>
  <si>
    <t>cust5</t>
  </si>
  <si>
    <t>cust6</t>
  </si>
  <si>
    <t>cust7</t>
  </si>
  <si>
    <t>cust8</t>
  </si>
  <si>
    <t>cust9</t>
  </si>
  <si>
    <t>cust10</t>
  </si>
  <si>
    <t>HSN Code</t>
  </si>
  <si>
    <t>Product Name</t>
  </si>
  <si>
    <t>Cost</t>
  </si>
  <si>
    <t>Selling Price</t>
  </si>
  <si>
    <t>N0001</t>
  </si>
  <si>
    <t>N0002</t>
  </si>
  <si>
    <t>N0003</t>
  </si>
  <si>
    <t>N0004</t>
  </si>
  <si>
    <t>N0005</t>
  </si>
  <si>
    <t>N0006</t>
  </si>
  <si>
    <t>N0007</t>
  </si>
  <si>
    <t>N0008</t>
  </si>
  <si>
    <t>N0009</t>
  </si>
  <si>
    <t>N0010</t>
  </si>
  <si>
    <t>Smart Watch</t>
  </si>
  <si>
    <t>Laptop HP</t>
  </si>
  <si>
    <t>Wireless Printer</t>
  </si>
  <si>
    <t>Desktop</t>
  </si>
  <si>
    <t>Mouse</t>
  </si>
  <si>
    <t>RGB keyboard</t>
  </si>
  <si>
    <t>Camera</t>
  </si>
  <si>
    <t>Headphones</t>
  </si>
  <si>
    <t>Speakers</t>
  </si>
  <si>
    <t>Tablets</t>
  </si>
  <si>
    <t>cust1_address</t>
  </si>
  <si>
    <t>cust2_address</t>
  </si>
  <si>
    <t>cust3_address</t>
  </si>
  <si>
    <t>cust4_address</t>
  </si>
  <si>
    <t>cust5_address</t>
  </si>
  <si>
    <t>cust6_address</t>
  </si>
  <si>
    <t>cust7_address</t>
  </si>
  <si>
    <t>cust8_address</t>
  </si>
  <si>
    <t>cust9_address</t>
  </si>
  <si>
    <t>cust10_address</t>
  </si>
  <si>
    <t>Vendor Name</t>
  </si>
  <si>
    <t>Phone</t>
  </si>
  <si>
    <t>99xxxxxxx1</t>
  </si>
  <si>
    <t>99xxxxxxx2</t>
  </si>
  <si>
    <t>99xxxxxxx3</t>
  </si>
  <si>
    <t>99xxxxxxx4</t>
  </si>
  <si>
    <t>99xxxxxxx5</t>
  </si>
  <si>
    <t>99xxxxxxx6</t>
  </si>
  <si>
    <t>99xxxxxxx7</t>
  </si>
  <si>
    <t>99xxxxxxx8</t>
  </si>
  <si>
    <t>99xxxxxxx9</t>
  </si>
  <si>
    <t>99xxxxxxx10</t>
  </si>
  <si>
    <t>Ven1</t>
  </si>
  <si>
    <t>ven2</t>
  </si>
  <si>
    <t>ven3</t>
  </si>
  <si>
    <t>ven4</t>
  </si>
  <si>
    <t>ven5</t>
  </si>
  <si>
    <t>ven6</t>
  </si>
  <si>
    <t>ven7</t>
  </si>
  <si>
    <t>ven8</t>
  </si>
  <si>
    <t>ven9</t>
  </si>
  <si>
    <t>ven10</t>
  </si>
  <si>
    <t>ven1_address</t>
  </si>
  <si>
    <t>ven2_address</t>
  </si>
  <si>
    <t>ven3_address</t>
  </si>
  <si>
    <t>ven4_address</t>
  </si>
  <si>
    <t>ven5_address</t>
  </si>
  <si>
    <t>ven6_address</t>
  </si>
  <si>
    <t>ven7_address</t>
  </si>
  <si>
    <t>ven8_address</t>
  </si>
  <si>
    <t>ven9_address</t>
  </si>
  <si>
    <t>ven10_address</t>
  </si>
  <si>
    <t>Purchase Entry</t>
  </si>
  <si>
    <t>Sale Entry</t>
  </si>
  <si>
    <t>Vendor</t>
  </si>
  <si>
    <t>Date</t>
  </si>
  <si>
    <t>Units</t>
  </si>
  <si>
    <t>Amount</t>
  </si>
  <si>
    <t>HSN_Code</t>
  </si>
  <si>
    <t>Cust_Name</t>
  </si>
  <si>
    <t>Product_Name</t>
  </si>
  <si>
    <t>Stocks(Units)</t>
  </si>
  <si>
    <t>Price</t>
  </si>
  <si>
    <t>P Units</t>
  </si>
  <si>
    <t>Stock</t>
  </si>
  <si>
    <t>Stock Amt</t>
  </si>
  <si>
    <t>S Units</t>
  </si>
  <si>
    <t>Count of Name</t>
  </si>
  <si>
    <t>Customers</t>
  </si>
  <si>
    <t>Count of Product Name</t>
  </si>
  <si>
    <t>Products</t>
  </si>
  <si>
    <t>Sum of Amount</t>
  </si>
  <si>
    <t>Purchase amt</t>
  </si>
  <si>
    <t>sale amt.</t>
  </si>
  <si>
    <t>Sum of Stock Amt</t>
  </si>
  <si>
    <t>stock amt</t>
  </si>
  <si>
    <t>p/l</t>
  </si>
  <si>
    <t>Row Labels</t>
  </si>
  <si>
    <t>Grand Total</t>
  </si>
  <si>
    <t>Sum of S Units</t>
  </si>
  <si>
    <t>Notifications!</t>
  </si>
  <si>
    <t>Notification</t>
  </si>
  <si>
    <t>Sum of Stock</t>
  </si>
  <si>
    <t>0011</t>
  </si>
  <si>
    <t>cust11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</si>
</sst>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₹-4009]\ #,##0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3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49" fontId="0" fillId="2" borderId="0" xfId="0" applyNumberFormat="1" applyFill="1"/>
    <xf numFmtId="49" fontId="0" fillId="3" borderId="0" xfId="0" applyNumberFormat="1" applyFill="1"/>
    <xf numFmtId="49" fontId="1" fillId="2" borderId="0" xfId="1" applyNumberFormat="1" applyFill="1"/>
    <xf numFmtId="0" fontId="0" fillId="2" borderId="1" xfId="0" applyFill="1" applyBorder="1"/>
    <xf numFmtId="0" fontId="1" fillId="2" borderId="0" xfId="1" applyFill="1"/>
    <xf numFmtId="14" fontId="0" fillId="2" borderId="0" xfId="0" applyNumberFormat="1" applyFill="1"/>
    <xf numFmtId="0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NumberFormat="1" applyFill="1"/>
    <xf numFmtId="0" fontId="3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49"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30" formatCode="@"/>
      <fill>
        <patternFill patternType="solid">
          <fgColor indexed="64"/>
          <bgColor theme="2" tint="-9.9978637043366805E-2"/>
        </patternFill>
      </fill>
    </dxf>
    <dxf>
      <numFmt numFmtId="30" formatCode="@"/>
      <fill>
        <patternFill patternType="solid">
          <fgColor indexed="64"/>
          <bgColor theme="2" tint="-9.9978637043366805E-2"/>
        </patternFill>
      </fill>
    </dxf>
    <dxf>
      <numFmt numFmtId="30" formatCode="@"/>
      <fill>
        <patternFill patternType="solid">
          <fgColor indexed="64"/>
          <bgColor theme="2" tint="-9.9978637043366805E-2"/>
        </patternFill>
      </fill>
    </dxf>
    <dxf>
      <numFmt numFmtId="30" formatCode="@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30" formatCode="@"/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[F1 Inventory Management excel project 2.xlsx]Pivots!PivotTable6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Pivots!$E$3:$E$8</c:f>
              <c:strCache>
                <c:ptCount val="5"/>
                <c:pt idx="0">
                  <c:v>Tablets</c:v>
                </c:pt>
                <c:pt idx="1">
                  <c:v>RGB keyboard</c:v>
                </c:pt>
                <c:pt idx="2">
                  <c:v>Desktop</c:v>
                </c:pt>
                <c:pt idx="3">
                  <c:v>Speakers</c:v>
                </c:pt>
                <c:pt idx="4">
                  <c:v>Headphones</c:v>
                </c:pt>
              </c:strCache>
            </c:strRef>
          </c:cat>
          <c:val>
            <c:numRef>
              <c:f>Pivots!$F$3:$F$8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9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1-40FA-84EC-9121621CE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2152655"/>
        <c:axId val="82161775"/>
      </c:barChart>
      <c:catAx>
        <c:axId val="821526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61775"/>
        <c:crosses val="autoZero"/>
        <c:auto val="1"/>
        <c:lblAlgn val="ctr"/>
        <c:lblOffset val="100"/>
        <c:noMultiLvlLbl val="0"/>
      </c:catAx>
      <c:valAx>
        <c:axId val="82161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52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[F1 Inventory Management excel project 2.xlsx]Pivots!PivotTable7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Pivots!$F$11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Pivots!$E$12:$E$17</c:f>
              <c:strCache>
                <c:ptCount val="5"/>
                <c:pt idx="0">
                  <c:v>cust9</c:v>
                </c:pt>
                <c:pt idx="1">
                  <c:v>cust7</c:v>
                </c:pt>
                <c:pt idx="2">
                  <c:v>cust3</c:v>
                </c:pt>
                <c:pt idx="3">
                  <c:v>cust4</c:v>
                </c:pt>
                <c:pt idx="4">
                  <c:v>cust1</c:v>
                </c:pt>
              </c:strCache>
            </c:strRef>
          </c:cat>
          <c:val>
            <c:numRef>
              <c:f>Pivots!$F$12:$F$17</c:f>
              <c:numCache>
                <c:formatCode>General</c:formatCode>
                <c:ptCount val="5"/>
                <c:pt idx="0">
                  <c:v>44550</c:v>
                </c:pt>
                <c:pt idx="1">
                  <c:v>123600</c:v>
                </c:pt>
                <c:pt idx="2">
                  <c:v>132000</c:v>
                </c:pt>
                <c:pt idx="3">
                  <c:v>132052</c:v>
                </c:pt>
                <c:pt idx="4">
                  <c:v>532290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D-4367-A4E1-120D82313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2168975"/>
        <c:axId val="82184335"/>
      </c:barChart>
      <c:catAx>
        <c:axId val="821689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84335"/>
        <c:crosses val="autoZero"/>
        <c:auto val="1"/>
        <c:lblAlgn val="ctr"/>
        <c:lblOffset val="100"/>
        <c:noMultiLvlLbl val="0"/>
      </c:catAx>
      <c:valAx>
        <c:axId val="82184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6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[F1 Inventory Management excel project 2.xlsx]Pivots!PivotTable8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Pivots!$B$22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Pivots!$A$23:$A$33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Printer</c:v>
                </c:pt>
              </c:strCache>
            </c:strRef>
          </c:cat>
          <c:val>
            <c:numRef>
              <c:f>Pivots!$B$23:$B$33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-9</c:v>
                </c:pt>
                <c:pt idx="3">
                  <c:v>61</c:v>
                </c:pt>
                <c:pt idx="4">
                  <c:v>10</c:v>
                </c:pt>
                <c:pt idx="5">
                  <c:v>60</c:v>
                </c:pt>
                <c:pt idx="6">
                  <c:v>0</c:v>
                </c:pt>
                <c:pt idx="7">
                  <c:v>57</c:v>
                </c:pt>
                <c:pt idx="8">
                  <c:v>40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6-4107-878C-6DC033632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15428303"/>
        <c:axId val="1615411503"/>
        <c:axId val="0"/>
      </c:bar3DChart>
      <c:catAx>
        <c:axId val="1615428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411503"/>
        <c:crosses val="autoZero"/>
        <c:auto val="1"/>
        <c:lblAlgn val="ctr"/>
        <c:lblOffset val="100"/>
        <c:noMultiLvlLbl val="0"/>
      </c:catAx>
      <c:valAx>
        <c:axId val="161541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4283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29" Type="http://schemas.openxmlformats.org/officeDocument/2006/relationships/chart" Target="../charts/chart3.xml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28" Type="http://schemas.openxmlformats.org/officeDocument/2006/relationships/chart" Target="../charts/chart2.xml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Relationship Id="rId27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21.png"/><Relationship Id="rId18" Type="http://schemas.openxmlformats.org/officeDocument/2006/relationships/image" Target="../media/image24.svg"/><Relationship Id="rId26" Type="http://schemas.openxmlformats.org/officeDocument/2006/relationships/image" Target="../media/image2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20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23.svg"/><Relationship Id="rId20" Type="http://schemas.openxmlformats.org/officeDocument/2006/relationships/image" Target="../media/image25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19.png"/><Relationship Id="rId24" Type="http://schemas.openxmlformats.org/officeDocument/2006/relationships/image" Target="../media/image27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22.svg"/><Relationship Id="rId22" Type="http://schemas.openxmlformats.org/officeDocument/2006/relationships/image" Target="../media/image26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24.svg"/><Relationship Id="rId26" Type="http://schemas.openxmlformats.org/officeDocument/2006/relationships/image" Target="../media/image2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20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31.svg"/><Relationship Id="rId20" Type="http://schemas.openxmlformats.org/officeDocument/2006/relationships/image" Target="../media/image25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19.png"/><Relationship Id="rId24" Type="http://schemas.openxmlformats.org/officeDocument/2006/relationships/image" Target="../media/image27.svg"/><Relationship Id="rId5" Type="http://schemas.openxmlformats.org/officeDocument/2006/relationships/hyperlink" Target="#Products!A1"/><Relationship Id="rId15" Type="http://schemas.openxmlformats.org/officeDocument/2006/relationships/image" Target="../media/image30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29.svg"/><Relationship Id="rId22" Type="http://schemas.openxmlformats.org/officeDocument/2006/relationships/image" Target="../media/image26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33.svg"/><Relationship Id="rId26" Type="http://schemas.openxmlformats.org/officeDocument/2006/relationships/image" Target="../media/image2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20.svg"/><Relationship Id="rId17" Type="http://schemas.openxmlformats.org/officeDocument/2006/relationships/image" Target="../media/image32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23.svg"/><Relationship Id="rId20" Type="http://schemas.openxmlformats.org/officeDocument/2006/relationships/image" Target="../media/image25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19.png"/><Relationship Id="rId24" Type="http://schemas.openxmlformats.org/officeDocument/2006/relationships/image" Target="../media/image27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29.svg"/><Relationship Id="rId22" Type="http://schemas.openxmlformats.org/officeDocument/2006/relationships/image" Target="../media/image26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24.svg"/><Relationship Id="rId26" Type="http://schemas.openxmlformats.org/officeDocument/2006/relationships/image" Target="../media/image2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20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23.svg"/><Relationship Id="rId20" Type="http://schemas.openxmlformats.org/officeDocument/2006/relationships/image" Target="../media/image35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19.png"/><Relationship Id="rId24" Type="http://schemas.openxmlformats.org/officeDocument/2006/relationships/image" Target="../media/image27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34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29.svg"/><Relationship Id="rId22" Type="http://schemas.openxmlformats.org/officeDocument/2006/relationships/image" Target="../media/image26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24.svg"/><Relationship Id="rId26" Type="http://schemas.openxmlformats.org/officeDocument/2006/relationships/image" Target="../media/image2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20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23.svg"/><Relationship Id="rId20" Type="http://schemas.openxmlformats.org/officeDocument/2006/relationships/image" Target="../media/image25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19.png"/><Relationship Id="rId24" Type="http://schemas.openxmlformats.org/officeDocument/2006/relationships/image" Target="../media/image37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36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29.svg"/><Relationship Id="rId22" Type="http://schemas.openxmlformats.org/officeDocument/2006/relationships/image" Target="../media/image26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24.svg"/><Relationship Id="rId26" Type="http://schemas.openxmlformats.org/officeDocument/2006/relationships/image" Target="../media/image28.svg"/><Relationship Id="rId3" Type="http://schemas.openxmlformats.org/officeDocument/2006/relationships/hyperlink" Target="#Dashboard!A1"/><Relationship Id="rId21" Type="http://schemas.openxmlformats.org/officeDocument/2006/relationships/image" Target="../media/image38.png"/><Relationship Id="rId7" Type="http://schemas.openxmlformats.org/officeDocument/2006/relationships/hyperlink" Target="#'New Entry'!A1"/><Relationship Id="rId12" Type="http://schemas.openxmlformats.org/officeDocument/2006/relationships/image" Target="../media/image20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23.svg"/><Relationship Id="rId20" Type="http://schemas.openxmlformats.org/officeDocument/2006/relationships/image" Target="../media/image25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19.png"/><Relationship Id="rId24" Type="http://schemas.openxmlformats.org/officeDocument/2006/relationships/image" Target="../media/image27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29.svg"/><Relationship Id="rId22" Type="http://schemas.openxmlformats.org/officeDocument/2006/relationships/image" Target="../media/image39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24.svg"/><Relationship Id="rId26" Type="http://schemas.openxmlformats.org/officeDocument/2006/relationships/image" Target="../media/image41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20.svg"/><Relationship Id="rId17" Type="http://schemas.openxmlformats.org/officeDocument/2006/relationships/image" Target="../media/image9.png"/><Relationship Id="rId25" Type="http://schemas.openxmlformats.org/officeDocument/2006/relationships/image" Target="../media/image40.png"/><Relationship Id="rId2" Type="http://schemas.openxmlformats.org/officeDocument/2006/relationships/image" Target="../media/image2.svg"/><Relationship Id="rId16" Type="http://schemas.openxmlformats.org/officeDocument/2006/relationships/image" Target="../media/image23.svg"/><Relationship Id="rId20" Type="http://schemas.openxmlformats.org/officeDocument/2006/relationships/image" Target="../media/image25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19.png"/><Relationship Id="rId24" Type="http://schemas.openxmlformats.org/officeDocument/2006/relationships/image" Target="../media/image27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29.svg"/><Relationship Id="rId22" Type="http://schemas.openxmlformats.org/officeDocument/2006/relationships/image" Target="../media/image26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475020</xdr:colOff>
      <xdr:row>1</xdr:row>
      <xdr:rowOff>11039</xdr:rowOff>
    </xdr:from>
    <xdr:to>
      <xdr:col>1</xdr:col>
      <xdr:colOff>1008000</xdr:colOff>
      <xdr:row>3</xdr:row>
      <xdr:rowOff>176455</xdr:rowOff>
    </xdr:to>
    <xdr:pic>
      <xdr:nvPicPr>
        <xdr:cNvPr id="3" name="Graphic 2" descr="Inventory with solid fill">
          <a:extLst>
            <a:ext uri="{FF2B5EF4-FFF2-40B4-BE49-F238E27FC236}">
              <a16:creationId xmlns:a16="http://schemas.microsoft.com/office/drawing/2014/main" id="{DF487F3E-9A35-6C73-4B15-0B28AC8E3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3529" y="190756"/>
          <a:ext cx="532980" cy="524850"/>
        </a:xfrm>
        <a:prstGeom prst="rect">
          <a:avLst/>
        </a:prstGeom>
      </xdr:spPr>
    </xdr:pic>
    <xdr:clientData/>
  </xdr:twoCellAnchor>
  <xdr:twoCellAnchor>
    <xdr:from>
      <xdr:col>0</xdr:col>
      <xdr:colOff>427656</xdr:colOff>
      <xdr:row>3</xdr:row>
      <xdr:rowOff>128188</xdr:rowOff>
    </xdr:from>
    <xdr:to>
      <xdr:col>2</xdr:col>
      <xdr:colOff>0</xdr:colOff>
      <xdr:row>7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AABD062-1B75-231D-0E15-1FF469FCE1B7}"/>
            </a:ext>
          </a:extLst>
        </xdr:cNvPr>
        <xdr:cNvSpPr/>
      </xdr:nvSpPr>
      <xdr:spPr>
        <a:xfrm>
          <a:off x="427656" y="667339"/>
          <a:ext cx="1664250" cy="59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>
    <xdr:from>
      <xdr:col>1</xdr:col>
      <xdr:colOff>450000</xdr:colOff>
      <xdr:row>9</xdr:row>
      <xdr:rowOff>80369</xdr:rowOff>
    </xdr:from>
    <xdr:to>
      <xdr:col>1</xdr:col>
      <xdr:colOff>1443056</xdr:colOff>
      <xdr:row>10</xdr:row>
      <xdr:rowOff>83326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A25089-0DF8-00C4-6C17-061E848E7227}"/>
            </a:ext>
          </a:extLst>
        </xdr:cNvPr>
        <xdr:cNvSpPr/>
      </xdr:nvSpPr>
      <xdr:spPr>
        <a:xfrm>
          <a:off x="890871" y="1745883"/>
          <a:ext cx="993056" cy="2261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Dashboard</a:t>
          </a:r>
        </a:p>
      </xdr:txBody>
    </xdr:sp>
    <xdr:clientData/>
  </xdr:twoCellAnchor>
  <xdr:twoCellAnchor>
    <xdr:from>
      <xdr:col>1</xdr:col>
      <xdr:colOff>450000</xdr:colOff>
      <xdr:row>10</xdr:row>
      <xdr:rowOff>122728</xdr:rowOff>
    </xdr:from>
    <xdr:to>
      <xdr:col>1</xdr:col>
      <xdr:colOff>1443056</xdr:colOff>
      <xdr:row>11</xdr:row>
      <xdr:rowOff>158727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57DDC93-CB7A-9103-F41E-3F0FD42164D4}"/>
            </a:ext>
          </a:extLst>
        </xdr:cNvPr>
        <xdr:cNvSpPr/>
      </xdr:nvSpPr>
      <xdr:spPr>
        <a:xfrm>
          <a:off x="890871" y="2011399"/>
          <a:ext cx="993056" cy="22105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bg2">
                  <a:lumMod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450000</xdr:colOff>
      <xdr:row>12</xdr:row>
      <xdr:rowOff>13072</xdr:rowOff>
    </xdr:from>
    <xdr:to>
      <xdr:col>1</xdr:col>
      <xdr:colOff>1443056</xdr:colOff>
      <xdr:row>13</xdr:row>
      <xdr:rowOff>84240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7C16B6D-74B4-4822-4ADB-7BB9955FEC1A}"/>
            </a:ext>
          </a:extLst>
        </xdr:cNvPr>
        <xdr:cNvSpPr/>
      </xdr:nvSpPr>
      <xdr:spPr>
        <a:xfrm>
          <a:off x="890871" y="2271858"/>
          <a:ext cx="993056" cy="25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bg2">
                  <a:lumMod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450000</xdr:colOff>
      <xdr:row>13</xdr:row>
      <xdr:rowOff>126993</xdr:rowOff>
    </xdr:from>
    <xdr:to>
      <xdr:col>1</xdr:col>
      <xdr:colOff>1443056</xdr:colOff>
      <xdr:row>14</xdr:row>
      <xdr:rowOff>165873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E2C8950-81A4-D70D-F04F-493F49393BAB}"/>
            </a:ext>
          </a:extLst>
        </xdr:cNvPr>
        <xdr:cNvSpPr/>
      </xdr:nvSpPr>
      <xdr:spPr>
        <a:xfrm>
          <a:off x="890871" y="2570836"/>
          <a:ext cx="993056" cy="2239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bg2">
                  <a:lumMod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450000</xdr:colOff>
      <xdr:row>15</xdr:row>
      <xdr:rowOff>20218</xdr:rowOff>
    </xdr:from>
    <xdr:to>
      <xdr:col>1</xdr:col>
      <xdr:colOff>1443056</xdr:colOff>
      <xdr:row>16</xdr:row>
      <xdr:rowOff>55045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A0A6F0F-0867-2CB3-EB32-0C2290B1C595}"/>
            </a:ext>
          </a:extLst>
        </xdr:cNvPr>
        <xdr:cNvSpPr/>
      </xdr:nvSpPr>
      <xdr:spPr>
        <a:xfrm>
          <a:off x="890871" y="2834175"/>
          <a:ext cx="993056" cy="2198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bg2">
                  <a:lumMod val="50000"/>
                </a:schemeClr>
              </a:solidFill>
            </a:rPr>
            <a:t>New Entry</a:t>
          </a:r>
        </a:p>
      </xdr:txBody>
    </xdr:sp>
    <xdr:clientData/>
  </xdr:twoCellAnchor>
  <xdr:twoCellAnchor>
    <xdr:from>
      <xdr:col>1</xdr:col>
      <xdr:colOff>450000</xdr:colOff>
      <xdr:row>16</xdr:row>
      <xdr:rowOff>94447</xdr:rowOff>
    </xdr:from>
    <xdr:to>
      <xdr:col>1</xdr:col>
      <xdr:colOff>1443056</xdr:colOff>
      <xdr:row>17</xdr:row>
      <xdr:rowOff>133797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8FFD04D-6F71-56E8-22AB-CB2C52AE0BBE}"/>
            </a:ext>
          </a:extLst>
        </xdr:cNvPr>
        <xdr:cNvSpPr/>
      </xdr:nvSpPr>
      <xdr:spPr>
        <a:xfrm>
          <a:off x="890871" y="3093461"/>
          <a:ext cx="993056" cy="22440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bg2">
                  <a:lumMod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450000</xdr:colOff>
      <xdr:row>17</xdr:row>
      <xdr:rowOff>173199</xdr:rowOff>
    </xdr:from>
    <xdr:to>
      <xdr:col>1</xdr:col>
      <xdr:colOff>1443056</xdr:colOff>
      <xdr:row>19</xdr:row>
      <xdr:rowOff>25849</xdr:rowOff>
    </xdr:to>
    <xdr:sp macro="" textlink="">
      <xdr:nvSpPr>
        <xdr:cNvPr id="11" name="Rectangle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D4C3832-61E2-E998-B8D3-EBB1385FF061}"/>
            </a:ext>
          </a:extLst>
        </xdr:cNvPr>
        <xdr:cNvSpPr/>
      </xdr:nvSpPr>
      <xdr:spPr>
        <a:xfrm>
          <a:off x="890871" y="3357270"/>
          <a:ext cx="993056" cy="2227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bg2">
                  <a:lumMod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450000</xdr:colOff>
      <xdr:row>19</xdr:row>
      <xdr:rowOff>65248</xdr:rowOff>
    </xdr:from>
    <xdr:to>
      <xdr:col>1</xdr:col>
      <xdr:colOff>1443056</xdr:colOff>
      <xdr:row>20</xdr:row>
      <xdr:rowOff>103426</xdr:rowOff>
    </xdr:to>
    <xdr:sp macro="" textlink="">
      <xdr:nvSpPr>
        <xdr:cNvPr id="12" name="Rectangle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06BB1C5-2793-60EE-D3EE-D37A6122400C}"/>
            </a:ext>
          </a:extLst>
        </xdr:cNvPr>
        <xdr:cNvSpPr/>
      </xdr:nvSpPr>
      <xdr:spPr>
        <a:xfrm>
          <a:off x="890871" y="3619434"/>
          <a:ext cx="993056" cy="2232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bg2">
                  <a:lumMod val="50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84000</xdr:colOff>
      <xdr:row>9</xdr:row>
      <xdr:rowOff>133643</xdr:rowOff>
    </xdr:from>
    <xdr:to>
      <xdr:col>1</xdr:col>
      <xdr:colOff>330347</xdr:colOff>
      <xdr:row>10</xdr:row>
      <xdr:rowOff>139222</xdr:rowOff>
    </xdr:to>
    <xdr:pic>
      <xdr:nvPicPr>
        <xdr:cNvPr id="15" name="Graphic 14" descr="Presentation with bar chart with solid fill">
          <a:extLst>
            <a:ext uri="{FF2B5EF4-FFF2-40B4-BE49-F238E27FC236}">
              <a16:creationId xmlns:a16="http://schemas.microsoft.com/office/drawing/2014/main" id="{838E3215-04E4-B616-5798-F986594E5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524871" y="1799157"/>
          <a:ext cx="246347" cy="228736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10</xdr:row>
      <xdr:rowOff>168337</xdr:rowOff>
    </xdr:from>
    <xdr:to>
      <xdr:col>1</xdr:col>
      <xdr:colOff>324000</xdr:colOff>
      <xdr:row>12</xdr:row>
      <xdr:rowOff>43279</xdr:rowOff>
    </xdr:to>
    <xdr:pic>
      <xdr:nvPicPr>
        <xdr:cNvPr id="17" name="Graphic 16" descr="Users outline">
          <a:extLst>
            <a:ext uri="{FF2B5EF4-FFF2-40B4-BE49-F238E27FC236}">
              <a16:creationId xmlns:a16="http://schemas.microsoft.com/office/drawing/2014/main" id="{68B9FCF2-6C50-63B7-3B4C-DBEE441AC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24871" y="2057008"/>
          <a:ext cx="240000" cy="245057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12</xdr:row>
      <xdr:rowOff>72394</xdr:rowOff>
    </xdr:from>
    <xdr:to>
      <xdr:col>1</xdr:col>
      <xdr:colOff>312000</xdr:colOff>
      <xdr:row>13</xdr:row>
      <xdr:rowOff>122484</xdr:rowOff>
    </xdr:to>
    <xdr:pic>
      <xdr:nvPicPr>
        <xdr:cNvPr id="19" name="Graphic 18" descr="Search Inventory outline">
          <a:extLst>
            <a:ext uri="{FF2B5EF4-FFF2-40B4-BE49-F238E27FC236}">
              <a16:creationId xmlns:a16="http://schemas.microsoft.com/office/drawing/2014/main" id="{794C5BA4-70CA-9F0C-2399-3815EC444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524871" y="2331180"/>
          <a:ext cx="228000" cy="235147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13</xdr:row>
      <xdr:rowOff>151599</xdr:rowOff>
    </xdr:from>
    <xdr:to>
      <xdr:col>1</xdr:col>
      <xdr:colOff>330000</xdr:colOff>
      <xdr:row>15</xdr:row>
      <xdr:rowOff>36619</xdr:rowOff>
    </xdr:to>
    <xdr:pic>
      <xdr:nvPicPr>
        <xdr:cNvPr id="21" name="Graphic 20" descr="Kiosk outline">
          <a:extLst>
            <a:ext uri="{FF2B5EF4-FFF2-40B4-BE49-F238E27FC236}">
              <a16:creationId xmlns:a16="http://schemas.microsoft.com/office/drawing/2014/main" id="{0DDF0B6B-1913-4663-DCC5-864A9A410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524871" y="2595442"/>
          <a:ext cx="246000" cy="255134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15</xdr:row>
      <xdr:rowOff>65734</xdr:rowOff>
    </xdr:from>
    <xdr:to>
      <xdr:col>1</xdr:col>
      <xdr:colOff>300000</xdr:colOff>
      <xdr:row>16</xdr:row>
      <xdr:rowOff>107075</xdr:rowOff>
    </xdr:to>
    <xdr:pic>
      <xdr:nvPicPr>
        <xdr:cNvPr id="23" name="Graphic 22" descr="Full Brick Wall outline">
          <a:extLst>
            <a:ext uri="{FF2B5EF4-FFF2-40B4-BE49-F238E27FC236}">
              <a16:creationId xmlns:a16="http://schemas.microsoft.com/office/drawing/2014/main" id="{7EA8D56E-7A1D-7010-A7B4-4ACBCDBA3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524871" y="2879691"/>
          <a:ext cx="216000" cy="226398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18</xdr:row>
      <xdr:rowOff>17884</xdr:rowOff>
    </xdr:from>
    <xdr:to>
      <xdr:col>1</xdr:col>
      <xdr:colOff>306000</xdr:colOff>
      <xdr:row>19</xdr:row>
      <xdr:rowOff>63963</xdr:rowOff>
    </xdr:to>
    <xdr:pic>
      <xdr:nvPicPr>
        <xdr:cNvPr id="25" name="Graphic 24" descr="Receipt outline">
          <a:extLst>
            <a:ext uri="{FF2B5EF4-FFF2-40B4-BE49-F238E27FC236}">
              <a16:creationId xmlns:a16="http://schemas.microsoft.com/office/drawing/2014/main" id="{1473D0A8-1722-A16E-C0B5-6E8775023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524871" y="3387013"/>
          <a:ext cx="222000" cy="231136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16</xdr:row>
      <xdr:rowOff>131829</xdr:rowOff>
    </xdr:from>
    <xdr:to>
      <xdr:col>1</xdr:col>
      <xdr:colOff>306000</xdr:colOff>
      <xdr:row>17</xdr:row>
      <xdr:rowOff>173827</xdr:rowOff>
    </xdr:to>
    <xdr:pic>
      <xdr:nvPicPr>
        <xdr:cNvPr id="27" name="Graphic 26" descr="Register outline">
          <a:extLst>
            <a:ext uri="{FF2B5EF4-FFF2-40B4-BE49-F238E27FC236}">
              <a16:creationId xmlns:a16="http://schemas.microsoft.com/office/drawing/2014/main" id="{67F34391-34EB-3478-7BC0-21EE4CD87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524871" y="3130843"/>
          <a:ext cx="222000" cy="227055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19</xdr:row>
      <xdr:rowOff>93079</xdr:rowOff>
    </xdr:from>
    <xdr:to>
      <xdr:col>1</xdr:col>
      <xdr:colOff>306000</xdr:colOff>
      <xdr:row>20</xdr:row>
      <xdr:rowOff>136059</xdr:rowOff>
    </xdr:to>
    <xdr:pic>
      <xdr:nvPicPr>
        <xdr:cNvPr id="29" name="Graphic 28" descr="Clipboard Checked outline">
          <a:extLst>
            <a:ext uri="{FF2B5EF4-FFF2-40B4-BE49-F238E27FC236}">
              <a16:creationId xmlns:a16="http://schemas.microsoft.com/office/drawing/2014/main" id="{9AE01036-8CF2-66AB-9FED-79D6DBC34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524871" y="3647265"/>
          <a:ext cx="222000" cy="228037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11207</xdr:rowOff>
    </xdr:from>
    <xdr:to>
      <xdr:col>19</xdr:col>
      <xdr:colOff>0</xdr:colOff>
      <xdr:row>4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569CE0B3-E8C1-F745-61AA-6F2BE120CE46}"/>
            </a:ext>
          </a:extLst>
        </xdr:cNvPr>
        <xdr:cNvSpPr/>
      </xdr:nvSpPr>
      <xdr:spPr>
        <a:xfrm>
          <a:off x="2307566" y="190924"/>
          <a:ext cx="9776604" cy="527944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3</xdr:col>
      <xdr:colOff>21304</xdr:colOff>
      <xdr:row>4</xdr:row>
      <xdr:rowOff>125836</xdr:rowOff>
    </xdr:from>
    <xdr:to>
      <xdr:col>5</xdr:col>
      <xdr:colOff>29366</xdr:colOff>
      <xdr:row>7</xdr:row>
      <xdr:rowOff>129116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DE133E8-63CC-CC8C-6660-ADBA58C62596}"/>
            </a:ext>
          </a:extLst>
        </xdr:cNvPr>
        <xdr:cNvSpPr/>
      </xdr:nvSpPr>
      <xdr:spPr>
        <a:xfrm>
          <a:off x="2328870" y="844704"/>
          <a:ext cx="1230138" cy="54243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</a:rPr>
            <a:t>Customers</a:t>
          </a:r>
          <a:endParaRPr lang="en-US" sz="1100"/>
        </a:p>
      </xdr:txBody>
    </xdr:sp>
    <xdr:clientData/>
  </xdr:twoCellAnchor>
  <xdr:twoCellAnchor editAs="absolute">
    <xdr:from>
      <xdr:col>3</xdr:col>
      <xdr:colOff>15009</xdr:colOff>
      <xdr:row>4</xdr:row>
      <xdr:rowOff>125836</xdr:rowOff>
    </xdr:from>
    <xdr:to>
      <xdr:col>3</xdr:col>
      <xdr:colOff>111238</xdr:colOff>
      <xdr:row>7</xdr:row>
      <xdr:rowOff>129116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04FD7A0-2C35-3570-CB70-012220844E5E}"/>
            </a:ext>
          </a:extLst>
        </xdr:cNvPr>
        <xdr:cNvSpPr/>
      </xdr:nvSpPr>
      <xdr:spPr>
        <a:xfrm>
          <a:off x="2322575" y="844704"/>
          <a:ext cx="96229" cy="54243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3</xdr:col>
      <xdr:colOff>237186</xdr:colOff>
      <xdr:row>6</xdr:row>
      <xdr:rowOff>69051</xdr:rowOff>
    </xdr:from>
    <xdr:to>
      <xdr:col>4</xdr:col>
      <xdr:colOff>593548</xdr:colOff>
      <xdr:row>7</xdr:row>
      <xdr:rowOff>106943</xdr:rowOff>
    </xdr:to>
    <xdr:sp macro="" textlink="Pivots!C3">
      <xdr:nvSpPr>
        <xdr:cNvPr id="14" name="Rectangle 13">
          <a:extLst>
            <a:ext uri="{FF2B5EF4-FFF2-40B4-BE49-F238E27FC236}">
              <a16:creationId xmlns:a16="http://schemas.microsoft.com/office/drawing/2014/main" id="{813E8778-65F5-949A-134C-DDDADB8764E3}"/>
            </a:ext>
          </a:extLst>
        </xdr:cNvPr>
        <xdr:cNvSpPr/>
      </xdr:nvSpPr>
      <xdr:spPr>
        <a:xfrm>
          <a:off x="2544752" y="1147353"/>
          <a:ext cx="967400" cy="217609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89C5F59F-C683-46BA-B4DE-D7598551AD70}" type="TxLink">
            <a:rPr lang="en-US" sz="1100" b="1" i="0" u="none" strike="noStrike">
              <a:solidFill>
                <a:srgbClr val="000000"/>
              </a:solidFill>
              <a:latin typeface="Aptos Narrow"/>
            </a:rPr>
            <a:t>11</a:t>
          </a:fld>
          <a:endParaRPr lang="en-US" sz="1100" b="1"/>
        </a:p>
      </xdr:txBody>
    </xdr:sp>
    <xdr:clientData/>
  </xdr:twoCellAnchor>
  <xdr:twoCellAnchor editAs="absolute">
    <xdr:from>
      <xdr:col>5</xdr:col>
      <xdr:colOff>388490</xdr:colOff>
      <xdr:row>4</xdr:row>
      <xdr:rowOff>126304</xdr:rowOff>
    </xdr:from>
    <xdr:to>
      <xdr:col>7</xdr:col>
      <xdr:colOff>394789</xdr:colOff>
      <xdr:row>7</xdr:row>
      <xdr:rowOff>131575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42635DA-DFD8-C4A1-0F53-59A44937852C}"/>
            </a:ext>
          </a:extLst>
        </xdr:cNvPr>
        <xdr:cNvSpPr/>
      </xdr:nvSpPr>
      <xdr:spPr>
        <a:xfrm>
          <a:off x="3918132" y="845172"/>
          <a:ext cx="1228374" cy="544422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</a:rPr>
            <a:t>Products</a:t>
          </a:r>
          <a:endParaRPr lang="en-US" sz="1100"/>
        </a:p>
      </xdr:txBody>
    </xdr:sp>
    <xdr:clientData/>
  </xdr:twoCellAnchor>
  <xdr:twoCellAnchor editAs="absolute">
    <xdr:from>
      <xdr:col>5</xdr:col>
      <xdr:colOff>382195</xdr:colOff>
      <xdr:row>4</xdr:row>
      <xdr:rowOff>126304</xdr:rowOff>
    </xdr:from>
    <xdr:to>
      <xdr:col>5</xdr:col>
      <xdr:colOff>476659</xdr:colOff>
      <xdr:row>7</xdr:row>
      <xdr:rowOff>131575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59D1892-DEB0-E9B6-9902-203994B160C8}"/>
            </a:ext>
          </a:extLst>
        </xdr:cNvPr>
        <xdr:cNvSpPr/>
      </xdr:nvSpPr>
      <xdr:spPr>
        <a:xfrm>
          <a:off x="3911837" y="845172"/>
          <a:ext cx="94464" cy="54442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5</xdr:col>
      <xdr:colOff>602607</xdr:colOff>
      <xdr:row>6</xdr:row>
      <xdr:rowOff>69438</xdr:rowOff>
    </xdr:from>
    <xdr:to>
      <xdr:col>7</xdr:col>
      <xdr:colOff>350707</xdr:colOff>
      <xdr:row>7</xdr:row>
      <xdr:rowOff>107330</xdr:rowOff>
    </xdr:to>
    <xdr:sp macro="" textlink="Pivots!C6">
      <xdr:nvSpPr>
        <xdr:cNvPr id="22" name="Rectangle 21">
          <a:extLst>
            <a:ext uri="{FF2B5EF4-FFF2-40B4-BE49-F238E27FC236}">
              <a16:creationId xmlns:a16="http://schemas.microsoft.com/office/drawing/2014/main" id="{74AFAC02-FF93-618C-FC12-D97224B77485}"/>
            </a:ext>
          </a:extLst>
        </xdr:cNvPr>
        <xdr:cNvSpPr/>
      </xdr:nvSpPr>
      <xdr:spPr>
        <a:xfrm>
          <a:off x="4132249" y="1147740"/>
          <a:ext cx="970175" cy="217609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1E8D48B4-6A98-4C73-BF2A-7B227CAAA4DA}" type="TxLink">
            <a:rPr lang="en-US" sz="1100" b="1" i="0" u="none" strike="noStrike">
              <a:solidFill>
                <a:srgbClr val="000000"/>
              </a:solidFill>
              <a:latin typeface="Aptos Narrow"/>
              <a:ea typeface="+mn-ea"/>
              <a:cs typeface="+mn-cs"/>
            </a:rPr>
            <a:pPr marL="0" indent="0" algn="l"/>
            <a:t>10</a:t>
          </a:fld>
          <a:endParaRPr lang="en-US" sz="1100" b="1" i="0" u="none" strike="noStrike">
            <a:solidFill>
              <a:srgbClr val="000000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 editAs="absolute">
    <xdr:from>
      <xdr:col>8</xdr:col>
      <xdr:colOff>159791</xdr:colOff>
      <xdr:row>4</xdr:row>
      <xdr:rowOff>120006</xdr:rowOff>
    </xdr:from>
    <xdr:to>
      <xdr:col>10</xdr:col>
      <xdr:colOff>166089</xdr:colOff>
      <xdr:row>7</xdr:row>
      <xdr:rowOff>125277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06E9FD1-4B86-7D9B-1E2B-06B5AA5833FA}"/>
            </a:ext>
          </a:extLst>
        </xdr:cNvPr>
        <xdr:cNvSpPr/>
      </xdr:nvSpPr>
      <xdr:spPr>
        <a:xfrm>
          <a:off x="5522546" y="838874"/>
          <a:ext cx="1228373" cy="544422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</a:rPr>
            <a:t>Purchase Amt</a:t>
          </a:r>
          <a:endParaRPr lang="en-US" sz="1100"/>
        </a:p>
      </xdr:txBody>
    </xdr:sp>
    <xdr:clientData/>
  </xdr:twoCellAnchor>
  <xdr:twoCellAnchor editAs="absolute">
    <xdr:from>
      <xdr:col>8</xdr:col>
      <xdr:colOff>153496</xdr:colOff>
      <xdr:row>4</xdr:row>
      <xdr:rowOff>120006</xdr:rowOff>
    </xdr:from>
    <xdr:to>
      <xdr:col>8</xdr:col>
      <xdr:colOff>247960</xdr:colOff>
      <xdr:row>7</xdr:row>
      <xdr:rowOff>125277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11E246E9-956E-B0CF-10C3-F133C9010754}"/>
            </a:ext>
          </a:extLst>
        </xdr:cNvPr>
        <xdr:cNvSpPr/>
      </xdr:nvSpPr>
      <xdr:spPr>
        <a:xfrm>
          <a:off x="5516251" y="838874"/>
          <a:ext cx="94464" cy="54442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8</xdr:col>
      <xdr:colOff>371313</xdr:colOff>
      <xdr:row>6</xdr:row>
      <xdr:rowOff>63140</xdr:rowOff>
    </xdr:from>
    <xdr:to>
      <xdr:col>10</xdr:col>
      <xdr:colOff>122007</xdr:colOff>
      <xdr:row>7</xdr:row>
      <xdr:rowOff>101032</xdr:rowOff>
    </xdr:to>
    <xdr:sp macro="" textlink="Pivots!C9">
      <xdr:nvSpPr>
        <xdr:cNvPr id="28" name="Rectangle 27">
          <a:extLst>
            <a:ext uri="{FF2B5EF4-FFF2-40B4-BE49-F238E27FC236}">
              <a16:creationId xmlns:a16="http://schemas.microsoft.com/office/drawing/2014/main" id="{A1169392-44BF-8B94-437E-9BE9321E5E80}"/>
            </a:ext>
          </a:extLst>
        </xdr:cNvPr>
        <xdr:cNvSpPr/>
      </xdr:nvSpPr>
      <xdr:spPr>
        <a:xfrm>
          <a:off x="5734068" y="1141442"/>
          <a:ext cx="972769" cy="217609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C2B0692A-97BF-4DB4-96B8-4AEFF04BAC14}" type="TxLink">
            <a:rPr lang="en-US" sz="1100" b="1" i="0" u="none" strike="noStrike">
              <a:solidFill>
                <a:srgbClr val="000000"/>
              </a:solidFill>
              <a:latin typeface="Aptos Narrow"/>
              <a:ea typeface="+mn-ea"/>
              <a:cs typeface="+mn-cs"/>
            </a:rPr>
            <a:pPr marL="0" indent="0" algn="l"/>
            <a:t>₹ 6,252,000</a:t>
          </a:fld>
          <a:endParaRPr lang="en-US" sz="1100" b="1" i="0" u="none" strike="noStrike">
            <a:solidFill>
              <a:srgbClr val="000000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 editAs="absolute">
    <xdr:from>
      <xdr:col>10</xdr:col>
      <xdr:colOff>490225</xdr:colOff>
      <xdr:row>4</xdr:row>
      <xdr:rowOff>107025</xdr:rowOff>
    </xdr:from>
    <xdr:to>
      <xdr:col>12</xdr:col>
      <xdr:colOff>496523</xdr:colOff>
      <xdr:row>7</xdr:row>
      <xdr:rowOff>112296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20244C1-E871-E004-39F5-589E0E5030DD}"/>
            </a:ext>
          </a:extLst>
        </xdr:cNvPr>
        <xdr:cNvSpPr/>
      </xdr:nvSpPr>
      <xdr:spPr>
        <a:xfrm>
          <a:off x="7075055" y="825893"/>
          <a:ext cx="1228374" cy="544422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</a:rPr>
            <a:t>Sales Amt</a:t>
          </a:r>
          <a:endParaRPr lang="en-US" sz="1100"/>
        </a:p>
      </xdr:txBody>
    </xdr:sp>
    <xdr:clientData/>
  </xdr:twoCellAnchor>
  <xdr:twoCellAnchor editAs="absolute">
    <xdr:from>
      <xdr:col>10</xdr:col>
      <xdr:colOff>483930</xdr:colOff>
      <xdr:row>4</xdr:row>
      <xdr:rowOff>107025</xdr:rowOff>
    </xdr:from>
    <xdr:to>
      <xdr:col>10</xdr:col>
      <xdr:colOff>575798</xdr:colOff>
      <xdr:row>7</xdr:row>
      <xdr:rowOff>112296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76089451-7C1F-1E61-A8CE-4A798D03EDFD}"/>
            </a:ext>
          </a:extLst>
        </xdr:cNvPr>
        <xdr:cNvSpPr/>
      </xdr:nvSpPr>
      <xdr:spPr>
        <a:xfrm>
          <a:off x="7068760" y="825893"/>
          <a:ext cx="91868" cy="54442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11</xdr:col>
      <xdr:colOff>93483</xdr:colOff>
      <xdr:row>6</xdr:row>
      <xdr:rowOff>50159</xdr:rowOff>
    </xdr:from>
    <xdr:to>
      <xdr:col>12</xdr:col>
      <xdr:colOff>452441</xdr:colOff>
      <xdr:row>7</xdr:row>
      <xdr:rowOff>88051</xdr:rowOff>
    </xdr:to>
    <xdr:sp macro="" textlink="Pivots!C12">
      <xdr:nvSpPr>
        <xdr:cNvPr id="33" name="Rectangle 32">
          <a:extLst>
            <a:ext uri="{FF2B5EF4-FFF2-40B4-BE49-F238E27FC236}">
              <a16:creationId xmlns:a16="http://schemas.microsoft.com/office/drawing/2014/main" id="{7C5591D1-E616-D2F0-F21E-D543A66C6B7A}"/>
            </a:ext>
          </a:extLst>
        </xdr:cNvPr>
        <xdr:cNvSpPr/>
      </xdr:nvSpPr>
      <xdr:spPr>
        <a:xfrm>
          <a:off x="7289351" y="1128461"/>
          <a:ext cx="969996" cy="217609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E996BEB8-0F52-4D31-9DD1-5D8AD5B58EAB}" type="TxLink">
            <a:rPr lang="en-US" sz="1100" b="1" i="0" u="none" strike="noStrike">
              <a:solidFill>
                <a:srgbClr val="000000"/>
              </a:solidFill>
              <a:latin typeface="Aptos Narrow"/>
              <a:ea typeface="+mn-ea"/>
              <a:cs typeface="+mn-cs"/>
            </a:rPr>
            <a:pPr marL="0" indent="0" algn="l"/>
            <a:t>₹ 968,782</a:t>
          </a:fld>
          <a:endParaRPr lang="en-US" sz="1100" b="1" i="0" u="none" strike="noStrike">
            <a:solidFill>
              <a:srgbClr val="000000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 editAs="absolute">
    <xdr:from>
      <xdr:col>13</xdr:col>
      <xdr:colOff>360488</xdr:colOff>
      <xdr:row>4</xdr:row>
      <xdr:rowOff>108900</xdr:rowOff>
    </xdr:from>
    <xdr:to>
      <xdr:col>15</xdr:col>
      <xdr:colOff>366787</xdr:colOff>
      <xdr:row>7</xdr:row>
      <xdr:rowOff>114171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386ED1CC-A7FE-15B2-E044-11EA617B5579}"/>
            </a:ext>
          </a:extLst>
        </xdr:cNvPr>
        <xdr:cNvSpPr/>
      </xdr:nvSpPr>
      <xdr:spPr>
        <a:xfrm>
          <a:off x="8778431" y="827768"/>
          <a:ext cx="1228375" cy="544422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</a:rPr>
            <a:t>Stock Amt</a:t>
          </a:r>
          <a:endParaRPr lang="en-US" sz="1100"/>
        </a:p>
      </xdr:txBody>
    </xdr:sp>
    <xdr:clientData/>
  </xdr:twoCellAnchor>
  <xdr:twoCellAnchor editAs="absolute">
    <xdr:from>
      <xdr:col>13</xdr:col>
      <xdr:colOff>354193</xdr:colOff>
      <xdr:row>4</xdr:row>
      <xdr:rowOff>108900</xdr:rowOff>
    </xdr:from>
    <xdr:to>
      <xdr:col>13</xdr:col>
      <xdr:colOff>448657</xdr:colOff>
      <xdr:row>7</xdr:row>
      <xdr:rowOff>114171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EFB34CCE-E633-5A69-60B7-B4AAB8C20551}"/>
            </a:ext>
          </a:extLst>
        </xdr:cNvPr>
        <xdr:cNvSpPr/>
      </xdr:nvSpPr>
      <xdr:spPr>
        <a:xfrm>
          <a:off x="8772136" y="827768"/>
          <a:ext cx="94464" cy="54442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13</xdr:col>
      <xdr:colOff>574605</xdr:colOff>
      <xdr:row>6</xdr:row>
      <xdr:rowOff>52034</xdr:rowOff>
    </xdr:from>
    <xdr:to>
      <xdr:col>15</xdr:col>
      <xdr:colOff>322705</xdr:colOff>
      <xdr:row>7</xdr:row>
      <xdr:rowOff>89926</xdr:rowOff>
    </xdr:to>
    <xdr:sp macro="" textlink="Pivots!C15">
      <xdr:nvSpPr>
        <xdr:cNvPr id="36" name="Rectangle 35">
          <a:extLst>
            <a:ext uri="{FF2B5EF4-FFF2-40B4-BE49-F238E27FC236}">
              <a16:creationId xmlns:a16="http://schemas.microsoft.com/office/drawing/2014/main" id="{F42B90E6-915F-375B-0713-C21F0C5C9975}"/>
            </a:ext>
          </a:extLst>
        </xdr:cNvPr>
        <xdr:cNvSpPr/>
      </xdr:nvSpPr>
      <xdr:spPr>
        <a:xfrm>
          <a:off x="8992548" y="1130336"/>
          <a:ext cx="970176" cy="217609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A999BC61-7613-47B1-9CDB-77D55736CB3A}" type="TxLink">
            <a:rPr lang="en-US" sz="1100" b="1" i="0" u="none" strike="noStrike">
              <a:solidFill>
                <a:srgbClr val="000000"/>
              </a:solidFill>
              <a:latin typeface="Aptos Narrow"/>
              <a:ea typeface="+mn-ea"/>
              <a:cs typeface="+mn-cs"/>
            </a:rPr>
            <a:pPr marL="0" indent="0" algn="l"/>
            <a:t>₹ 5,318,300</a:t>
          </a:fld>
          <a:endParaRPr lang="en-US" sz="1100" b="1" i="0" u="none" strike="noStrike">
            <a:solidFill>
              <a:srgbClr val="000000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 editAs="absolute">
    <xdr:from>
      <xdr:col>16</xdr:col>
      <xdr:colOff>218948</xdr:colOff>
      <xdr:row>4</xdr:row>
      <xdr:rowOff>101499</xdr:rowOff>
    </xdr:from>
    <xdr:to>
      <xdr:col>18</xdr:col>
      <xdr:colOff>225246</xdr:colOff>
      <xdr:row>7</xdr:row>
      <xdr:rowOff>106770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F54134A4-9E1C-BA8E-9C8D-095C813B5E0D}"/>
            </a:ext>
          </a:extLst>
        </xdr:cNvPr>
        <xdr:cNvSpPr/>
      </xdr:nvSpPr>
      <xdr:spPr>
        <a:xfrm>
          <a:off x="10470005" y="820367"/>
          <a:ext cx="1228373" cy="544422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</a:rPr>
            <a:t>P/L</a:t>
          </a:r>
        </a:p>
        <a:p>
          <a:pPr algn="l"/>
          <a:endParaRPr lang="en-US" sz="1100"/>
        </a:p>
      </xdr:txBody>
    </xdr:sp>
    <xdr:clientData/>
  </xdr:twoCellAnchor>
  <xdr:twoCellAnchor editAs="absolute">
    <xdr:from>
      <xdr:col>16</xdr:col>
      <xdr:colOff>212653</xdr:colOff>
      <xdr:row>4</xdr:row>
      <xdr:rowOff>101499</xdr:rowOff>
    </xdr:from>
    <xdr:to>
      <xdr:col>16</xdr:col>
      <xdr:colOff>305494</xdr:colOff>
      <xdr:row>7</xdr:row>
      <xdr:rowOff>106770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E45A1776-E2C6-4A14-1B7F-305623081149}"/>
            </a:ext>
          </a:extLst>
        </xdr:cNvPr>
        <xdr:cNvSpPr/>
      </xdr:nvSpPr>
      <xdr:spPr>
        <a:xfrm>
          <a:off x="10463710" y="820367"/>
          <a:ext cx="92841" cy="54442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16</xdr:col>
      <xdr:colOff>431442</xdr:colOff>
      <xdr:row>6</xdr:row>
      <xdr:rowOff>44633</xdr:rowOff>
    </xdr:from>
    <xdr:to>
      <xdr:col>18</xdr:col>
      <xdr:colOff>181164</xdr:colOff>
      <xdr:row>7</xdr:row>
      <xdr:rowOff>82525</xdr:rowOff>
    </xdr:to>
    <xdr:sp macro="" textlink="Pivots!C18">
      <xdr:nvSpPr>
        <xdr:cNvPr id="39" name="Rectangle 38">
          <a:extLst>
            <a:ext uri="{FF2B5EF4-FFF2-40B4-BE49-F238E27FC236}">
              <a16:creationId xmlns:a16="http://schemas.microsoft.com/office/drawing/2014/main" id="{580BB302-0C92-5851-435B-13E09BFDA280}"/>
            </a:ext>
          </a:extLst>
        </xdr:cNvPr>
        <xdr:cNvSpPr/>
      </xdr:nvSpPr>
      <xdr:spPr>
        <a:xfrm>
          <a:off x="10682499" y="1122935"/>
          <a:ext cx="971797" cy="217609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fld id="{74720A57-DBA3-435F-BF7E-E3FAB4D81915}" type="TxLink">
            <a:rPr lang="en-US" sz="1100" b="1" i="0" u="none" strike="noStrike">
              <a:solidFill>
                <a:srgbClr val="000000"/>
              </a:solidFill>
              <a:latin typeface="Aptos Narrow"/>
              <a:ea typeface="+mn-ea"/>
              <a:cs typeface="+mn-cs"/>
            </a:rPr>
            <a:pPr marL="0" indent="0" algn="l"/>
            <a:t>₹ 35,082</a:t>
          </a:fld>
          <a:endParaRPr lang="en-US" sz="1100" b="1" i="0" u="none" strike="noStrike">
            <a:solidFill>
              <a:srgbClr val="000000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8</xdr:row>
      <xdr:rowOff>111386</xdr:rowOff>
    </xdr:from>
    <xdr:to>
      <xdr:col>7</xdr:col>
      <xdr:colOff>548105</xdr:colOff>
      <xdr:row>17</xdr:row>
      <xdr:rowOff>71883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4656B2F6-207E-423A-A3C0-81FD4AA132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8</xdr:col>
      <xdr:colOff>53474</xdr:colOff>
      <xdr:row>8</xdr:row>
      <xdr:rowOff>111386</xdr:rowOff>
    </xdr:from>
    <xdr:to>
      <xdr:col>12</xdr:col>
      <xdr:colOff>464127</xdr:colOff>
      <xdr:row>17</xdr:row>
      <xdr:rowOff>71883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264B3B15-C087-43AF-A59A-58F11CCD2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0</xdr:colOff>
      <xdr:row>18</xdr:row>
      <xdr:rowOff>0</xdr:rowOff>
    </xdr:from>
    <xdr:to>
      <xdr:col>12</xdr:col>
      <xdr:colOff>487909</xdr:colOff>
      <xdr:row>29</xdr:row>
      <xdr:rowOff>0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11FCBF86-5CF7-46A3-AF45-12391B591F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475020</xdr:colOff>
      <xdr:row>0</xdr:row>
      <xdr:rowOff>162000</xdr:rowOff>
    </xdr:from>
    <xdr:to>
      <xdr:col>1</xdr:col>
      <xdr:colOff>1008000</xdr:colOff>
      <xdr:row>3</xdr:row>
      <xdr:rowOff>147699</xdr:rowOff>
    </xdr:to>
    <xdr:pic>
      <xdr:nvPicPr>
        <xdr:cNvPr id="2" name="Graphic 1" descr="Inventory with solid fill">
          <a:extLst>
            <a:ext uri="{FF2B5EF4-FFF2-40B4-BE49-F238E27FC236}">
              <a16:creationId xmlns:a16="http://schemas.microsoft.com/office/drawing/2014/main" id="{F6C4D38A-459C-4DEB-8434-6F61A2EC3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6980" y="162000"/>
          <a:ext cx="532980" cy="534339"/>
        </a:xfrm>
        <a:prstGeom prst="rect">
          <a:avLst/>
        </a:prstGeom>
      </xdr:spPr>
    </xdr:pic>
    <xdr:clientData/>
  </xdr:twoCellAnchor>
  <xdr:twoCellAnchor>
    <xdr:from>
      <xdr:col>0</xdr:col>
      <xdr:colOff>427596</xdr:colOff>
      <xdr:row>3</xdr:row>
      <xdr:rowOff>62828</xdr:rowOff>
    </xdr:from>
    <xdr:to>
      <xdr:col>1</xdr:col>
      <xdr:colOff>1452054</xdr:colOff>
      <xdr:row>6</xdr:row>
      <xdr:rowOff>114357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D405B3A-69F5-4516-84AF-930EE0F1349A}"/>
            </a:ext>
          </a:extLst>
        </xdr:cNvPr>
        <xdr:cNvSpPr/>
      </xdr:nvSpPr>
      <xdr:spPr>
        <a:xfrm>
          <a:off x="427596" y="611468"/>
          <a:ext cx="1466418" cy="6001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>
    <xdr:from>
      <xdr:col>1</xdr:col>
      <xdr:colOff>450000</xdr:colOff>
      <xdr:row>6</xdr:row>
      <xdr:rowOff>162000</xdr:rowOff>
    </xdr:from>
    <xdr:to>
      <xdr:col>1</xdr:col>
      <xdr:colOff>1443056</xdr:colOff>
      <xdr:row>8</xdr:row>
      <xdr:rowOff>18000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271A9C6-BB10-4907-9EE5-C16221BBB060}"/>
            </a:ext>
          </a:extLst>
        </xdr:cNvPr>
        <xdr:cNvSpPr/>
      </xdr:nvSpPr>
      <xdr:spPr>
        <a:xfrm>
          <a:off x="891960" y="1259280"/>
          <a:ext cx="993056" cy="221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450000</xdr:colOff>
      <xdr:row>8</xdr:row>
      <xdr:rowOff>39000</xdr:rowOff>
    </xdr:from>
    <xdr:to>
      <xdr:col>1</xdr:col>
      <xdr:colOff>1443056</xdr:colOff>
      <xdr:row>9</xdr:row>
      <xdr:rowOff>75000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44C893C-2FE1-4CFF-A602-7253AA815307}"/>
            </a:ext>
          </a:extLst>
        </xdr:cNvPr>
        <xdr:cNvSpPr/>
      </xdr:nvSpPr>
      <xdr:spPr>
        <a:xfrm>
          <a:off x="891960" y="150204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>
    <xdr:from>
      <xdr:col>1</xdr:col>
      <xdr:colOff>450000</xdr:colOff>
      <xdr:row>9</xdr:row>
      <xdr:rowOff>96000</xdr:rowOff>
    </xdr:from>
    <xdr:to>
      <xdr:col>1</xdr:col>
      <xdr:colOff>1443056</xdr:colOff>
      <xdr:row>10</xdr:row>
      <xdr:rowOff>132000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E0E10E3-62AE-4B10-862B-37AB39C57255}"/>
            </a:ext>
          </a:extLst>
        </xdr:cNvPr>
        <xdr:cNvSpPr/>
      </xdr:nvSpPr>
      <xdr:spPr>
        <a:xfrm>
          <a:off x="891960" y="174192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450000</xdr:colOff>
      <xdr:row>10</xdr:row>
      <xdr:rowOff>153000</xdr:rowOff>
    </xdr:from>
    <xdr:to>
      <xdr:col>1</xdr:col>
      <xdr:colOff>1443056</xdr:colOff>
      <xdr:row>12</xdr:row>
      <xdr:rowOff>9000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13CCC3A-7AA2-4A67-9272-173DC1A0CB52}"/>
            </a:ext>
          </a:extLst>
        </xdr:cNvPr>
        <xdr:cNvSpPr/>
      </xdr:nvSpPr>
      <xdr:spPr>
        <a:xfrm>
          <a:off x="891960" y="1981800"/>
          <a:ext cx="993056" cy="221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450000</xdr:colOff>
      <xdr:row>12</xdr:row>
      <xdr:rowOff>30000</xdr:rowOff>
    </xdr:from>
    <xdr:to>
      <xdr:col>1</xdr:col>
      <xdr:colOff>1443056</xdr:colOff>
      <xdr:row>13</xdr:row>
      <xdr:rowOff>66000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0805EDF-AFDD-4B85-9181-3708160006E8}"/>
            </a:ext>
          </a:extLst>
        </xdr:cNvPr>
        <xdr:cNvSpPr/>
      </xdr:nvSpPr>
      <xdr:spPr>
        <a:xfrm>
          <a:off x="891960" y="222456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New Entry</a:t>
          </a:r>
        </a:p>
      </xdr:txBody>
    </xdr:sp>
    <xdr:clientData/>
  </xdr:twoCellAnchor>
  <xdr:twoCellAnchor>
    <xdr:from>
      <xdr:col>1</xdr:col>
      <xdr:colOff>450000</xdr:colOff>
      <xdr:row>13</xdr:row>
      <xdr:rowOff>87000</xdr:rowOff>
    </xdr:from>
    <xdr:to>
      <xdr:col>1</xdr:col>
      <xdr:colOff>1443056</xdr:colOff>
      <xdr:row>14</xdr:row>
      <xdr:rowOff>123000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EA2AE8C-F518-46DC-A212-48F0ED05ACDC}"/>
            </a:ext>
          </a:extLst>
        </xdr:cNvPr>
        <xdr:cNvSpPr/>
      </xdr:nvSpPr>
      <xdr:spPr>
        <a:xfrm>
          <a:off x="891960" y="246444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450000</xdr:colOff>
      <xdr:row>14</xdr:row>
      <xdr:rowOff>144000</xdr:rowOff>
    </xdr:from>
    <xdr:to>
      <xdr:col>1</xdr:col>
      <xdr:colOff>1443056</xdr:colOff>
      <xdr:row>16</xdr:row>
      <xdr:rowOff>0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C33E2DF-5B11-40DE-84D3-AFFA9B8D0474}"/>
            </a:ext>
          </a:extLst>
        </xdr:cNvPr>
        <xdr:cNvSpPr/>
      </xdr:nvSpPr>
      <xdr:spPr>
        <a:xfrm>
          <a:off x="891960" y="2704320"/>
          <a:ext cx="993056" cy="221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450000</xdr:colOff>
      <xdr:row>16</xdr:row>
      <xdr:rowOff>21000</xdr:rowOff>
    </xdr:from>
    <xdr:to>
      <xdr:col>1</xdr:col>
      <xdr:colOff>1443056</xdr:colOff>
      <xdr:row>17</xdr:row>
      <xdr:rowOff>57000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0C9C1F4-D65D-4F87-B35F-D7E144C1CAA1}"/>
            </a:ext>
          </a:extLst>
        </xdr:cNvPr>
        <xdr:cNvSpPr/>
      </xdr:nvSpPr>
      <xdr:spPr>
        <a:xfrm>
          <a:off x="891960" y="294708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84000</xdr:colOff>
      <xdr:row>7</xdr:row>
      <xdr:rowOff>30217</xdr:rowOff>
    </xdr:from>
    <xdr:to>
      <xdr:col>1</xdr:col>
      <xdr:colOff>330347</xdr:colOff>
      <xdr:row>8</xdr:row>
      <xdr:rowOff>73896</xdr:rowOff>
    </xdr:to>
    <xdr:pic>
      <xdr:nvPicPr>
        <xdr:cNvPr id="12" name="Graphic 11" descr="Presentation with bar chart with solid fill">
          <a:extLst>
            <a:ext uri="{FF2B5EF4-FFF2-40B4-BE49-F238E27FC236}">
              <a16:creationId xmlns:a16="http://schemas.microsoft.com/office/drawing/2014/main" id="{FA375EA8-8AFF-4D56-9EDE-4D5F7249F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525960" y="1310377"/>
          <a:ext cx="246347" cy="226559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8</xdr:row>
      <xdr:rowOff>60000</xdr:rowOff>
    </xdr:from>
    <xdr:to>
      <xdr:col>1</xdr:col>
      <xdr:colOff>324000</xdr:colOff>
      <xdr:row>9</xdr:row>
      <xdr:rowOff>120000</xdr:rowOff>
    </xdr:to>
    <xdr:pic>
      <xdr:nvPicPr>
        <xdr:cNvPr id="13" name="Graphic 12" descr="Users outline">
          <a:extLst>
            <a:ext uri="{FF2B5EF4-FFF2-40B4-BE49-F238E27FC236}">
              <a16:creationId xmlns:a16="http://schemas.microsoft.com/office/drawing/2014/main" id="{F22B8542-F165-4370-B882-A28E16C46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25960" y="1523040"/>
          <a:ext cx="240000" cy="24288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9</xdr:row>
      <xdr:rowOff>108000</xdr:rowOff>
    </xdr:from>
    <xdr:to>
      <xdr:col>1</xdr:col>
      <xdr:colOff>312000</xdr:colOff>
      <xdr:row>10</xdr:row>
      <xdr:rowOff>156000</xdr:rowOff>
    </xdr:to>
    <xdr:pic>
      <xdr:nvPicPr>
        <xdr:cNvPr id="14" name="Graphic 13" descr="Search Inventory outline">
          <a:extLst>
            <a:ext uri="{FF2B5EF4-FFF2-40B4-BE49-F238E27FC236}">
              <a16:creationId xmlns:a16="http://schemas.microsoft.com/office/drawing/2014/main" id="{99BF88C2-96B0-43D9-B7FE-99AB68A1B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525960" y="1753920"/>
          <a:ext cx="228000" cy="23088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10</xdr:row>
      <xdr:rowOff>156000</xdr:rowOff>
    </xdr:from>
    <xdr:to>
      <xdr:col>1</xdr:col>
      <xdr:colOff>330000</xdr:colOff>
      <xdr:row>12</xdr:row>
      <xdr:rowOff>42000</xdr:rowOff>
    </xdr:to>
    <xdr:pic>
      <xdr:nvPicPr>
        <xdr:cNvPr id="15" name="Graphic 14" descr="Kiosk outline">
          <a:extLst>
            <a:ext uri="{FF2B5EF4-FFF2-40B4-BE49-F238E27FC236}">
              <a16:creationId xmlns:a16="http://schemas.microsoft.com/office/drawing/2014/main" id="{40007270-41A3-4F68-871B-02F5AAE65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525960" y="1984800"/>
          <a:ext cx="246000" cy="25176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12</xdr:row>
      <xdr:rowOff>48000</xdr:rowOff>
    </xdr:from>
    <xdr:to>
      <xdr:col>1</xdr:col>
      <xdr:colOff>300000</xdr:colOff>
      <xdr:row>13</xdr:row>
      <xdr:rowOff>84000</xdr:rowOff>
    </xdr:to>
    <xdr:pic>
      <xdr:nvPicPr>
        <xdr:cNvPr id="16" name="Graphic 15" descr="Full Brick Wall outline">
          <a:extLst>
            <a:ext uri="{FF2B5EF4-FFF2-40B4-BE49-F238E27FC236}">
              <a16:creationId xmlns:a16="http://schemas.microsoft.com/office/drawing/2014/main" id="{9582E912-8CC6-4CB2-904C-B6BFBF493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525960" y="2242560"/>
          <a:ext cx="216000" cy="21888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14</xdr:row>
      <xdr:rowOff>162000</xdr:rowOff>
    </xdr:from>
    <xdr:to>
      <xdr:col>1</xdr:col>
      <xdr:colOff>306000</xdr:colOff>
      <xdr:row>16</xdr:row>
      <xdr:rowOff>24000</xdr:rowOff>
    </xdr:to>
    <xdr:pic>
      <xdr:nvPicPr>
        <xdr:cNvPr id="17" name="Graphic 16" descr="Receipt outline">
          <a:extLst>
            <a:ext uri="{FF2B5EF4-FFF2-40B4-BE49-F238E27FC236}">
              <a16:creationId xmlns:a16="http://schemas.microsoft.com/office/drawing/2014/main" id="{56159BF6-3CA9-46F0-8180-BFE6F26DA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525960" y="2722320"/>
          <a:ext cx="222000" cy="22776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13</xdr:row>
      <xdr:rowOff>84000</xdr:rowOff>
    </xdr:from>
    <xdr:to>
      <xdr:col>1</xdr:col>
      <xdr:colOff>306000</xdr:colOff>
      <xdr:row>14</xdr:row>
      <xdr:rowOff>126000</xdr:rowOff>
    </xdr:to>
    <xdr:pic>
      <xdr:nvPicPr>
        <xdr:cNvPr id="18" name="Graphic 17" descr="Register outline">
          <a:extLst>
            <a:ext uri="{FF2B5EF4-FFF2-40B4-BE49-F238E27FC236}">
              <a16:creationId xmlns:a16="http://schemas.microsoft.com/office/drawing/2014/main" id="{47CFA527-528A-4123-8D41-1D3D03074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525960" y="2461440"/>
          <a:ext cx="222000" cy="22488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16</xdr:row>
      <xdr:rowOff>42000</xdr:rowOff>
    </xdr:from>
    <xdr:to>
      <xdr:col>1</xdr:col>
      <xdr:colOff>306000</xdr:colOff>
      <xdr:row>17</xdr:row>
      <xdr:rowOff>84000</xdr:rowOff>
    </xdr:to>
    <xdr:pic>
      <xdr:nvPicPr>
        <xdr:cNvPr id="19" name="Graphic 18" descr="Clipboard Checked outline">
          <a:extLst>
            <a:ext uri="{FF2B5EF4-FFF2-40B4-BE49-F238E27FC236}">
              <a16:creationId xmlns:a16="http://schemas.microsoft.com/office/drawing/2014/main" id="{E1007664-FA1D-4ED5-A831-049B50555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525960" y="2968080"/>
          <a:ext cx="222000" cy="224880"/>
        </a:xfrm>
        <a:prstGeom prst="rect">
          <a:avLst/>
        </a:prstGeom>
      </xdr:spPr>
    </xdr:pic>
    <xdr:clientData/>
  </xdr:twoCellAnchor>
  <xdr:twoCellAnchor editAs="absolute">
    <xdr:from>
      <xdr:col>2</xdr:col>
      <xdr:colOff>196103</xdr:colOff>
      <xdr:row>1</xdr:row>
      <xdr:rowOff>11206</xdr:rowOff>
    </xdr:from>
    <xdr:to>
      <xdr:col>15</xdr:col>
      <xdr:colOff>403411</xdr:colOff>
      <xdr:row>4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BAD3492-B38A-45BD-9B75-ADF8C1276B91}"/>
            </a:ext>
          </a:extLst>
        </xdr:cNvPr>
        <xdr:cNvSpPr/>
      </xdr:nvSpPr>
      <xdr:spPr>
        <a:xfrm>
          <a:off x="2093483" y="194086"/>
          <a:ext cx="8132108" cy="537434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400" b="1">
              <a:solidFill>
                <a:schemeClr val="tx1"/>
              </a:solidFill>
            </a:rPr>
            <a:t>Customers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475020</xdr:colOff>
      <xdr:row>0</xdr:row>
      <xdr:rowOff>162000</xdr:rowOff>
    </xdr:from>
    <xdr:to>
      <xdr:col>1</xdr:col>
      <xdr:colOff>1008000</xdr:colOff>
      <xdr:row>3</xdr:row>
      <xdr:rowOff>147699</xdr:rowOff>
    </xdr:to>
    <xdr:pic>
      <xdr:nvPicPr>
        <xdr:cNvPr id="2" name="Graphic 1" descr="Inventory with solid fill">
          <a:extLst>
            <a:ext uri="{FF2B5EF4-FFF2-40B4-BE49-F238E27FC236}">
              <a16:creationId xmlns:a16="http://schemas.microsoft.com/office/drawing/2014/main" id="{C7132835-41E4-4657-85FC-1BE2DA5CF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6980" y="162000"/>
          <a:ext cx="532980" cy="534339"/>
        </a:xfrm>
        <a:prstGeom prst="rect">
          <a:avLst/>
        </a:prstGeom>
      </xdr:spPr>
    </xdr:pic>
    <xdr:clientData/>
  </xdr:twoCellAnchor>
  <xdr:twoCellAnchor>
    <xdr:from>
      <xdr:col>0</xdr:col>
      <xdr:colOff>427596</xdr:colOff>
      <xdr:row>3</xdr:row>
      <xdr:rowOff>62828</xdr:rowOff>
    </xdr:from>
    <xdr:to>
      <xdr:col>1</xdr:col>
      <xdr:colOff>1452054</xdr:colOff>
      <xdr:row>6</xdr:row>
      <xdr:rowOff>114357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4CB4327-4E80-4995-9704-B8C6627B299B}"/>
            </a:ext>
          </a:extLst>
        </xdr:cNvPr>
        <xdr:cNvSpPr/>
      </xdr:nvSpPr>
      <xdr:spPr>
        <a:xfrm>
          <a:off x="427596" y="611468"/>
          <a:ext cx="1466418" cy="6001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>
    <xdr:from>
      <xdr:col>1</xdr:col>
      <xdr:colOff>450000</xdr:colOff>
      <xdr:row>6</xdr:row>
      <xdr:rowOff>162000</xdr:rowOff>
    </xdr:from>
    <xdr:to>
      <xdr:col>1</xdr:col>
      <xdr:colOff>1443056</xdr:colOff>
      <xdr:row>8</xdr:row>
      <xdr:rowOff>18000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D55808F-2431-4342-B791-708382C2FF55}"/>
            </a:ext>
          </a:extLst>
        </xdr:cNvPr>
        <xdr:cNvSpPr/>
      </xdr:nvSpPr>
      <xdr:spPr>
        <a:xfrm>
          <a:off x="891960" y="1259280"/>
          <a:ext cx="993056" cy="221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450000</xdr:colOff>
      <xdr:row>8</xdr:row>
      <xdr:rowOff>39000</xdr:rowOff>
    </xdr:from>
    <xdr:to>
      <xdr:col>1</xdr:col>
      <xdr:colOff>1443056</xdr:colOff>
      <xdr:row>9</xdr:row>
      <xdr:rowOff>75000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3AB0659-A2E1-41BD-8C0D-065DA11DD38C}"/>
            </a:ext>
          </a:extLst>
        </xdr:cNvPr>
        <xdr:cNvSpPr/>
      </xdr:nvSpPr>
      <xdr:spPr>
        <a:xfrm>
          <a:off x="891960" y="150204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450000</xdr:colOff>
      <xdr:row>9</xdr:row>
      <xdr:rowOff>96000</xdr:rowOff>
    </xdr:from>
    <xdr:to>
      <xdr:col>1</xdr:col>
      <xdr:colOff>1443056</xdr:colOff>
      <xdr:row>10</xdr:row>
      <xdr:rowOff>132000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2114A4B-83C9-462A-B9C0-93AE6C02EADA}"/>
            </a:ext>
          </a:extLst>
        </xdr:cNvPr>
        <xdr:cNvSpPr/>
      </xdr:nvSpPr>
      <xdr:spPr>
        <a:xfrm>
          <a:off x="891960" y="174192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Products</a:t>
          </a:r>
        </a:p>
      </xdr:txBody>
    </xdr:sp>
    <xdr:clientData/>
  </xdr:twoCellAnchor>
  <xdr:twoCellAnchor>
    <xdr:from>
      <xdr:col>1</xdr:col>
      <xdr:colOff>450000</xdr:colOff>
      <xdr:row>10</xdr:row>
      <xdr:rowOff>153000</xdr:rowOff>
    </xdr:from>
    <xdr:to>
      <xdr:col>1</xdr:col>
      <xdr:colOff>1443056</xdr:colOff>
      <xdr:row>12</xdr:row>
      <xdr:rowOff>9000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51980DA-75FA-4851-9E09-815C627FC97F}"/>
            </a:ext>
          </a:extLst>
        </xdr:cNvPr>
        <xdr:cNvSpPr/>
      </xdr:nvSpPr>
      <xdr:spPr>
        <a:xfrm>
          <a:off x="891960" y="1981800"/>
          <a:ext cx="993056" cy="221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450000</xdr:colOff>
      <xdr:row>12</xdr:row>
      <xdr:rowOff>30000</xdr:rowOff>
    </xdr:from>
    <xdr:to>
      <xdr:col>1</xdr:col>
      <xdr:colOff>1443056</xdr:colOff>
      <xdr:row>13</xdr:row>
      <xdr:rowOff>66000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811B8AC-D8A6-4C02-84BE-92BCAA0C28F7}"/>
            </a:ext>
          </a:extLst>
        </xdr:cNvPr>
        <xdr:cNvSpPr/>
      </xdr:nvSpPr>
      <xdr:spPr>
        <a:xfrm>
          <a:off x="891960" y="222456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New Entry</a:t>
          </a:r>
        </a:p>
      </xdr:txBody>
    </xdr:sp>
    <xdr:clientData/>
  </xdr:twoCellAnchor>
  <xdr:twoCellAnchor>
    <xdr:from>
      <xdr:col>1</xdr:col>
      <xdr:colOff>450000</xdr:colOff>
      <xdr:row>13</xdr:row>
      <xdr:rowOff>87000</xdr:rowOff>
    </xdr:from>
    <xdr:to>
      <xdr:col>1</xdr:col>
      <xdr:colOff>1443056</xdr:colOff>
      <xdr:row>14</xdr:row>
      <xdr:rowOff>123000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74671A4-75A3-4E85-A80B-794A53305681}"/>
            </a:ext>
          </a:extLst>
        </xdr:cNvPr>
        <xdr:cNvSpPr/>
      </xdr:nvSpPr>
      <xdr:spPr>
        <a:xfrm>
          <a:off x="891960" y="246444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450000</xdr:colOff>
      <xdr:row>14</xdr:row>
      <xdr:rowOff>144000</xdr:rowOff>
    </xdr:from>
    <xdr:to>
      <xdr:col>1</xdr:col>
      <xdr:colOff>1443056</xdr:colOff>
      <xdr:row>16</xdr:row>
      <xdr:rowOff>0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A4B0B27-4AA2-4BFC-881D-C33015C8A06F}"/>
            </a:ext>
          </a:extLst>
        </xdr:cNvPr>
        <xdr:cNvSpPr/>
      </xdr:nvSpPr>
      <xdr:spPr>
        <a:xfrm>
          <a:off x="891960" y="2704320"/>
          <a:ext cx="993056" cy="221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450000</xdr:colOff>
      <xdr:row>16</xdr:row>
      <xdr:rowOff>21000</xdr:rowOff>
    </xdr:from>
    <xdr:to>
      <xdr:col>1</xdr:col>
      <xdr:colOff>1443056</xdr:colOff>
      <xdr:row>17</xdr:row>
      <xdr:rowOff>57000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C789651-6934-4D77-8EB5-53F0D62776F6}"/>
            </a:ext>
          </a:extLst>
        </xdr:cNvPr>
        <xdr:cNvSpPr/>
      </xdr:nvSpPr>
      <xdr:spPr>
        <a:xfrm>
          <a:off x="891960" y="294708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84000</xdr:colOff>
      <xdr:row>7</xdr:row>
      <xdr:rowOff>30217</xdr:rowOff>
    </xdr:from>
    <xdr:to>
      <xdr:col>1</xdr:col>
      <xdr:colOff>330347</xdr:colOff>
      <xdr:row>8</xdr:row>
      <xdr:rowOff>73896</xdr:rowOff>
    </xdr:to>
    <xdr:pic>
      <xdr:nvPicPr>
        <xdr:cNvPr id="12" name="Graphic 11" descr="Presentation with bar chart with solid fill">
          <a:extLst>
            <a:ext uri="{FF2B5EF4-FFF2-40B4-BE49-F238E27FC236}">
              <a16:creationId xmlns:a16="http://schemas.microsoft.com/office/drawing/2014/main" id="{FD51B170-68D9-48B0-87BF-B0ACE8724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525960" y="1310377"/>
          <a:ext cx="246347" cy="226559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8</xdr:row>
      <xdr:rowOff>60000</xdr:rowOff>
    </xdr:from>
    <xdr:to>
      <xdr:col>1</xdr:col>
      <xdr:colOff>324000</xdr:colOff>
      <xdr:row>9</xdr:row>
      <xdr:rowOff>120000</xdr:rowOff>
    </xdr:to>
    <xdr:pic>
      <xdr:nvPicPr>
        <xdr:cNvPr id="13" name="Graphic 12" descr="Users outline">
          <a:extLst>
            <a:ext uri="{FF2B5EF4-FFF2-40B4-BE49-F238E27FC236}">
              <a16:creationId xmlns:a16="http://schemas.microsoft.com/office/drawing/2014/main" id="{ADD4DCF7-1496-45D9-8D03-B00DD187B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25960" y="1523040"/>
          <a:ext cx="240000" cy="24288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9</xdr:row>
      <xdr:rowOff>108000</xdr:rowOff>
    </xdr:from>
    <xdr:to>
      <xdr:col>1</xdr:col>
      <xdr:colOff>312000</xdr:colOff>
      <xdr:row>10</xdr:row>
      <xdr:rowOff>156000</xdr:rowOff>
    </xdr:to>
    <xdr:pic>
      <xdr:nvPicPr>
        <xdr:cNvPr id="14" name="Graphic 13" descr="Search Inventory outline">
          <a:extLst>
            <a:ext uri="{FF2B5EF4-FFF2-40B4-BE49-F238E27FC236}">
              <a16:creationId xmlns:a16="http://schemas.microsoft.com/office/drawing/2014/main" id="{9D2C9D4C-2E8E-443D-B925-852F30E9B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525960" y="1753920"/>
          <a:ext cx="228000" cy="23088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10</xdr:row>
      <xdr:rowOff>156000</xdr:rowOff>
    </xdr:from>
    <xdr:to>
      <xdr:col>1</xdr:col>
      <xdr:colOff>330000</xdr:colOff>
      <xdr:row>12</xdr:row>
      <xdr:rowOff>42000</xdr:rowOff>
    </xdr:to>
    <xdr:pic>
      <xdr:nvPicPr>
        <xdr:cNvPr id="15" name="Graphic 14" descr="Kiosk outline">
          <a:extLst>
            <a:ext uri="{FF2B5EF4-FFF2-40B4-BE49-F238E27FC236}">
              <a16:creationId xmlns:a16="http://schemas.microsoft.com/office/drawing/2014/main" id="{EC6CE644-F756-48EE-9AB4-666C8AC48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525960" y="1984800"/>
          <a:ext cx="246000" cy="25176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12</xdr:row>
      <xdr:rowOff>48000</xdr:rowOff>
    </xdr:from>
    <xdr:to>
      <xdr:col>1</xdr:col>
      <xdr:colOff>300000</xdr:colOff>
      <xdr:row>13</xdr:row>
      <xdr:rowOff>84000</xdr:rowOff>
    </xdr:to>
    <xdr:pic>
      <xdr:nvPicPr>
        <xdr:cNvPr id="16" name="Graphic 15" descr="Full Brick Wall outline">
          <a:extLst>
            <a:ext uri="{FF2B5EF4-FFF2-40B4-BE49-F238E27FC236}">
              <a16:creationId xmlns:a16="http://schemas.microsoft.com/office/drawing/2014/main" id="{B1D4E6D6-DD8D-436E-9950-F81BAEDA5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525960" y="2242560"/>
          <a:ext cx="216000" cy="21888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14</xdr:row>
      <xdr:rowOff>162000</xdr:rowOff>
    </xdr:from>
    <xdr:to>
      <xdr:col>1</xdr:col>
      <xdr:colOff>306000</xdr:colOff>
      <xdr:row>16</xdr:row>
      <xdr:rowOff>24000</xdr:rowOff>
    </xdr:to>
    <xdr:pic>
      <xdr:nvPicPr>
        <xdr:cNvPr id="17" name="Graphic 16" descr="Receipt outline">
          <a:extLst>
            <a:ext uri="{FF2B5EF4-FFF2-40B4-BE49-F238E27FC236}">
              <a16:creationId xmlns:a16="http://schemas.microsoft.com/office/drawing/2014/main" id="{A71954A8-3CE4-405F-AACC-B72B36DEB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525960" y="2722320"/>
          <a:ext cx="222000" cy="22776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13</xdr:row>
      <xdr:rowOff>84000</xdr:rowOff>
    </xdr:from>
    <xdr:to>
      <xdr:col>1</xdr:col>
      <xdr:colOff>306000</xdr:colOff>
      <xdr:row>14</xdr:row>
      <xdr:rowOff>126000</xdr:rowOff>
    </xdr:to>
    <xdr:pic>
      <xdr:nvPicPr>
        <xdr:cNvPr id="18" name="Graphic 17" descr="Register outline">
          <a:extLst>
            <a:ext uri="{FF2B5EF4-FFF2-40B4-BE49-F238E27FC236}">
              <a16:creationId xmlns:a16="http://schemas.microsoft.com/office/drawing/2014/main" id="{30D34FD4-20AF-44B4-8565-721DA4609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525960" y="2461440"/>
          <a:ext cx="222000" cy="22488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16</xdr:row>
      <xdr:rowOff>42000</xdr:rowOff>
    </xdr:from>
    <xdr:to>
      <xdr:col>1</xdr:col>
      <xdr:colOff>306000</xdr:colOff>
      <xdr:row>17</xdr:row>
      <xdr:rowOff>84000</xdr:rowOff>
    </xdr:to>
    <xdr:pic>
      <xdr:nvPicPr>
        <xdr:cNvPr id="19" name="Graphic 18" descr="Clipboard Checked outline">
          <a:extLst>
            <a:ext uri="{FF2B5EF4-FFF2-40B4-BE49-F238E27FC236}">
              <a16:creationId xmlns:a16="http://schemas.microsoft.com/office/drawing/2014/main" id="{FAA88E56-7133-4B21-A2F2-B63E1025A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525960" y="2968080"/>
          <a:ext cx="222000" cy="224880"/>
        </a:xfrm>
        <a:prstGeom prst="rect">
          <a:avLst/>
        </a:prstGeom>
      </xdr:spPr>
    </xdr:pic>
    <xdr:clientData/>
  </xdr:twoCellAnchor>
  <xdr:twoCellAnchor editAs="absolute">
    <xdr:from>
      <xdr:col>2</xdr:col>
      <xdr:colOff>196103</xdr:colOff>
      <xdr:row>1</xdr:row>
      <xdr:rowOff>11206</xdr:rowOff>
    </xdr:from>
    <xdr:to>
      <xdr:col>14</xdr:col>
      <xdr:colOff>570680</xdr:colOff>
      <xdr:row>4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7D7B8CE-8280-46CD-9860-0B9ED8DB9F90}"/>
            </a:ext>
          </a:extLst>
        </xdr:cNvPr>
        <xdr:cNvSpPr/>
      </xdr:nvSpPr>
      <xdr:spPr>
        <a:xfrm>
          <a:off x="2093483" y="194086"/>
          <a:ext cx="8132108" cy="537434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400" b="1">
              <a:solidFill>
                <a:schemeClr val="tx1"/>
              </a:solidFill>
            </a:rPr>
            <a:t>Products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475020</xdr:colOff>
      <xdr:row>0</xdr:row>
      <xdr:rowOff>162000</xdr:rowOff>
    </xdr:from>
    <xdr:to>
      <xdr:col>1</xdr:col>
      <xdr:colOff>1008000</xdr:colOff>
      <xdr:row>3</xdr:row>
      <xdr:rowOff>147699</xdr:rowOff>
    </xdr:to>
    <xdr:pic>
      <xdr:nvPicPr>
        <xdr:cNvPr id="2" name="Graphic 1" descr="Inventory with solid fill">
          <a:extLst>
            <a:ext uri="{FF2B5EF4-FFF2-40B4-BE49-F238E27FC236}">
              <a16:creationId xmlns:a16="http://schemas.microsoft.com/office/drawing/2014/main" id="{C9680BB9-11D5-4D98-8F15-44500EEF6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6980" y="162000"/>
          <a:ext cx="532980" cy="534339"/>
        </a:xfrm>
        <a:prstGeom prst="rect">
          <a:avLst/>
        </a:prstGeom>
      </xdr:spPr>
    </xdr:pic>
    <xdr:clientData/>
  </xdr:twoCellAnchor>
  <xdr:twoCellAnchor>
    <xdr:from>
      <xdr:col>0</xdr:col>
      <xdr:colOff>427596</xdr:colOff>
      <xdr:row>3</xdr:row>
      <xdr:rowOff>62828</xdr:rowOff>
    </xdr:from>
    <xdr:to>
      <xdr:col>1</xdr:col>
      <xdr:colOff>1452054</xdr:colOff>
      <xdr:row>6</xdr:row>
      <xdr:rowOff>114357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25C6E7B-EFD9-4B43-8935-E2F954826DA0}"/>
            </a:ext>
          </a:extLst>
        </xdr:cNvPr>
        <xdr:cNvSpPr/>
      </xdr:nvSpPr>
      <xdr:spPr>
        <a:xfrm>
          <a:off x="427596" y="611468"/>
          <a:ext cx="1466418" cy="6001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>
    <xdr:from>
      <xdr:col>1</xdr:col>
      <xdr:colOff>450000</xdr:colOff>
      <xdr:row>6</xdr:row>
      <xdr:rowOff>162000</xdr:rowOff>
    </xdr:from>
    <xdr:to>
      <xdr:col>1</xdr:col>
      <xdr:colOff>1443056</xdr:colOff>
      <xdr:row>8</xdr:row>
      <xdr:rowOff>18000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8D9DB92-C971-45A6-801E-983D52C4054F}"/>
            </a:ext>
          </a:extLst>
        </xdr:cNvPr>
        <xdr:cNvSpPr/>
      </xdr:nvSpPr>
      <xdr:spPr>
        <a:xfrm>
          <a:off x="891960" y="1259280"/>
          <a:ext cx="993056" cy="221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450000</xdr:colOff>
      <xdr:row>8</xdr:row>
      <xdr:rowOff>39000</xdr:rowOff>
    </xdr:from>
    <xdr:to>
      <xdr:col>1</xdr:col>
      <xdr:colOff>1443056</xdr:colOff>
      <xdr:row>9</xdr:row>
      <xdr:rowOff>75000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0249BBF-8261-4D47-A7E6-156A081BD7F0}"/>
            </a:ext>
          </a:extLst>
        </xdr:cNvPr>
        <xdr:cNvSpPr/>
      </xdr:nvSpPr>
      <xdr:spPr>
        <a:xfrm>
          <a:off x="891960" y="150204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450000</xdr:colOff>
      <xdr:row>9</xdr:row>
      <xdr:rowOff>96000</xdr:rowOff>
    </xdr:from>
    <xdr:to>
      <xdr:col>1</xdr:col>
      <xdr:colOff>1443056</xdr:colOff>
      <xdr:row>10</xdr:row>
      <xdr:rowOff>132000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0FC7DA2-62A4-452C-9ACD-538E21854C8A}"/>
            </a:ext>
          </a:extLst>
        </xdr:cNvPr>
        <xdr:cNvSpPr/>
      </xdr:nvSpPr>
      <xdr:spPr>
        <a:xfrm>
          <a:off x="891960" y="174192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450000</xdr:colOff>
      <xdr:row>10</xdr:row>
      <xdr:rowOff>153000</xdr:rowOff>
    </xdr:from>
    <xdr:to>
      <xdr:col>1</xdr:col>
      <xdr:colOff>1443056</xdr:colOff>
      <xdr:row>12</xdr:row>
      <xdr:rowOff>9000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5D7AA72-C7DA-4CD3-9579-5B88DD1AFBCF}"/>
            </a:ext>
          </a:extLst>
        </xdr:cNvPr>
        <xdr:cNvSpPr/>
      </xdr:nvSpPr>
      <xdr:spPr>
        <a:xfrm>
          <a:off x="891960" y="1981800"/>
          <a:ext cx="993056" cy="221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Vendors</a:t>
          </a:r>
        </a:p>
      </xdr:txBody>
    </xdr:sp>
    <xdr:clientData/>
  </xdr:twoCellAnchor>
  <xdr:twoCellAnchor>
    <xdr:from>
      <xdr:col>1</xdr:col>
      <xdr:colOff>450000</xdr:colOff>
      <xdr:row>12</xdr:row>
      <xdr:rowOff>30000</xdr:rowOff>
    </xdr:from>
    <xdr:to>
      <xdr:col>1</xdr:col>
      <xdr:colOff>1443056</xdr:colOff>
      <xdr:row>13</xdr:row>
      <xdr:rowOff>66000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99E6E83-C2FE-4193-84D7-F44AA734A6A9}"/>
            </a:ext>
          </a:extLst>
        </xdr:cNvPr>
        <xdr:cNvSpPr/>
      </xdr:nvSpPr>
      <xdr:spPr>
        <a:xfrm>
          <a:off x="891960" y="222456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New Entry</a:t>
          </a:r>
        </a:p>
      </xdr:txBody>
    </xdr:sp>
    <xdr:clientData/>
  </xdr:twoCellAnchor>
  <xdr:twoCellAnchor>
    <xdr:from>
      <xdr:col>1</xdr:col>
      <xdr:colOff>450000</xdr:colOff>
      <xdr:row>13</xdr:row>
      <xdr:rowOff>87000</xdr:rowOff>
    </xdr:from>
    <xdr:to>
      <xdr:col>1</xdr:col>
      <xdr:colOff>1443056</xdr:colOff>
      <xdr:row>14</xdr:row>
      <xdr:rowOff>123000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1C48801-7C63-401A-B21B-A3C48DDA4631}"/>
            </a:ext>
          </a:extLst>
        </xdr:cNvPr>
        <xdr:cNvSpPr/>
      </xdr:nvSpPr>
      <xdr:spPr>
        <a:xfrm>
          <a:off x="891960" y="246444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450000</xdr:colOff>
      <xdr:row>14</xdr:row>
      <xdr:rowOff>144000</xdr:rowOff>
    </xdr:from>
    <xdr:to>
      <xdr:col>1</xdr:col>
      <xdr:colOff>1443056</xdr:colOff>
      <xdr:row>16</xdr:row>
      <xdr:rowOff>0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B621934-BE3D-4F5E-9C2F-4B752FD3229C}"/>
            </a:ext>
          </a:extLst>
        </xdr:cNvPr>
        <xdr:cNvSpPr/>
      </xdr:nvSpPr>
      <xdr:spPr>
        <a:xfrm>
          <a:off x="891960" y="2704320"/>
          <a:ext cx="993056" cy="221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450000</xdr:colOff>
      <xdr:row>16</xdr:row>
      <xdr:rowOff>21000</xdr:rowOff>
    </xdr:from>
    <xdr:to>
      <xdr:col>1</xdr:col>
      <xdr:colOff>1443056</xdr:colOff>
      <xdr:row>17</xdr:row>
      <xdr:rowOff>57000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6D56244-F7F0-47FC-9458-3C726D5EC5EC}"/>
            </a:ext>
          </a:extLst>
        </xdr:cNvPr>
        <xdr:cNvSpPr/>
      </xdr:nvSpPr>
      <xdr:spPr>
        <a:xfrm>
          <a:off x="891960" y="294708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84000</xdr:colOff>
      <xdr:row>7</xdr:row>
      <xdr:rowOff>30217</xdr:rowOff>
    </xdr:from>
    <xdr:to>
      <xdr:col>1</xdr:col>
      <xdr:colOff>330347</xdr:colOff>
      <xdr:row>8</xdr:row>
      <xdr:rowOff>73896</xdr:rowOff>
    </xdr:to>
    <xdr:pic>
      <xdr:nvPicPr>
        <xdr:cNvPr id="12" name="Graphic 11" descr="Presentation with bar chart with solid fill">
          <a:extLst>
            <a:ext uri="{FF2B5EF4-FFF2-40B4-BE49-F238E27FC236}">
              <a16:creationId xmlns:a16="http://schemas.microsoft.com/office/drawing/2014/main" id="{488B34CB-5205-4D24-8AC7-15A1BA2E5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525960" y="1310377"/>
          <a:ext cx="246347" cy="226559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8</xdr:row>
      <xdr:rowOff>60000</xdr:rowOff>
    </xdr:from>
    <xdr:to>
      <xdr:col>1</xdr:col>
      <xdr:colOff>324000</xdr:colOff>
      <xdr:row>9</xdr:row>
      <xdr:rowOff>120000</xdr:rowOff>
    </xdr:to>
    <xdr:pic>
      <xdr:nvPicPr>
        <xdr:cNvPr id="13" name="Graphic 12" descr="Users outline">
          <a:extLst>
            <a:ext uri="{FF2B5EF4-FFF2-40B4-BE49-F238E27FC236}">
              <a16:creationId xmlns:a16="http://schemas.microsoft.com/office/drawing/2014/main" id="{1792348E-6D64-41EA-8C6C-EF9A45CC2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25960" y="1523040"/>
          <a:ext cx="240000" cy="24288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9</xdr:row>
      <xdr:rowOff>108000</xdr:rowOff>
    </xdr:from>
    <xdr:to>
      <xdr:col>1</xdr:col>
      <xdr:colOff>312000</xdr:colOff>
      <xdr:row>10</xdr:row>
      <xdr:rowOff>156000</xdr:rowOff>
    </xdr:to>
    <xdr:pic>
      <xdr:nvPicPr>
        <xdr:cNvPr id="14" name="Graphic 13" descr="Search Inventory outline">
          <a:extLst>
            <a:ext uri="{FF2B5EF4-FFF2-40B4-BE49-F238E27FC236}">
              <a16:creationId xmlns:a16="http://schemas.microsoft.com/office/drawing/2014/main" id="{7E5D9024-9A05-40FA-8DFE-8649736E3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525960" y="1753920"/>
          <a:ext cx="228000" cy="23088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10</xdr:row>
      <xdr:rowOff>156000</xdr:rowOff>
    </xdr:from>
    <xdr:to>
      <xdr:col>1</xdr:col>
      <xdr:colOff>330000</xdr:colOff>
      <xdr:row>12</xdr:row>
      <xdr:rowOff>42000</xdr:rowOff>
    </xdr:to>
    <xdr:pic>
      <xdr:nvPicPr>
        <xdr:cNvPr id="15" name="Graphic 14" descr="Kiosk outline">
          <a:extLst>
            <a:ext uri="{FF2B5EF4-FFF2-40B4-BE49-F238E27FC236}">
              <a16:creationId xmlns:a16="http://schemas.microsoft.com/office/drawing/2014/main" id="{10E4368F-8450-4954-BB28-295D01D40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525960" y="1984800"/>
          <a:ext cx="246000" cy="25176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12</xdr:row>
      <xdr:rowOff>48000</xdr:rowOff>
    </xdr:from>
    <xdr:to>
      <xdr:col>1</xdr:col>
      <xdr:colOff>300000</xdr:colOff>
      <xdr:row>13</xdr:row>
      <xdr:rowOff>84000</xdr:rowOff>
    </xdr:to>
    <xdr:pic>
      <xdr:nvPicPr>
        <xdr:cNvPr id="16" name="Graphic 15" descr="Full Brick Wall outline">
          <a:extLst>
            <a:ext uri="{FF2B5EF4-FFF2-40B4-BE49-F238E27FC236}">
              <a16:creationId xmlns:a16="http://schemas.microsoft.com/office/drawing/2014/main" id="{B416FFC5-A017-4143-A3A3-2928CD5A3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525960" y="2242560"/>
          <a:ext cx="216000" cy="21888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14</xdr:row>
      <xdr:rowOff>162000</xdr:rowOff>
    </xdr:from>
    <xdr:to>
      <xdr:col>1</xdr:col>
      <xdr:colOff>306000</xdr:colOff>
      <xdr:row>16</xdr:row>
      <xdr:rowOff>24000</xdr:rowOff>
    </xdr:to>
    <xdr:pic>
      <xdr:nvPicPr>
        <xdr:cNvPr id="17" name="Graphic 16" descr="Receipt outline">
          <a:extLst>
            <a:ext uri="{FF2B5EF4-FFF2-40B4-BE49-F238E27FC236}">
              <a16:creationId xmlns:a16="http://schemas.microsoft.com/office/drawing/2014/main" id="{C1240205-2C37-490C-9FDE-262711F2A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525960" y="2722320"/>
          <a:ext cx="222000" cy="22776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13</xdr:row>
      <xdr:rowOff>84000</xdr:rowOff>
    </xdr:from>
    <xdr:to>
      <xdr:col>1</xdr:col>
      <xdr:colOff>306000</xdr:colOff>
      <xdr:row>14</xdr:row>
      <xdr:rowOff>126000</xdr:rowOff>
    </xdr:to>
    <xdr:pic>
      <xdr:nvPicPr>
        <xdr:cNvPr id="18" name="Graphic 17" descr="Register outline">
          <a:extLst>
            <a:ext uri="{FF2B5EF4-FFF2-40B4-BE49-F238E27FC236}">
              <a16:creationId xmlns:a16="http://schemas.microsoft.com/office/drawing/2014/main" id="{9CCC6218-142B-4943-AD3B-FCF3A2A8B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525960" y="2461440"/>
          <a:ext cx="222000" cy="22488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16</xdr:row>
      <xdr:rowOff>42000</xdr:rowOff>
    </xdr:from>
    <xdr:to>
      <xdr:col>1</xdr:col>
      <xdr:colOff>306000</xdr:colOff>
      <xdr:row>17</xdr:row>
      <xdr:rowOff>84000</xdr:rowOff>
    </xdr:to>
    <xdr:pic>
      <xdr:nvPicPr>
        <xdr:cNvPr id="19" name="Graphic 18" descr="Clipboard Checked outline">
          <a:extLst>
            <a:ext uri="{FF2B5EF4-FFF2-40B4-BE49-F238E27FC236}">
              <a16:creationId xmlns:a16="http://schemas.microsoft.com/office/drawing/2014/main" id="{0027E6A2-4CFE-44E3-AC57-E8463036A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525960" y="2968080"/>
          <a:ext cx="222000" cy="224880"/>
        </a:xfrm>
        <a:prstGeom prst="rect">
          <a:avLst/>
        </a:prstGeom>
      </xdr:spPr>
    </xdr:pic>
    <xdr:clientData/>
  </xdr:twoCellAnchor>
  <xdr:twoCellAnchor editAs="absolute">
    <xdr:from>
      <xdr:col>2</xdr:col>
      <xdr:colOff>188483</xdr:colOff>
      <xdr:row>1</xdr:row>
      <xdr:rowOff>11206</xdr:rowOff>
    </xdr:from>
    <xdr:to>
      <xdr:col>13</xdr:col>
      <xdr:colOff>378221</xdr:colOff>
      <xdr:row>4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275299A-41EB-42AA-8B2F-5BD2BC5DED45}"/>
            </a:ext>
          </a:extLst>
        </xdr:cNvPr>
        <xdr:cNvSpPr/>
      </xdr:nvSpPr>
      <xdr:spPr>
        <a:xfrm>
          <a:off x="2093483" y="194086"/>
          <a:ext cx="8132108" cy="537434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400" b="1">
              <a:solidFill>
                <a:schemeClr val="tx1"/>
              </a:solidFill>
            </a:rPr>
            <a:t>Vendors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475020</xdr:colOff>
      <xdr:row>0</xdr:row>
      <xdr:rowOff>162000</xdr:rowOff>
    </xdr:from>
    <xdr:to>
      <xdr:col>1</xdr:col>
      <xdr:colOff>1008000</xdr:colOff>
      <xdr:row>3</xdr:row>
      <xdr:rowOff>147699</xdr:rowOff>
    </xdr:to>
    <xdr:pic>
      <xdr:nvPicPr>
        <xdr:cNvPr id="2" name="Graphic 1" descr="Inventory with solid fill">
          <a:extLst>
            <a:ext uri="{FF2B5EF4-FFF2-40B4-BE49-F238E27FC236}">
              <a16:creationId xmlns:a16="http://schemas.microsoft.com/office/drawing/2014/main" id="{4273A325-F0E3-4222-8FD9-232CD404C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6980" y="162000"/>
          <a:ext cx="532980" cy="534339"/>
        </a:xfrm>
        <a:prstGeom prst="rect">
          <a:avLst/>
        </a:prstGeom>
      </xdr:spPr>
    </xdr:pic>
    <xdr:clientData/>
  </xdr:twoCellAnchor>
  <xdr:twoCellAnchor>
    <xdr:from>
      <xdr:col>0</xdr:col>
      <xdr:colOff>427596</xdr:colOff>
      <xdr:row>3</xdr:row>
      <xdr:rowOff>62828</xdr:rowOff>
    </xdr:from>
    <xdr:to>
      <xdr:col>1</xdr:col>
      <xdr:colOff>1452054</xdr:colOff>
      <xdr:row>6</xdr:row>
      <xdr:rowOff>114357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D3C6F1B-D5E6-49DE-B3B7-7D2461603450}"/>
            </a:ext>
          </a:extLst>
        </xdr:cNvPr>
        <xdr:cNvSpPr/>
      </xdr:nvSpPr>
      <xdr:spPr>
        <a:xfrm>
          <a:off x="427596" y="611468"/>
          <a:ext cx="1466418" cy="6001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>
    <xdr:from>
      <xdr:col>1</xdr:col>
      <xdr:colOff>450000</xdr:colOff>
      <xdr:row>6</xdr:row>
      <xdr:rowOff>162000</xdr:rowOff>
    </xdr:from>
    <xdr:to>
      <xdr:col>1</xdr:col>
      <xdr:colOff>1443056</xdr:colOff>
      <xdr:row>8</xdr:row>
      <xdr:rowOff>18000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C2079D-9FDD-4DC6-BEF5-8D0B638E6095}"/>
            </a:ext>
          </a:extLst>
        </xdr:cNvPr>
        <xdr:cNvSpPr/>
      </xdr:nvSpPr>
      <xdr:spPr>
        <a:xfrm>
          <a:off x="891960" y="1259280"/>
          <a:ext cx="993056" cy="221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450000</xdr:colOff>
      <xdr:row>8</xdr:row>
      <xdr:rowOff>39000</xdr:rowOff>
    </xdr:from>
    <xdr:to>
      <xdr:col>1</xdr:col>
      <xdr:colOff>1443056</xdr:colOff>
      <xdr:row>9</xdr:row>
      <xdr:rowOff>75000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0526ADD-A6A1-41EA-85CA-4D5BB8E3F329}"/>
            </a:ext>
          </a:extLst>
        </xdr:cNvPr>
        <xdr:cNvSpPr/>
      </xdr:nvSpPr>
      <xdr:spPr>
        <a:xfrm>
          <a:off x="891960" y="150204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450000</xdr:colOff>
      <xdr:row>9</xdr:row>
      <xdr:rowOff>96000</xdr:rowOff>
    </xdr:from>
    <xdr:to>
      <xdr:col>1</xdr:col>
      <xdr:colOff>1443056</xdr:colOff>
      <xdr:row>10</xdr:row>
      <xdr:rowOff>132000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8E22A61-5CF8-4A1B-9651-492B52F10F01}"/>
            </a:ext>
          </a:extLst>
        </xdr:cNvPr>
        <xdr:cNvSpPr/>
      </xdr:nvSpPr>
      <xdr:spPr>
        <a:xfrm>
          <a:off x="891960" y="174192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450000</xdr:colOff>
      <xdr:row>10</xdr:row>
      <xdr:rowOff>153000</xdr:rowOff>
    </xdr:from>
    <xdr:to>
      <xdr:col>1</xdr:col>
      <xdr:colOff>1443056</xdr:colOff>
      <xdr:row>12</xdr:row>
      <xdr:rowOff>9000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BF5F7ED-B8AD-46B8-BB69-0DC2B8B7DF22}"/>
            </a:ext>
          </a:extLst>
        </xdr:cNvPr>
        <xdr:cNvSpPr/>
      </xdr:nvSpPr>
      <xdr:spPr>
        <a:xfrm>
          <a:off x="891960" y="1981800"/>
          <a:ext cx="993056" cy="221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450000</xdr:colOff>
      <xdr:row>12</xdr:row>
      <xdr:rowOff>30000</xdr:rowOff>
    </xdr:from>
    <xdr:to>
      <xdr:col>1</xdr:col>
      <xdr:colOff>1443056</xdr:colOff>
      <xdr:row>13</xdr:row>
      <xdr:rowOff>66000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1E0FAD1-0F94-43F5-939E-61EA7A8D9D49}"/>
            </a:ext>
          </a:extLst>
        </xdr:cNvPr>
        <xdr:cNvSpPr/>
      </xdr:nvSpPr>
      <xdr:spPr>
        <a:xfrm>
          <a:off x="891960" y="222456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New Entry</a:t>
          </a:r>
        </a:p>
      </xdr:txBody>
    </xdr:sp>
    <xdr:clientData/>
  </xdr:twoCellAnchor>
  <xdr:twoCellAnchor>
    <xdr:from>
      <xdr:col>1</xdr:col>
      <xdr:colOff>450000</xdr:colOff>
      <xdr:row>13</xdr:row>
      <xdr:rowOff>87000</xdr:rowOff>
    </xdr:from>
    <xdr:to>
      <xdr:col>1</xdr:col>
      <xdr:colOff>1443056</xdr:colOff>
      <xdr:row>14</xdr:row>
      <xdr:rowOff>123000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C4A3D79-DA04-4F9E-9E6C-3386D7832454}"/>
            </a:ext>
          </a:extLst>
        </xdr:cNvPr>
        <xdr:cNvSpPr/>
      </xdr:nvSpPr>
      <xdr:spPr>
        <a:xfrm>
          <a:off x="891960" y="246444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450000</xdr:colOff>
      <xdr:row>14</xdr:row>
      <xdr:rowOff>144000</xdr:rowOff>
    </xdr:from>
    <xdr:to>
      <xdr:col>1</xdr:col>
      <xdr:colOff>1443056</xdr:colOff>
      <xdr:row>16</xdr:row>
      <xdr:rowOff>0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85CD89E-B0D5-4A25-B93C-4F0144B57F42}"/>
            </a:ext>
          </a:extLst>
        </xdr:cNvPr>
        <xdr:cNvSpPr/>
      </xdr:nvSpPr>
      <xdr:spPr>
        <a:xfrm>
          <a:off x="891960" y="2704320"/>
          <a:ext cx="993056" cy="221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450000</xdr:colOff>
      <xdr:row>16</xdr:row>
      <xdr:rowOff>21000</xdr:rowOff>
    </xdr:from>
    <xdr:to>
      <xdr:col>1</xdr:col>
      <xdr:colOff>1443056</xdr:colOff>
      <xdr:row>17</xdr:row>
      <xdr:rowOff>57000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F6C5125-ACD1-4EC0-824A-DD9B4849AC83}"/>
            </a:ext>
          </a:extLst>
        </xdr:cNvPr>
        <xdr:cNvSpPr/>
      </xdr:nvSpPr>
      <xdr:spPr>
        <a:xfrm>
          <a:off x="891960" y="294708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84000</xdr:colOff>
      <xdr:row>7</xdr:row>
      <xdr:rowOff>30217</xdr:rowOff>
    </xdr:from>
    <xdr:to>
      <xdr:col>1</xdr:col>
      <xdr:colOff>330347</xdr:colOff>
      <xdr:row>8</xdr:row>
      <xdr:rowOff>73896</xdr:rowOff>
    </xdr:to>
    <xdr:pic>
      <xdr:nvPicPr>
        <xdr:cNvPr id="12" name="Graphic 11" descr="Presentation with bar chart with solid fill">
          <a:extLst>
            <a:ext uri="{FF2B5EF4-FFF2-40B4-BE49-F238E27FC236}">
              <a16:creationId xmlns:a16="http://schemas.microsoft.com/office/drawing/2014/main" id="{13101619-F998-4473-8BE9-CE65BBD2E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525960" y="1310377"/>
          <a:ext cx="246347" cy="226559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8</xdr:row>
      <xdr:rowOff>60000</xdr:rowOff>
    </xdr:from>
    <xdr:to>
      <xdr:col>1</xdr:col>
      <xdr:colOff>324000</xdr:colOff>
      <xdr:row>9</xdr:row>
      <xdr:rowOff>120000</xdr:rowOff>
    </xdr:to>
    <xdr:pic>
      <xdr:nvPicPr>
        <xdr:cNvPr id="13" name="Graphic 12" descr="Users outline">
          <a:extLst>
            <a:ext uri="{FF2B5EF4-FFF2-40B4-BE49-F238E27FC236}">
              <a16:creationId xmlns:a16="http://schemas.microsoft.com/office/drawing/2014/main" id="{50DFF8A1-C1E9-49DA-A91D-9D0FB9345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25960" y="1523040"/>
          <a:ext cx="240000" cy="24288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9</xdr:row>
      <xdr:rowOff>108000</xdr:rowOff>
    </xdr:from>
    <xdr:to>
      <xdr:col>1</xdr:col>
      <xdr:colOff>312000</xdr:colOff>
      <xdr:row>10</xdr:row>
      <xdr:rowOff>156000</xdr:rowOff>
    </xdr:to>
    <xdr:pic>
      <xdr:nvPicPr>
        <xdr:cNvPr id="14" name="Graphic 13" descr="Search Inventory outline">
          <a:extLst>
            <a:ext uri="{FF2B5EF4-FFF2-40B4-BE49-F238E27FC236}">
              <a16:creationId xmlns:a16="http://schemas.microsoft.com/office/drawing/2014/main" id="{9BAACA66-F97D-476C-BA40-2B369B3C2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525960" y="1753920"/>
          <a:ext cx="228000" cy="23088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10</xdr:row>
      <xdr:rowOff>156000</xdr:rowOff>
    </xdr:from>
    <xdr:to>
      <xdr:col>1</xdr:col>
      <xdr:colOff>330000</xdr:colOff>
      <xdr:row>12</xdr:row>
      <xdr:rowOff>42000</xdr:rowOff>
    </xdr:to>
    <xdr:pic>
      <xdr:nvPicPr>
        <xdr:cNvPr id="15" name="Graphic 14" descr="Kiosk outline">
          <a:extLst>
            <a:ext uri="{FF2B5EF4-FFF2-40B4-BE49-F238E27FC236}">
              <a16:creationId xmlns:a16="http://schemas.microsoft.com/office/drawing/2014/main" id="{C52D48D1-743F-43CC-85E9-471A33E15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525960" y="1984800"/>
          <a:ext cx="246000" cy="25176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12</xdr:row>
      <xdr:rowOff>48000</xdr:rowOff>
    </xdr:from>
    <xdr:to>
      <xdr:col>1</xdr:col>
      <xdr:colOff>300000</xdr:colOff>
      <xdr:row>13</xdr:row>
      <xdr:rowOff>84000</xdr:rowOff>
    </xdr:to>
    <xdr:pic>
      <xdr:nvPicPr>
        <xdr:cNvPr id="16" name="Graphic 15" descr="Full Brick Wall outline">
          <a:extLst>
            <a:ext uri="{FF2B5EF4-FFF2-40B4-BE49-F238E27FC236}">
              <a16:creationId xmlns:a16="http://schemas.microsoft.com/office/drawing/2014/main" id="{91971F02-F090-4246-830C-EF3640937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525960" y="2242560"/>
          <a:ext cx="216000" cy="21888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14</xdr:row>
      <xdr:rowOff>162000</xdr:rowOff>
    </xdr:from>
    <xdr:to>
      <xdr:col>1</xdr:col>
      <xdr:colOff>306000</xdr:colOff>
      <xdr:row>16</xdr:row>
      <xdr:rowOff>24000</xdr:rowOff>
    </xdr:to>
    <xdr:pic>
      <xdr:nvPicPr>
        <xdr:cNvPr id="17" name="Graphic 16" descr="Receipt outline">
          <a:extLst>
            <a:ext uri="{FF2B5EF4-FFF2-40B4-BE49-F238E27FC236}">
              <a16:creationId xmlns:a16="http://schemas.microsoft.com/office/drawing/2014/main" id="{6A713536-6FA3-42C0-B732-A6203AA04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525960" y="2722320"/>
          <a:ext cx="222000" cy="22776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13</xdr:row>
      <xdr:rowOff>84000</xdr:rowOff>
    </xdr:from>
    <xdr:to>
      <xdr:col>1</xdr:col>
      <xdr:colOff>306000</xdr:colOff>
      <xdr:row>14</xdr:row>
      <xdr:rowOff>126000</xdr:rowOff>
    </xdr:to>
    <xdr:pic>
      <xdr:nvPicPr>
        <xdr:cNvPr id="18" name="Graphic 17" descr="Register outline">
          <a:extLst>
            <a:ext uri="{FF2B5EF4-FFF2-40B4-BE49-F238E27FC236}">
              <a16:creationId xmlns:a16="http://schemas.microsoft.com/office/drawing/2014/main" id="{97054335-8089-4502-A653-48133A091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525960" y="2461440"/>
          <a:ext cx="222000" cy="22488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16</xdr:row>
      <xdr:rowOff>42000</xdr:rowOff>
    </xdr:from>
    <xdr:to>
      <xdr:col>1</xdr:col>
      <xdr:colOff>306000</xdr:colOff>
      <xdr:row>17</xdr:row>
      <xdr:rowOff>84000</xdr:rowOff>
    </xdr:to>
    <xdr:pic>
      <xdr:nvPicPr>
        <xdr:cNvPr id="19" name="Graphic 18" descr="Clipboard Checked outline">
          <a:extLst>
            <a:ext uri="{FF2B5EF4-FFF2-40B4-BE49-F238E27FC236}">
              <a16:creationId xmlns:a16="http://schemas.microsoft.com/office/drawing/2014/main" id="{5AEB4CE0-71B4-43DF-BC47-87FF75BDF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525960" y="2968080"/>
          <a:ext cx="222000" cy="224880"/>
        </a:xfrm>
        <a:prstGeom prst="rect">
          <a:avLst/>
        </a:prstGeom>
      </xdr:spPr>
    </xdr:pic>
    <xdr:clientData/>
  </xdr:twoCellAnchor>
  <xdr:twoCellAnchor editAs="absolute">
    <xdr:from>
      <xdr:col>2</xdr:col>
      <xdr:colOff>196103</xdr:colOff>
      <xdr:row>1</xdr:row>
      <xdr:rowOff>11206</xdr:rowOff>
    </xdr:from>
    <xdr:to>
      <xdr:col>15</xdr:col>
      <xdr:colOff>403411</xdr:colOff>
      <xdr:row>4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B77A760-DC06-4B62-BFDF-FAF41357D0BD}"/>
            </a:ext>
          </a:extLst>
        </xdr:cNvPr>
        <xdr:cNvSpPr/>
      </xdr:nvSpPr>
      <xdr:spPr>
        <a:xfrm>
          <a:off x="2093483" y="194086"/>
          <a:ext cx="8132108" cy="537434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400" b="1">
              <a:solidFill>
                <a:schemeClr val="tx1"/>
              </a:solidFill>
            </a:rPr>
            <a:t>New Entry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475020</xdr:colOff>
      <xdr:row>0</xdr:row>
      <xdr:rowOff>162000</xdr:rowOff>
    </xdr:from>
    <xdr:to>
      <xdr:col>1</xdr:col>
      <xdr:colOff>1008000</xdr:colOff>
      <xdr:row>3</xdr:row>
      <xdr:rowOff>147699</xdr:rowOff>
    </xdr:to>
    <xdr:pic>
      <xdr:nvPicPr>
        <xdr:cNvPr id="2" name="Graphic 1" descr="Inventory with solid fill">
          <a:extLst>
            <a:ext uri="{FF2B5EF4-FFF2-40B4-BE49-F238E27FC236}">
              <a16:creationId xmlns:a16="http://schemas.microsoft.com/office/drawing/2014/main" id="{4A489ACD-C41E-415B-ADE3-CFE477031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6980" y="162000"/>
          <a:ext cx="532980" cy="534339"/>
        </a:xfrm>
        <a:prstGeom prst="rect">
          <a:avLst/>
        </a:prstGeom>
      </xdr:spPr>
    </xdr:pic>
    <xdr:clientData/>
  </xdr:twoCellAnchor>
  <xdr:twoCellAnchor>
    <xdr:from>
      <xdr:col>0</xdr:col>
      <xdr:colOff>427596</xdr:colOff>
      <xdr:row>3</xdr:row>
      <xdr:rowOff>62828</xdr:rowOff>
    </xdr:from>
    <xdr:to>
      <xdr:col>1</xdr:col>
      <xdr:colOff>1452054</xdr:colOff>
      <xdr:row>6</xdr:row>
      <xdr:rowOff>114357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D8DEE8C-A05A-47A0-A6D8-F4FABFBAE999}"/>
            </a:ext>
          </a:extLst>
        </xdr:cNvPr>
        <xdr:cNvSpPr/>
      </xdr:nvSpPr>
      <xdr:spPr>
        <a:xfrm>
          <a:off x="427596" y="611468"/>
          <a:ext cx="1466418" cy="6001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>
    <xdr:from>
      <xdr:col>1</xdr:col>
      <xdr:colOff>450000</xdr:colOff>
      <xdr:row>6</xdr:row>
      <xdr:rowOff>162000</xdr:rowOff>
    </xdr:from>
    <xdr:to>
      <xdr:col>1</xdr:col>
      <xdr:colOff>1443056</xdr:colOff>
      <xdr:row>8</xdr:row>
      <xdr:rowOff>18000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1B7827B-1613-42C6-AB27-87DA8ECC3151}"/>
            </a:ext>
          </a:extLst>
        </xdr:cNvPr>
        <xdr:cNvSpPr/>
      </xdr:nvSpPr>
      <xdr:spPr>
        <a:xfrm>
          <a:off x="891960" y="1259280"/>
          <a:ext cx="993056" cy="221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450000</xdr:colOff>
      <xdr:row>8</xdr:row>
      <xdr:rowOff>39000</xdr:rowOff>
    </xdr:from>
    <xdr:to>
      <xdr:col>1</xdr:col>
      <xdr:colOff>1443056</xdr:colOff>
      <xdr:row>9</xdr:row>
      <xdr:rowOff>75000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BEB250A-DF4B-461E-8435-D6A364C13ACF}"/>
            </a:ext>
          </a:extLst>
        </xdr:cNvPr>
        <xdr:cNvSpPr/>
      </xdr:nvSpPr>
      <xdr:spPr>
        <a:xfrm>
          <a:off x="891960" y="150204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450000</xdr:colOff>
      <xdr:row>9</xdr:row>
      <xdr:rowOff>96000</xdr:rowOff>
    </xdr:from>
    <xdr:to>
      <xdr:col>1</xdr:col>
      <xdr:colOff>1443056</xdr:colOff>
      <xdr:row>10</xdr:row>
      <xdr:rowOff>132000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9172B64-F571-44EC-B6F3-1F7E02F46BB9}"/>
            </a:ext>
          </a:extLst>
        </xdr:cNvPr>
        <xdr:cNvSpPr/>
      </xdr:nvSpPr>
      <xdr:spPr>
        <a:xfrm>
          <a:off x="891960" y="174192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450000</xdr:colOff>
      <xdr:row>10</xdr:row>
      <xdr:rowOff>153000</xdr:rowOff>
    </xdr:from>
    <xdr:to>
      <xdr:col>1</xdr:col>
      <xdr:colOff>1443056</xdr:colOff>
      <xdr:row>12</xdr:row>
      <xdr:rowOff>9000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EE3BCE3-2614-4408-9EEC-D17BF9C30E32}"/>
            </a:ext>
          </a:extLst>
        </xdr:cNvPr>
        <xdr:cNvSpPr/>
      </xdr:nvSpPr>
      <xdr:spPr>
        <a:xfrm>
          <a:off x="891960" y="1981800"/>
          <a:ext cx="993056" cy="221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450000</xdr:colOff>
      <xdr:row>12</xdr:row>
      <xdr:rowOff>30000</xdr:rowOff>
    </xdr:from>
    <xdr:to>
      <xdr:col>1</xdr:col>
      <xdr:colOff>1443056</xdr:colOff>
      <xdr:row>14</xdr:row>
      <xdr:rowOff>66000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964093B-9DB5-40EB-9ED3-F98AFBC688BA}"/>
            </a:ext>
          </a:extLst>
        </xdr:cNvPr>
        <xdr:cNvSpPr/>
      </xdr:nvSpPr>
      <xdr:spPr>
        <a:xfrm>
          <a:off x="891960" y="222456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New Entry</a:t>
          </a:r>
        </a:p>
      </xdr:txBody>
    </xdr:sp>
    <xdr:clientData/>
  </xdr:twoCellAnchor>
  <xdr:twoCellAnchor>
    <xdr:from>
      <xdr:col>1</xdr:col>
      <xdr:colOff>461094</xdr:colOff>
      <xdr:row>13</xdr:row>
      <xdr:rowOff>50800</xdr:rowOff>
    </xdr:from>
    <xdr:to>
      <xdr:col>2</xdr:col>
      <xdr:colOff>0</xdr:colOff>
      <xdr:row>14</xdr:row>
      <xdr:rowOff>86800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74BD080-0E9E-4E8A-A9AC-770AC3991150}"/>
            </a:ext>
          </a:extLst>
        </xdr:cNvPr>
        <xdr:cNvSpPr/>
      </xdr:nvSpPr>
      <xdr:spPr>
        <a:xfrm>
          <a:off x="905594" y="2444750"/>
          <a:ext cx="993056" cy="220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Purchase</a:t>
          </a:r>
        </a:p>
      </xdr:txBody>
    </xdr:sp>
    <xdr:clientData/>
  </xdr:twoCellAnchor>
  <xdr:twoCellAnchor>
    <xdr:from>
      <xdr:col>1</xdr:col>
      <xdr:colOff>461094</xdr:colOff>
      <xdr:row>14</xdr:row>
      <xdr:rowOff>144000</xdr:rowOff>
    </xdr:from>
    <xdr:to>
      <xdr:col>2</xdr:col>
      <xdr:colOff>0</xdr:colOff>
      <xdr:row>16</xdr:row>
      <xdr:rowOff>0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601B07C-8494-4684-A086-2670014CBA59}"/>
            </a:ext>
          </a:extLst>
        </xdr:cNvPr>
        <xdr:cNvSpPr/>
      </xdr:nvSpPr>
      <xdr:spPr>
        <a:xfrm>
          <a:off x="905594" y="2722100"/>
          <a:ext cx="993056" cy="22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461094</xdr:colOff>
      <xdr:row>16</xdr:row>
      <xdr:rowOff>0</xdr:rowOff>
    </xdr:from>
    <xdr:to>
      <xdr:col>2</xdr:col>
      <xdr:colOff>0</xdr:colOff>
      <xdr:row>17</xdr:row>
      <xdr:rowOff>36000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4F506F9-D34B-4912-9A86-F5542CBDB0E7}"/>
            </a:ext>
          </a:extLst>
        </xdr:cNvPr>
        <xdr:cNvSpPr/>
      </xdr:nvSpPr>
      <xdr:spPr>
        <a:xfrm>
          <a:off x="905594" y="2946400"/>
          <a:ext cx="993056" cy="220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84000</xdr:colOff>
      <xdr:row>7</xdr:row>
      <xdr:rowOff>30217</xdr:rowOff>
    </xdr:from>
    <xdr:to>
      <xdr:col>1</xdr:col>
      <xdr:colOff>330347</xdr:colOff>
      <xdr:row>8</xdr:row>
      <xdr:rowOff>73896</xdr:rowOff>
    </xdr:to>
    <xdr:pic>
      <xdr:nvPicPr>
        <xdr:cNvPr id="12" name="Graphic 11" descr="Presentation with bar chart with solid fill">
          <a:extLst>
            <a:ext uri="{FF2B5EF4-FFF2-40B4-BE49-F238E27FC236}">
              <a16:creationId xmlns:a16="http://schemas.microsoft.com/office/drawing/2014/main" id="{8482F754-B1F4-4765-988A-E491A5F61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525960" y="1310377"/>
          <a:ext cx="246347" cy="226559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8</xdr:row>
      <xdr:rowOff>60000</xdr:rowOff>
    </xdr:from>
    <xdr:to>
      <xdr:col>1</xdr:col>
      <xdr:colOff>324000</xdr:colOff>
      <xdr:row>9</xdr:row>
      <xdr:rowOff>120000</xdr:rowOff>
    </xdr:to>
    <xdr:pic>
      <xdr:nvPicPr>
        <xdr:cNvPr id="13" name="Graphic 12" descr="Users outline">
          <a:extLst>
            <a:ext uri="{FF2B5EF4-FFF2-40B4-BE49-F238E27FC236}">
              <a16:creationId xmlns:a16="http://schemas.microsoft.com/office/drawing/2014/main" id="{75001A41-FC13-4FE8-8ACF-D9486835C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25960" y="1523040"/>
          <a:ext cx="240000" cy="24288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9</xdr:row>
      <xdr:rowOff>108000</xdr:rowOff>
    </xdr:from>
    <xdr:to>
      <xdr:col>1</xdr:col>
      <xdr:colOff>312000</xdr:colOff>
      <xdr:row>10</xdr:row>
      <xdr:rowOff>156000</xdr:rowOff>
    </xdr:to>
    <xdr:pic>
      <xdr:nvPicPr>
        <xdr:cNvPr id="14" name="Graphic 13" descr="Search Inventory outline">
          <a:extLst>
            <a:ext uri="{FF2B5EF4-FFF2-40B4-BE49-F238E27FC236}">
              <a16:creationId xmlns:a16="http://schemas.microsoft.com/office/drawing/2014/main" id="{7BA6CB27-50ED-4A47-BDF6-60B590990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525960" y="1753920"/>
          <a:ext cx="228000" cy="23088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10</xdr:row>
      <xdr:rowOff>156000</xdr:rowOff>
    </xdr:from>
    <xdr:to>
      <xdr:col>1</xdr:col>
      <xdr:colOff>330000</xdr:colOff>
      <xdr:row>12</xdr:row>
      <xdr:rowOff>42000</xdr:rowOff>
    </xdr:to>
    <xdr:pic>
      <xdr:nvPicPr>
        <xdr:cNvPr id="15" name="Graphic 14" descr="Kiosk outline">
          <a:extLst>
            <a:ext uri="{FF2B5EF4-FFF2-40B4-BE49-F238E27FC236}">
              <a16:creationId xmlns:a16="http://schemas.microsoft.com/office/drawing/2014/main" id="{8CDF2B04-6758-42F6-A502-ECCA7B6F9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525960" y="1984800"/>
          <a:ext cx="246000" cy="25176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12</xdr:row>
      <xdr:rowOff>48000</xdr:rowOff>
    </xdr:from>
    <xdr:to>
      <xdr:col>1</xdr:col>
      <xdr:colOff>300000</xdr:colOff>
      <xdr:row>13</xdr:row>
      <xdr:rowOff>84000</xdr:rowOff>
    </xdr:to>
    <xdr:pic>
      <xdr:nvPicPr>
        <xdr:cNvPr id="16" name="Graphic 15" descr="Full Brick Wall outline">
          <a:extLst>
            <a:ext uri="{FF2B5EF4-FFF2-40B4-BE49-F238E27FC236}">
              <a16:creationId xmlns:a16="http://schemas.microsoft.com/office/drawing/2014/main" id="{A22DB86A-A93C-4AFF-B948-6D3F766D5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525960" y="2242560"/>
          <a:ext cx="216000" cy="21888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14</xdr:row>
      <xdr:rowOff>161996</xdr:rowOff>
    </xdr:from>
    <xdr:to>
      <xdr:col>1</xdr:col>
      <xdr:colOff>306000</xdr:colOff>
      <xdr:row>16</xdr:row>
      <xdr:rowOff>23997</xdr:rowOff>
    </xdr:to>
    <xdr:pic>
      <xdr:nvPicPr>
        <xdr:cNvPr id="17" name="Graphic 16" descr="Receipt outline">
          <a:extLst>
            <a:ext uri="{FF2B5EF4-FFF2-40B4-BE49-F238E27FC236}">
              <a16:creationId xmlns:a16="http://schemas.microsoft.com/office/drawing/2014/main" id="{14743429-BD1B-47A9-A531-3150A5EE8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525158" y="2744775"/>
          <a:ext cx="222000" cy="230969"/>
        </a:xfrm>
        <a:prstGeom prst="rect">
          <a:avLst/>
        </a:prstGeom>
      </xdr:spPr>
    </xdr:pic>
    <xdr:clientData/>
  </xdr:twoCellAnchor>
  <xdr:twoCellAnchor editAs="oneCell">
    <xdr:from>
      <xdr:col>1</xdr:col>
      <xdr:colOff>88242</xdr:colOff>
      <xdr:row>13</xdr:row>
      <xdr:rowOff>94353</xdr:rowOff>
    </xdr:from>
    <xdr:to>
      <xdr:col>1</xdr:col>
      <xdr:colOff>310242</xdr:colOff>
      <xdr:row>14</xdr:row>
      <xdr:rowOff>136353</xdr:rowOff>
    </xdr:to>
    <xdr:pic>
      <xdr:nvPicPr>
        <xdr:cNvPr id="18" name="Graphic 17" descr="Register outline">
          <a:extLst>
            <a:ext uri="{FF2B5EF4-FFF2-40B4-BE49-F238E27FC236}">
              <a16:creationId xmlns:a16="http://schemas.microsoft.com/office/drawing/2014/main" id="{FCE4E7CB-F8F7-4F82-9472-312503AC4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529400" y="2492648"/>
          <a:ext cx="222000" cy="226484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16</xdr:row>
      <xdr:rowOff>58030</xdr:rowOff>
    </xdr:from>
    <xdr:to>
      <xdr:col>1</xdr:col>
      <xdr:colOff>306000</xdr:colOff>
      <xdr:row>17</xdr:row>
      <xdr:rowOff>100029</xdr:rowOff>
    </xdr:to>
    <xdr:pic>
      <xdr:nvPicPr>
        <xdr:cNvPr id="19" name="Graphic 18" descr="Clipboard Checked outline">
          <a:extLst>
            <a:ext uri="{FF2B5EF4-FFF2-40B4-BE49-F238E27FC236}">
              <a16:creationId xmlns:a16="http://schemas.microsoft.com/office/drawing/2014/main" id="{FEFD50BF-88CC-424C-83D2-1E571B3F3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525158" y="3009777"/>
          <a:ext cx="222000" cy="226484"/>
        </a:xfrm>
        <a:prstGeom prst="rect">
          <a:avLst/>
        </a:prstGeom>
      </xdr:spPr>
    </xdr:pic>
    <xdr:clientData/>
  </xdr:twoCellAnchor>
  <xdr:twoCellAnchor editAs="absolute">
    <xdr:from>
      <xdr:col>2</xdr:col>
      <xdr:colOff>188483</xdr:colOff>
      <xdr:row>1</xdr:row>
      <xdr:rowOff>11206</xdr:rowOff>
    </xdr:from>
    <xdr:to>
      <xdr:col>14</xdr:col>
      <xdr:colOff>466911</xdr:colOff>
      <xdr:row>4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A9A88FA-B016-42BA-849E-6137A6FDA5F5}"/>
            </a:ext>
          </a:extLst>
        </xdr:cNvPr>
        <xdr:cNvSpPr/>
      </xdr:nvSpPr>
      <xdr:spPr>
        <a:xfrm>
          <a:off x="2093483" y="194086"/>
          <a:ext cx="8132108" cy="537434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400" b="1">
              <a:solidFill>
                <a:schemeClr val="tx1"/>
              </a:solidFill>
            </a:rPr>
            <a:t>Purchase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475020</xdr:colOff>
      <xdr:row>0</xdr:row>
      <xdr:rowOff>162000</xdr:rowOff>
    </xdr:from>
    <xdr:to>
      <xdr:col>1</xdr:col>
      <xdr:colOff>1008000</xdr:colOff>
      <xdr:row>3</xdr:row>
      <xdr:rowOff>147699</xdr:rowOff>
    </xdr:to>
    <xdr:pic>
      <xdr:nvPicPr>
        <xdr:cNvPr id="2" name="Graphic 1" descr="Inventory with solid fill">
          <a:extLst>
            <a:ext uri="{FF2B5EF4-FFF2-40B4-BE49-F238E27FC236}">
              <a16:creationId xmlns:a16="http://schemas.microsoft.com/office/drawing/2014/main" id="{2C34F444-6AD2-42E5-8837-5A4CCC41D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6980" y="162000"/>
          <a:ext cx="532980" cy="534339"/>
        </a:xfrm>
        <a:prstGeom prst="rect">
          <a:avLst/>
        </a:prstGeom>
      </xdr:spPr>
    </xdr:pic>
    <xdr:clientData/>
  </xdr:twoCellAnchor>
  <xdr:twoCellAnchor>
    <xdr:from>
      <xdr:col>0</xdr:col>
      <xdr:colOff>427596</xdr:colOff>
      <xdr:row>3</xdr:row>
      <xdr:rowOff>62828</xdr:rowOff>
    </xdr:from>
    <xdr:to>
      <xdr:col>1</xdr:col>
      <xdr:colOff>1452054</xdr:colOff>
      <xdr:row>6</xdr:row>
      <xdr:rowOff>114357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CC2ED70-58B6-47BF-992F-DB88B0D05BC7}"/>
            </a:ext>
          </a:extLst>
        </xdr:cNvPr>
        <xdr:cNvSpPr/>
      </xdr:nvSpPr>
      <xdr:spPr>
        <a:xfrm>
          <a:off x="427596" y="611468"/>
          <a:ext cx="1466418" cy="6001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>
    <xdr:from>
      <xdr:col>1</xdr:col>
      <xdr:colOff>450000</xdr:colOff>
      <xdr:row>6</xdr:row>
      <xdr:rowOff>162000</xdr:rowOff>
    </xdr:from>
    <xdr:to>
      <xdr:col>1</xdr:col>
      <xdr:colOff>1443056</xdr:colOff>
      <xdr:row>8</xdr:row>
      <xdr:rowOff>18000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FB972B-AA27-4A5F-8EB8-0B650BABABF4}"/>
            </a:ext>
          </a:extLst>
        </xdr:cNvPr>
        <xdr:cNvSpPr/>
      </xdr:nvSpPr>
      <xdr:spPr>
        <a:xfrm>
          <a:off x="891960" y="1259280"/>
          <a:ext cx="993056" cy="221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450000</xdr:colOff>
      <xdr:row>8</xdr:row>
      <xdr:rowOff>39000</xdr:rowOff>
    </xdr:from>
    <xdr:to>
      <xdr:col>1</xdr:col>
      <xdr:colOff>1443056</xdr:colOff>
      <xdr:row>9</xdr:row>
      <xdr:rowOff>75000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882CE2F-30A8-4EB3-8E04-E534A62C234A}"/>
            </a:ext>
          </a:extLst>
        </xdr:cNvPr>
        <xdr:cNvSpPr/>
      </xdr:nvSpPr>
      <xdr:spPr>
        <a:xfrm>
          <a:off x="891960" y="150204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450000</xdr:colOff>
      <xdr:row>9</xdr:row>
      <xdr:rowOff>96000</xdr:rowOff>
    </xdr:from>
    <xdr:to>
      <xdr:col>1</xdr:col>
      <xdr:colOff>1443056</xdr:colOff>
      <xdr:row>10</xdr:row>
      <xdr:rowOff>132000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8492CA6-B54C-4BE7-A769-1263EA785ACA}"/>
            </a:ext>
          </a:extLst>
        </xdr:cNvPr>
        <xdr:cNvSpPr/>
      </xdr:nvSpPr>
      <xdr:spPr>
        <a:xfrm>
          <a:off x="891960" y="174192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450000</xdr:colOff>
      <xdr:row>10</xdr:row>
      <xdr:rowOff>153000</xdr:rowOff>
    </xdr:from>
    <xdr:to>
      <xdr:col>1</xdr:col>
      <xdr:colOff>1443056</xdr:colOff>
      <xdr:row>12</xdr:row>
      <xdr:rowOff>9000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60FFD22-1EFF-431C-A1C7-AA3CA0AFC486}"/>
            </a:ext>
          </a:extLst>
        </xdr:cNvPr>
        <xdr:cNvSpPr/>
      </xdr:nvSpPr>
      <xdr:spPr>
        <a:xfrm>
          <a:off x="891960" y="1981800"/>
          <a:ext cx="993056" cy="221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450000</xdr:colOff>
      <xdr:row>12</xdr:row>
      <xdr:rowOff>30000</xdr:rowOff>
    </xdr:from>
    <xdr:to>
      <xdr:col>1</xdr:col>
      <xdr:colOff>1443056</xdr:colOff>
      <xdr:row>13</xdr:row>
      <xdr:rowOff>66000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E0DA2BB-BC27-4100-91E8-C538648826E7}"/>
            </a:ext>
          </a:extLst>
        </xdr:cNvPr>
        <xdr:cNvSpPr/>
      </xdr:nvSpPr>
      <xdr:spPr>
        <a:xfrm>
          <a:off x="891960" y="222456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New Entry</a:t>
          </a:r>
        </a:p>
      </xdr:txBody>
    </xdr:sp>
    <xdr:clientData/>
  </xdr:twoCellAnchor>
  <xdr:twoCellAnchor>
    <xdr:from>
      <xdr:col>1</xdr:col>
      <xdr:colOff>450000</xdr:colOff>
      <xdr:row>13</xdr:row>
      <xdr:rowOff>87000</xdr:rowOff>
    </xdr:from>
    <xdr:to>
      <xdr:col>1</xdr:col>
      <xdr:colOff>1443056</xdr:colOff>
      <xdr:row>14</xdr:row>
      <xdr:rowOff>123000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8DE3E00-CDCB-42C0-AF39-CA2EBAEF689C}"/>
            </a:ext>
          </a:extLst>
        </xdr:cNvPr>
        <xdr:cNvSpPr/>
      </xdr:nvSpPr>
      <xdr:spPr>
        <a:xfrm>
          <a:off x="891960" y="246444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450000</xdr:colOff>
      <xdr:row>14</xdr:row>
      <xdr:rowOff>144000</xdr:rowOff>
    </xdr:from>
    <xdr:to>
      <xdr:col>1</xdr:col>
      <xdr:colOff>1443056</xdr:colOff>
      <xdr:row>16</xdr:row>
      <xdr:rowOff>0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3815A7E-2E03-4BBD-A8B0-F71F6C9BB716}"/>
            </a:ext>
          </a:extLst>
        </xdr:cNvPr>
        <xdr:cNvSpPr/>
      </xdr:nvSpPr>
      <xdr:spPr>
        <a:xfrm>
          <a:off x="891960" y="2704320"/>
          <a:ext cx="993056" cy="221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Sales</a:t>
          </a:r>
        </a:p>
      </xdr:txBody>
    </xdr:sp>
    <xdr:clientData/>
  </xdr:twoCellAnchor>
  <xdr:twoCellAnchor>
    <xdr:from>
      <xdr:col>1</xdr:col>
      <xdr:colOff>450000</xdr:colOff>
      <xdr:row>16</xdr:row>
      <xdr:rowOff>21000</xdr:rowOff>
    </xdr:from>
    <xdr:to>
      <xdr:col>1</xdr:col>
      <xdr:colOff>1443056</xdr:colOff>
      <xdr:row>17</xdr:row>
      <xdr:rowOff>57000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61753EF-0735-4BA3-94BD-8F697777A19F}"/>
            </a:ext>
          </a:extLst>
        </xdr:cNvPr>
        <xdr:cNvSpPr/>
      </xdr:nvSpPr>
      <xdr:spPr>
        <a:xfrm>
          <a:off x="891960" y="294708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84000</xdr:colOff>
      <xdr:row>7</xdr:row>
      <xdr:rowOff>30217</xdr:rowOff>
    </xdr:from>
    <xdr:to>
      <xdr:col>1</xdr:col>
      <xdr:colOff>330347</xdr:colOff>
      <xdr:row>8</xdr:row>
      <xdr:rowOff>73896</xdr:rowOff>
    </xdr:to>
    <xdr:pic>
      <xdr:nvPicPr>
        <xdr:cNvPr id="12" name="Graphic 11" descr="Presentation with bar chart with solid fill">
          <a:extLst>
            <a:ext uri="{FF2B5EF4-FFF2-40B4-BE49-F238E27FC236}">
              <a16:creationId xmlns:a16="http://schemas.microsoft.com/office/drawing/2014/main" id="{B5347A00-A04C-45F5-BAAA-26DBED862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525960" y="1310377"/>
          <a:ext cx="246347" cy="226559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8</xdr:row>
      <xdr:rowOff>60000</xdr:rowOff>
    </xdr:from>
    <xdr:to>
      <xdr:col>1</xdr:col>
      <xdr:colOff>324000</xdr:colOff>
      <xdr:row>9</xdr:row>
      <xdr:rowOff>120000</xdr:rowOff>
    </xdr:to>
    <xdr:pic>
      <xdr:nvPicPr>
        <xdr:cNvPr id="13" name="Graphic 12" descr="Users outline">
          <a:extLst>
            <a:ext uri="{FF2B5EF4-FFF2-40B4-BE49-F238E27FC236}">
              <a16:creationId xmlns:a16="http://schemas.microsoft.com/office/drawing/2014/main" id="{8996F5A6-824C-4F12-98AE-2D003A76D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25960" y="1523040"/>
          <a:ext cx="240000" cy="24288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9</xdr:row>
      <xdr:rowOff>108000</xdr:rowOff>
    </xdr:from>
    <xdr:to>
      <xdr:col>1</xdr:col>
      <xdr:colOff>312000</xdr:colOff>
      <xdr:row>10</xdr:row>
      <xdr:rowOff>156000</xdr:rowOff>
    </xdr:to>
    <xdr:pic>
      <xdr:nvPicPr>
        <xdr:cNvPr id="14" name="Graphic 13" descr="Search Inventory outline">
          <a:extLst>
            <a:ext uri="{FF2B5EF4-FFF2-40B4-BE49-F238E27FC236}">
              <a16:creationId xmlns:a16="http://schemas.microsoft.com/office/drawing/2014/main" id="{CBC0A2D6-C345-4703-9571-12BE67886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525960" y="1753920"/>
          <a:ext cx="228000" cy="23088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10</xdr:row>
      <xdr:rowOff>156000</xdr:rowOff>
    </xdr:from>
    <xdr:to>
      <xdr:col>1</xdr:col>
      <xdr:colOff>330000</xdr:colOff>
      <xdr:row>12</xdr:row>
      <xdr:rowOff>42000</xdr:rowOff>
    </xdr:to>
    <xdr:pic>
      <xdr:nvPicPr>
        <xdr:cNvPr id="15" name="Graphic 14" descr="Kiosk outline">
          <a:extLst>
            <a:ext uri="{FF2B5EF4-FFF2-40B4-BE49-F238E27FC236}">
              <a16:creationId xmlns:a16="http://schemas.microsoft.com/office/drawing/2014/main" id="{5F2EEB28-5A6E-4F86-AD68-E93E45843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525960" y="1984800"/>
          <a:ext cx="246000" cy="25176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12</xdr:row>
      <xdr:rowOff>48000</xdr:rowOff>
    </xdr:from>
    <xdr:to>
      <xdr:col>1</xdr:col>
      <xdr:colOff>300000</xdr:colOff>
      <xdr:row>13</xdr:row>
      <xdr:rowOff>84000</xdr:rowOff>
    </xdr:to>
    <xdr:pic>
      <xdr:nvPicPr>
        <xdr:cNvPr id="16" name="Graphic 15" descr="Full Brick Wall outline">
          <a:extLst>
            <a:ext uri="{FF2B5EF4-FFF2-40B4-BE49-F238E27FC236}">
              <a16:creationId xmlns:a16="http://schemas.microsoft.com/office/drawing/2014/main" id="{7F5C6EC7-AB2D-48C8-876C-AF8D4E882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525960" y="2242560"/>
          <a:ext cx="216000" cy="21888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14</xdr:row>
      <xdr:rowOff>162000</xdr:rowOff>
    </xdr:from>
    <xdr:to>
      <xdr:col>1</xdr:col>
      <xdr:colOff>306000</xdr:colOff>
      <xdr:row>16</xdr:row>
      <xdr:rowOff>24000</xdr:rowOff>
    </xdr:to>
    <xdr:pic>
      <xdr:nvPicPr>
        <xdr:cNvPr id="17" name="Graphic 16" descr="Receipt outline">
          <a:extLst>
            <a:ext uri="{FF2B5EF4-FFF2-40B4-BE49-F238E27FC236}">
              <a16:creationId xmlns:a16="http://schemas.microsoft.com/office/drawing/2014/main" id="{41A3819C-B23C-42D7-9805-C6D9BB924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525960" y="2722320"/>
          <a:ext cx="222000" cy="22776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13</xdr:row>
      <xdr:rowOff>84000</xdr:rowOff>
    </xdr:from>
    <xdr:to>
      <xdr:col>1</xdr:col>
      <xdr:colOff>306000</xdr:colOff>
      <xdr:row>14</xdr:row>
      <xdr:rowOff>126000</xdr:rowOff>
    </xdr:to>
    <xdr:pic>
      <xdr:nvPicPr>
        <xdr:cNvPr id="18" name="Graphic 17" descr="Register outline">
          <a:extLst>
            <a:ext uri="{FF2B5EF4-FFF2-40B4-BE49-F238E27FC236}">
              <a16:creationId xmlns:a16="http://schemas.microsoft.com/office/drawing/2014/main" id="{66AFB41E-F93D-44F6-A8E9-F334C8D54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525960" y="2461440"/>
          <a:ext cx="222000" cy="22488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16</xdr:row>
      <xdr:rowOff>42000</xdr:rowOff>
    </xdr:from>
    <xdr:to>
      <xdr:col>1</xdr:col>
      <xdr:colOff>306000</xdr:colOff>
      <xdr:row>17</xdr:row>
      <xdr:rowOff>84000</xdr:rowOff>
    </xdr:to>
    <xdr:pic>
      <xdr:nvPicPr>
        <xdr:cNvPr id="19" name="Graphic 18" descr="Clipboard Checked outline">
          <a:extLst>
            <a:ext uri="{FF2B5EF4-FFF2-40B4-BE49-F238E27FC236}">
              <a16:creationId xmlns:a16="http://schemas.microsoft.com/office/drawing/2014/main" id="{A2C2F36D-F9F9-46F6-A240-3275B54A7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525960" y="2968080"/>
          <a:ext cx="222000" cy="224880"/>
        </a:xfrm>
        <a:prstGeom prst="rect">
          <a:avLst/>
        </a:prstGeom>
      </xdr:spPr>
    </xdr:pic>
    <xdr:clientData/>
  </xdr:twoCellAnchor>
  <xdr:twoCellAnchor editAs="absolute">
    <xdr:from>
      <xdr:col>2</xdr:col>
      <xdr:colOff>188483</xdr:colOff>
      <xdr:row>1</xdr:row>
      <xdr:rowOff>11206</xdr:rowOff>
    </xdr:from>
    <xdr:to>
      <xdr:col>13</xdr:col>
      <xdr:colOff>82237</xdr:colOff>
      <xdr:row>4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1C7C2A3-037F-424F-8C2F-7893C6252A47}"/>
            </a:ext>
          </a:extLst>
        </xdr:cNvPr>
        <xdr:cNvSpPr/>
      </xdr:nvSpPr>
      <xdr:spPr>
        <a:xfrm>
          <a:off x="2093483" y="194086"/>
          <a:ext cx="8132108" cy="537434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400" b="1">
              <a:solidFill>
                <a:schemeClr val="tx1"/>
              </a:solidFill>
            </a:rPr>
            <a:t>Sales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475020</xdr:colOff>
      <xdr:row>0</xdr:row>
      <xdr:rowOff>162000</xdr:rowOff>
    </xdr:from>
    <xdr:to>
      <xdr:col>1</xdr:col>
      <xdr:colOff>1008000</xdr:colOff>
      <xdr:row>3</xdr:row>
      <xdr:rowOff>147699</xdr:rowOff>
    </xdr:to>
    <xdr:pic>
      <xdr:nvPicPr>
        <xdr:cNvPr id="2" name="Graphic 1" descr="Inventory with solid fill">
          <a:extLst>
            <a:ext uri="{FF2B5EF4-FFF2-40B4-BE49-F238E27FC236}">
              <a16:creationId xmlns:a16="http://schemas.microsoft.com/office/drawing/2014/main" id="{1509CC57-F932-463C-9BAF-34E0BF335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6980" y="162000"/>
          <a:ext cx="532980" cy="534339"/>
        </a:xfrm>
        <a:prstGeom prst="rect">
          <a:avLst/>
        </a:prstGeom>
      </xdr:spPr>
    </xdr:pic>
    <xdr:clientData/>
  </xdr:twoCellAnchor>
  <xdr:twoCellAnchor>
    <xdr:from>
      <xdr:col>0</xdr:col>
      <xdr:colOff>427596</xdr:colOff>
      <xdr:row>3</xdr:row>
      <xdr:rowOff>62828</xdr:rowOff>
    </xdr:from>
    <xdr:to>
      <xdr:col>1</xdr:col>
      <xdr:colOff>1452054</xdr:colOff>
      <xdr:row>6</xdr:row>
      <xdr:rowOff>114357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5C631C1-92F6-4E4A-84B9-2A43E1F4B296}"/>
            </a:ext>
          </a:extLst>
        </xdr:cNvPr>
        <xdr:cNvSpPr/>
      </xdr:nvSpPr>
      <xdr:spPr>
        <a:xfrm>
          <a:off x="427596" y="611468"/>
          <a:ext cx="1466418" cy="6001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>
    <xdr:from>
      <xdr:col>1</xdr:col>
      <xdr:colOff>450000</xdr:colOff>
      <xdr:row>6</xdr:row>
      <xdr:rowOff>162000</xdr:rowOff>
    </xdr:from>
    <xdr:to>
      <xdr:col>1</xdr:col>
      <xdr:colOff>1443056</xdr:colOff>
      <xdr:row>8</xdr:row>
      <xdr:rowOff>18000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DC78F6-05D4-4605-A19D-399B80B00D57}"/>
            </a:ext>
          </a:extLst>
        </xdr:cNvPr>
        <xdr:cNvSpPr/>
      </xdr:nvSpPr>
      <xdr:spPr>
        <a:xfrm>
          <a:off x="891960" y="1259280"/>
          <a:ext cx="993056" cy="221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450000</xdr:colOff>
      <xdr:row>8</xdr:row>
      <xdr:rowOff>39000</xdr:rowOff>
    </xdr:from>
    <xdr:to>
      <xdr:col>1</xdr:col>
      <xdr:colOff>1443056</xdr:colOff>
      <xdr:row>9</xdr:row>
      <xdr:rowOff>75000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07BFBDD-1500-44D8-BC59-7C3354764D61}"/>
            </a:ext>
          </a:extLst>
        </xdr:cNvPr>
        <xdr:cNvSpPr/>
      </xdr:nvSpPr>
      <xdr:spPr>
        <a:xfrm>
          <a:off x="891960" y="150204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450000</xdr:colOff>
      <xdr:row>9</xdr:row>
      <xdr:rowOff>96000</xdr:rowOff>
    </xdr:from>
    <xdr:to>
      <xdr:col>1</xdr:col>
      <xdr:colOff>1443056</xdr:colOff>
      <xdr:row>10</xdr:row>
      <xdr:rowOff>132000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77EF4A5-611B-4E3C-A039-971D83BCA99C}"/>
            </a:ext>
          </a:extLst>
        </xdr:cNvPr>
        <xdr:cNvSpPr/>
      </xdr:nvSpPr>
      <xdr:spPr>
        <a:xfrm>
          <a:off x="891960" y="174192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450000</xdr:colOff>
      <xdr:row>10</xdr:row>
      <xdr:rowOff>153000</xdr:rowOff>
    </xdr:from>
    <xdr:to>
      <xdr:col>1</xdr:col>
      <xdr:colOff>1443056</xdr:colOff>
      <xdr:row>12</xdr:row>
      <xdr:rowOff>9000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D754DD9-A5D6-4EFE-998C-BA88BD9A9C0B}"/>
            </a:ext>
          </a:extLst>
        </xdr:cNvPr>
        <xdr:cNvSpPr/>
      </xdr:nvSpPr>
      <xdr:spPr>
        <a:xfrm>
          <a:off x="891960" y="1981800"/>
          <a:ext cx="993056" cy="221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450000</xdr:colOff>
      <xdr:row>12</xdr:row>
      <xdr:rowOff>30000</xdr:rowOff>
    </xdr:from>
    <xdr:to>
      <xdr:col>1</xdr:col>
      <xdr:colOff>1443056</xdr:colOff>
      <xdr:row>13</xdr:row>
      <xdr:rowOff>66000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0AB2D27-7207-410D-B3BF-26AB3D44DD29}"/>
            </a:ext>
          </a:extLst>
        </xdr:cNvPr>
        <xdr:cNvSpPr/>
      </xdr:nvSpPr>
      <xdr:spPr>
        <a:xfrm>
          <a:off x="891960" y="222456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New Entry</a:t>
          </a:r>
        </a:p>
      </xdr:txBody>
    </xdr:sp>
    <xdr:clientData/>
  </xdr:twoCellAnchor>
  <xdr:twoCellAnchor>
    <xdr:from>
      <xdr:col>1</xdr:col>
      <xdr:colOff>450000</xdr:colOff>
      <xdr:row>13</xdr:row>
      <xdr:rowOff>87000</xdr:rowOff>
    </xdr:from>
    <xdr:to>
      <xdr:col>1</xdr:col>
      <xdr:colOff>1443056</xdr:colOff>
      <xdr:row>14</xdr:row>
      <xdr:rowOff>123000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3547263-7349-4A12-BD38-99EEE00C7F02}"/>
            </a:ext>
          </a:extLst>
        </xdr:cNvPr>
        <xdr:cNvSpPr/>
      </xdr:nvSpPr>
      <xdr:spPr>
        <a:xfrm>
          <a:off x="891960" y="246444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450000</xdr:colOff>
      <xdr:row>14</xdr:row>
      <xdr:rowOff>144000</xdr:rowOff>
    </xdr:from>
    <xdr:to>
      <xdr:col>1</xdr:col>
      <xdr:colOff>1443056</xdr:colOff>
      <xdr:row>16</xdr:row>
      <xdr:rowOff>0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0BE04E5-B1EF-4A2F-8191-272231166AC7}"/>
            </a:ext>
          </a:extLst>
        </xdr:cNvPr>
        <xdr:cNvSpPr/>
      </xdr:nvSpPr>
      <xdr:spPr>
        <a:xfrm>
          <a:off x="891960" y="2704320"/>
          <a:ext cx="993056" cy="221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2">
                  <a:lumMod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450000</xdr:colOff>
      <xdr:row>16</xdr:row>
      <xdr:rowOff>21000</xdr:rowOff>
    </xdr:from>
    <xdr:to>
      <xdr:col>1</xdr:col>
      <xdr:colOff>1443056</xdr:colOff>
      <xdr:row>17</xdr:row>
      <xdr:rowOff>57000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9FFE058-62BA-47E6-9F6B-9A279558527D}"/>
            </a:ext>
          </a:extLst>
        </xdr:cNvPr>
        <xdr:cNvSpPr/>
      </xdr:nvSpPr>
      <xdr:spPr>
        <a:xfrm>
          <a:off x="891960" y="2947080"/>
          <a:ext cx="993056" cy="218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84000</xdr:colOff>
      <xdr:row>7</xdr:row>
      <xdr:rowOff>30217</xdr:rowOff>
    </xdr:from>
    <xdr:to>
      <xdr:col>1</xdr:col>
      <xdr:colOff>330347</xdr:colOff>
      <xdr:row>8</xdr:row>
      <xdr:rowOff>73896</xdr:rowOff>
    </xdr:to>
    <xdr:pic>
      <xdr:nvPicPr>
        <xdr:cNvPr id="12" name="Graphic 11" descr="Presentation with bar chart with solid fill">
          <a:extLst>
            <a:ext uri="{FF2B5EF4-FFF2-40B4-BE49-F238E27FC236}">
              <a16:creationId xmlns:a16="http://schemas.microsoft.com/office/drawing/2014/main" id="{63FD650E-14F5-433E-97D8-85A0B94D3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525960" y="1310377"/>
          <a:ext cx="246347" cy="226559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8</xdr:row>
      <xdr:rowOff>60000</xdr:rowOff>
    </xdr:from>
    <xdr:to>
      <xdr:col>1</xdr:col>
      <xdr:colOff>324000</xdr:colOff>
      <xdr:row>9</xdr:row>
      <xdr:rowOff>120000</xdr:rowOff>
    </xdr:to>
    <xdr:pic>
      <xdr:nvPicPr>
        <xdr:cNvPr id="13" name="Graphic 12" descr="Users outline">
          <a:extLst>
            <a:ext uri="{FF2B5EF4-FFF2-40B4-BE49-F238E27FC236}">
              <a16:creationId xmlns:a16="http://schemas.microsoft.com/office/drawing/2014/main" id="{FB879F0D-A9A7-4AD6-8B6A-1728D6ABC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25960" y="1523040"/>
          <a:ext cx="240000" cy="24288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9</xdr:row>
      <xdr:rowOff>108000</xdr:rowOff>
    </xdr:from>
    <xdr:to>
      <xdr:col>1</xdr:col>
      <xdr:colOff>312000</xdr:colOff>
      <xdr:row>10</xdr:row>
      <xdr:rowOff>156000</xdr:rowOff>
    </xdr:to>
    <xdr:pic>
      <xdr:nvPicPr>
        <xdr:cNvPr id="14" name="Graphic 13" descr="Search Inventory outline">
          <a:extLst>
            <a:ext uri="{FF2B5EF4-FFF2-40B4-BE49-F238E27FC236}">
              <a16:creationId xmlns:a16="http://schemas.microsoft.com/office/drawing/2014/main" id="{830324F1-22DE-4FC4-AFE2-3DBCC296C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525960" y="1753920"/>
          <a:ext cx="228000" cy="23088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10</xdr:row>
      <xdr:rowOff>156000</xdr:rowOff>
    </xdr:from>
    <xdr:to>
      <xdr:col>1</xdr:col>
      <xdr:colOff>330000</xdr:colOff>
      <xdr:row>12</xdr:row>
      <xdr:rowOff>42000</xdr:rowOff>
    </xdr:to>
    <xdr:pic>
      <xdr:nvPicPr>
        <xdr:cNvPr id="15" name="Graphic 14" descr="Kiosk outline">
          <a:extLst>
            <a:ext uri="{FF2B5EF4-FFF2-40B4-BE49-F238E27FC236}">
              <a16:creationId xmlns:a16="http://schemas.microsoft.com/office/drawing/2014/main" id="{7A7249AE-26D4-46BF-B389-DB3BB4354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525960" y="1984800"/>
          <a:ext cx="246000" cy="25176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12</xdr:row>
      <xdr:rowOff>48000</xdr:rowOff>
    </xdr:from>
    <xdr:to>
      <xdr:col>1</xdr:col>
      <xdr:colOff>300000</xdr:colOff>
      <xdr:row>13</xdr:row>
      <xdr:rowOff>84000</xdr:rowOff>
    </xdr:to>
    <xdr:pic>
      <xdr:nvPicPr>
        <xdr:cNvPr id="16" name="Graphic 15" descr="Full Brick Wall outline">
          <a:extLst>
            <a:ext uri="{FF2B5EF4-FFF2-40B4-BE49-F238E27FC236}">
              <a16:creationId xmlns:a16="http://schemas.microsoft.com/office/drawing/2014/main" id="{1BE2E326-F3DB-4CB6-9854-8868F5AF3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525960" y="2242560"/>
          <a:ext cx="216000" cy="21888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14</xdr:row>
      <xdr:rowOff>162000</xdr:rowOff>
    </xdr:from>
    <xdr:to>
      <xdr:col>1</xdr:col>
      <xdr:colOff>306000</xdr:colOff>
      <xdr:row>16</xdr:row>
      <xdr:rowOff>24000</xdr:rowOff>
    </xdr:to>
    <xdr:pic>
      <xdr:nvPicPr>
        <xdr:cNvPr id="17" name="Graphic 16" descr="Receipt outline">
          <a:extLst>
            <a:ext uri="{FF2B5EF4-FFF2-40B4-BE49-F238E27FC236}">
              <a16:creationId xmlns:a16="http://schemas.microsoft.com/office/drawing/2014/main" id="{691CB201-DCD6-4CC1-A62F-DF232A753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525960" y="2722320"/>
          <a:ext cx="222000" cy="22776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13</xdr:row>
      <xdr:rowOff>84000</xdr:rowOff>
    </xdr:from>
    <xdr:to>
      <xdr:col>1</xdr:col>
      <xdr:colOff>306000</xdr:colOff>
      <xdr:row>14</xdr:row>
      <xdr:rowOff>126000</xdr:rowOff>
    </xdr:to>
    <xdr:pic>
      <xdr:nvPicPr>
        <xdr:cNvPr id="18" name="Graphic 17" descr="Register outline">
          <a:extLst>
            <a:ext uri="{FF2B5EF4-FFF2-40B4-BE49-F238E27FC236}">
              <a16:creationId xmlns:a16="http://schemas.microsoft.com/office/drawing/2014/main" id="{751F79EC-762B-4844-995C-0381ACA6A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525960" y="2461440"/>
          <a:ext cx="222000" cy="224880"/>
        </a:xfrm>
        <a:prstGeom prst="rect">
          <a:avLst/>
        </a:prstGeom>
      </xdr:spPr>
    </xdr:pic>
    <xdr:clientData/>
  </xdr:twoCellAnchor>
  <xdr:twoCellAnchor editAs="oneCell">
    <xdr:from>
      <xdr:col>1</xdr:col>
      <xdr:colOff>84000</xdr:colOff>
      <xdr:row>16</xdr:row>
      <xdr:rowOff>42000</xdr:rowOff>
    </xdr:from>
    <xdr:to>
      <xdr:col>1</xdr:col>
      <xdr:colOff>306000</xdr:colOff>
      <xdr:row>17</xdr:row>
      <xdr:rowOff>84000</xdr:rowOff>
    </xdr:to>
    <xdr:pic>
      <xdr:nvPicPr>
        <xdr:cNvPr id="19" name="Graphic 18" descr="Clipboard Checked outline">
          <a:extLst>
            <a:ext uri="{FF2B5EF4-FFF2-40B4-BE49-F238E27FC236}">
              <a16:creationId xmlns:a16="http://schemas.microsoft.com/office/drawing/2014/main" id="{38D37D7E-D00E-4831-8ECB-A80DDF718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525960" y="2968080"/>
          <a:ext cx="222000" cy="224880"/>
        </a:xfrm>
        <a:prstGeom prst="rect">
          <a:avLst/>
        </a:prstGeom>
      </xdr:spPr>
    </xdr:pic>
    <xdr:clientData/>
  </xdr:twoCellAnchor>
  <xdr:twoCellAnchor editAs="absolute">
    <xdr:from>
      <xdr:col>2</xdr:col>
      <xdr:colOff>196103</xdr:colOff>
      <xdr:row>1</xdr:row>
      <xdr:rowOff>11206</xdr:rowOff>
    </xdr:from>
    <xdr:to>
      <xdr:col>14</xdr:col>
      <xdr:colOff>54161</xdr:colOff>
      <xdr:row>4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18773EE-490E-4DB2-9C0F-FE0B7155569D}"/>
            </a:ext>
          </a:extLst>
        </xdr:cNvPr>
        <xdr:cNvSpPr/>
      </xdr:nvSpPr>
      <xdr:spPr>
        <a:xfrm>
          <a:off x="2093483" y="194086"/>
          <a:ext cx="8132108" cy="537434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400" b="1">
              <a:solidFill>
                <a:schemeClr val="tx1"/>
              </a:solidFill>
            </a:rPr>
            <a:t>Inventory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il, Amarnath" refreshedDate="45780.856654166666" createdVersion="8" refreshedVersion="8" minRefreshableVersion="3" recordCount="11" xr:uid="{EBBA1EA9-E635-455E-A35A-F31AC3371215}">
  <cacheSource type="worksheet">
    <worksheetSource name="Customers_data"/>
  </cacheSource>
  <cacheFields count="4">
    <cacheField name="Cust_ID" numFmtId="49">
      <sharedItems/>
    </cacheField>
    <cacheField name="Name" numFmtId="49">
      <sharedItems/>
    </cacheField>
    <cacheField name="Email" numFmtId="49">
      <sharedItems containsBlank="1"/>
    </cacheField>
    <cacheField name="Address" numFmtId="49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il, Amarnath" refreshedDate="45780.856654282405" createdVersion="8" refreshedVersion="8" minRefreshableVersion="3" recordCount="11" xr:uid="{D2EEC553-C5F9-4923-9EE9-F7C2A4C3ED7D}">
  <cacheSource type="worksheet">
    <worksheetSource name="Products_data"/>
  </cacheSource>
  <cacheFields count="4">
    <cacheField name="HSN Code" numFmtId="0">
      <sharedItems containsBlank="1"/>
    </cacheField>
    <cacheField name="Product Name" numFmtId="0">
      <sharedItems containsBlank="1"/>
    </cacheField>
    <cacheField name="Cost" numFmtId="0">
      <sharedItems containsString="0" containsBlank="1" containsNumber="1" containsInteger="1" minValue="800" maxValue="120000"/>
    </cacheField>
    <cacheField name="Selling Price" numFmtId="0">
      <sharedItems containsString="0" containsBlank="1" containsNumber="1" containsInteger="1" minValue="880" maxValue="13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il, Amarnath" refreshedDate="45780.856654398151" createdVersion="8" refreshedVersion="8" minRefreshableVersion="3" recordCount="9" xr:uid="{E7C4F537-BBE5-45C0-A983-BAB762600DBF}">
  <cacheSource type="worksheet">
    <worksheetSource name="Purchase_data"/>
  </cacheSource>
  <cacheFields count="7">
    <cacheField name="HSN Code" numFmtId="0">
      <sharedItems/>
    </cacheField>
    <cacheField name="Product Name" numFmtId="0">
      <sharedItems/>
    </cacheField>
    <cacheField name="Vendor" numFmtId="0">
      <sharedItems/>
    </cacheField>
    <cacheField name="Date" numFmtId="0">
      <sharedItems containsNonDate="0" containsDate="1" containsString="0" containsBlank="1" minDate="2025-01-05T00:00:00" maxDate="2025-02-06T00:00:00"/>
    </cacheField>
    <cacheField name="Units" numFmtId="0">
      <sharedItems containsSemiMixedTypes="0" containsString="0" containsNumber="1" containsInteger="1" minValue="2" maxValue="66"/>
    </cacheField>
    <cacheField name="Cost" numFmtId="0">
      <sharedItems containsSemiMixedTypes="0" containsString="0" containsNumber="1" containsInteger="1" minValue="800" maxValue="120000"/>
    </cacheField>
    <cacheField name="Amount" numFmtId="0">
      <sharedItems containsSemiMixedTypes="0" containsString="0" containsNumber="1" containsInteger="1" minValue="8000" maxValue="27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il, Amarnath" refreshedDate="45780.856654398151" createdVersion="8" refreshedVersion="8" minRefreshableVersion="3" recordCount="12" xr:uid="{9A584720-CE06-4D8D-A27E-AC70B5D483B2}">
  <cacheSource type="worksheet">
    <worksheetSource name="Table6"/>
  </cacheSource>
  <cacheFields count="8">
    <cacheField name="HSN Code" numFmtId="0">
      <sharedItems containsMixedTypes="1" containsNumber="1" containsInteger="1" minValue="0" maxValue="0"/>
    </cacheField>
    <cacheField name="Product Name" numFmtId="0">
      <sharedItems containsMixedTypes="1" containsNumber="1" containsInteger="1" minValue="0" maxValue="0" count="12">
        <s v="Smart Watch"/>
        <s v="Laptop HP"/>
        <s v="Wireless Printer"/>
        <s v="Desktop"/>
        <s v="Mouse"/>
        <s v="RGB keyboard"/>
        <s v="Camera"/>
        <s v="Headphones"/>
        <s v="Speakers"/>
        <s v="Tablets"/>
        <n v="0"/>
        <s v=""/>
      </sharedItems>
    </cacheField>
    <cacheField name="Cost" numFmtId="0">
      <sharedItems containsMixedTypes="1" containsNumber="1" containsInteger="1" minValue="0" maxValue="120000"/>
    </cacheField>
    <cacheField name="P Units" numFmtId="0">
      <sharedItems containsSemiMixedTypes="0" containsString="0" containsNumber="1" containsInteger="1" minValue="0" maxValue="66"/>
    </cacheField>
    <cacheField name="S Units" numFmtId="0">
      <sharedItems containsSemiMixedTypes="0" containsString="0" containsNumber="1" containsInteger="1" minValue="0" maxValue="13"/>
    </cacheField>
    <cacheField name="Stock" numFmtId="0">
      <sharedItems containsSemiMixedTypes="0" containsString="0" containsNumber="1" containsInteger="1" minValue="-9" maxValue="61"/>
    </cacheField>
    <cacheField name="Stock Amt" numFmtId="0">
      <sharedItems containsMixedTypes="1" containsNumber="1" containsInteger="1" minValue="-34200" maxValue="3050000"/>
    </cacheField>
    <cacheField name="Notifi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il, Amarnath" refreshedDate="45780.856654513889" createdVersion="8" refreshedVersion="8" minRefreshableVersion="3" recordCount="12" xr:uid="{8302F4E2-3CFD-433B-B747-9B305082ED37}">
  <cacheSource type="worksheet">
    <worksheetSource name="Sales_data"/>
  </cacheSource>
  <cacheFields count="9">
    <cacheField name="Cust_ID" numFmtId="0">
      <sharedItems containsBlank="1"/>
    </cacheField>
    <cacheField name="Cust_Name" numFmtId="0">
      <sharedItems count="7">
        <s v="cust1"/>
        <s v="cust5"/>
        <s v="cust7"/>
        <s v="cust4"/>
        <s v="cust3"/>
        <s v="cust9"/>
        <s v=""/>
      </sharedItems>
    </cacheField>
    <cacheField name="HSN_Code" numFmtId="0">
      <sharedItems containsBlank="1"/>
    </cacheField>
    <cacheField name="Product_Name" numFmtId="0">
      <sharedItems/>
    </cacheField>
    <cacheField name="Date" numFmtId="0">
      <sharedItems containsNonDate="0" containsDate="1" containsString="0" containsBlank="1" minDate="2025-02-05T00:00:00" maxDate="2025-02-06T00:00:00"/>
    </cacheField>
    <cacheField name="Stocks(Units)" numFmtId="0">
      <sharedItems containsSemiMixedTypes="0" containsString="0" containsNumber="1" containsInteger="1" minValue="-9" maxValue="60"/>
    </cacheField>
    <cacheField name="Units" numFmtId="0">
      <sharedItems containsString="0" containsBlank="1" containsNumber="1" containsInteger="1" minValue="1" maxValue="13"/>
    </cacheField>
    <cacheField name="Price" numFmtId="0">
      <sharedItems containsMixedTypes="1" containsNumber="1" containsInteger="1" minValue="4" maxValue="132000"/>
    </cacheField>
    <cacheField name="Amount" numFmtId="0">
      <sharedItems containsMixedTypes="1" containsNumber="1" containsInteger="1" minValue="52" maxValue="528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s v="0001"/>
    <s v="cust1"/>
    <s v="mail1@gmail.com"/>
    <s v="cust1_address"/>
  </r>
  <r>
    <s v="0002"/>
    <s v="cust2"/>
    <s v="mail2@gmail.com"/>
    <s v="cust2_address"/>
  </r>
  <r>
    <s v="0003"/>
    <s v="cust3"/>
    <s v="mail3@gmail.com"/>
    <s v="cust3_address"/>
  </r>
  <r>
    <s v="0004"/>
    <s v="cust4"/>
    <s v="mail4@gmail.com"/>
    <s v="cust4_address"/>
  </r>
  <r>
    <s v="0005"/>
    <s v="cust5"/>
    <s v="mail5@gmail.com"/>
    <s v="cust5_address"/>
  </r>
  <r>
    <s v="0006"/>
    <s v="cust6"/>
    <s v="mail6@gmail.com"/>
    <s v="cust6_address"/>
  </r>
  <r>
    <s v="0007"/>
    <s v="cust7"/>
    <s v="mail7@gmail.com"/>
    <s v="cust7_address"/>
  </r>
  <r>
    <s v="0008"/>
    <s v="cust8"/>
    <s v="mail8@gmail.com"/>
    <s v="cust8_address"/>
  </r>
  <r>
    <s v="0009"/>
    <s v="cust9"/>
    <s v="mail9@gmail.com"/>
    <s v="cust9_address"/>
  </r>
  <r>
    <s v="0010"/>
    <s v="cust10"/>
    <s v="mail10@gmail.com"/>
    <s v="cust10_address"/>
  </r>
  <r>
    <s v="0011"/>
    <s v="cust11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s v="N0001"/>
    <s v="Smart Watch"/>
    <n v="1450"/>
    <n v="1550"/>
  </r>
  <r>
    <s v="N0002"/>
    <s v="Laptop HP"/>
    <n v="50000"/>
    <n v="55000"/>
  </r>
  <r>
    <s v="N0003"/>
    <s v="Wireless Printer"/>
    <n v="120000"/>
    <n v="132000"/>
  </r>
  <r>
    <s v="N0004"/>
    <s v="Desktop"/>
    <n v="80000"/>
    <n v="88000"/>
  </r>
  <r>
    <s v="N0005"/>
    <s v="Mouse"/>
    <n v="800"/>
    <n v="880"/>
  </r>
  <r>
    <s v="N0006"/>
    <s v="RGB keyboard"/>
    <n v="1300"/>
    <n v="1430"/>
  </r>
  <r>
    <s v="N0007"/>
    <s v="Camera"/>
    <n v="56000"/>
    <n v="61600"/>
  </r>
  <r>
    <s v="N0008"/>
    <s v="Headphones"/>
    <n v="3800"/>
    <n v="4180"/>
  </r>
  <r>
    <s v="N0009"/>
    <s v="Speakers"/>
    <n v="4500"/>
    <n v="4950"/>
  </r>
  <r>
    <s v="N0010"/>
    <s v="Tablets"/>
    <n v="29000"/>
    <n v="30900"/>
  </r>
  <r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s v="N0005"/>
    <s v="Mouse"/>
    <s v="ven5"/>
    <d v="2025-01-05T00:00:00"/>
    <n v="10"/>
    <n v="800"/>
    <n v="8000"/>
  </r>
  <r>
    <s v="N0003"/>
    <s v="Wireless Printer"/>
    <s v="ven3"/>
    <d v="2025-01-05T00:00:00"/>
    <n v="2"/>
    <n v="120000"/>
    <n v="240000"/>
  </r>
  <r>
    <s v="N0006"/>
    <s v="RGB keyboard"/>
    <s v="ven6"/>
    <m/>
    <n v="66"/>
    <n v="1300"/>
    <n v="85800"/>
  </r>
  <r>
    <s v="N0008"/>
    <s v="Headphones"/>
    <s v="ven8"/>
    <d v="2025-02-05T00:00:00"/>
    <n v="4"/>
    <n v="3800"/>
    <n v="15200"/>
  </r>
  <r>
    <s v="N0002"/>
    <s v="Laptop HP"/>
    <s v="ven2"/>
    <d v="2025-02-05T00:00:00"/>
    <n v="6"/>
    <n v="50000"/>
    <n v="300000"/>
  </r>
  <r>
    <s v="N0010"/>
    <s v="Tablets"/>
    <s v="ven10"/>
    <d v="2025-02-05T00:00:00"/>
    <n v="44"/>
    <n v="29000"/>
    <n v="1276000"/>
  </r>
  <r>
    <s v="N0002"/>
    <s v="Laptop HP"/>
    <s v="ven2"/>
    <m/>
    <n v="55"/>
    <n v="50000"/>
    <n v="2750000"/>
  </r>
  <r>
    <s v="N0004"/>
    <s v="Desktop"/>
    <s v="ven4"/>
    <m/>
    <n v="16"/>
    <n v="80000"/>
    <n v="1280000"/>
  </r>
  <r>
    <s v="N0009"/>
    <s v="Speakers"/>
    <s v="ven9"/>
    <m/>
    <n v="66"/>
    <n v="4500"/>
    <n v="2970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s v="N0001"/>
    <x v="0"/>
    <n v="1450"/>
    <n v="0"/>
    <n v="0"/>
    <n v="0"/>
    <n v="0"/>
    <s v="📞 Smart Watch Needs to re-order ! PH 99xxxxxxx1"/>
  </r>
  <r>
    <s v="N0002"/>
    <x v="1"/>
    <n v="50000"/>
    <n v="61"/>
    <n v="0"/>
    <n v="61"/>
    <n v="3050000"/>
    <s v=""/>
  </r>
  <r>
    <s v="N0003"/>
    <x v="2"/>
    <n v="120000"/>
    <n v="2"/>
    <n v="2"/>
    <n v="0"/>
    <n v="0"/>
    <s v="📞 Wireless Printer Needs to re-order ! PH 99xxxxxxx3"/>
  </r>
  <r>
    <s v="N0004"/>
    <x v="3"/>
    <n v="80000"/>
    <n v="16"/>
    <n v="6"/>
    <n v="10"/>
    <n v="800000"/>
    <s v=""/>
  </r>
  <r>
    <s v="N0005"/>
    <x v="4"/>
    <n v="800"/>
    <n v="10"/>
    <n v="0"/>
    <n v="10"/>
    <n v="8000"/>
    <s v=""/>
  </r>
  <r>
    <s v="N0006"/>
    <x v="5"/>
    <n v="1300"/>
    <n v="66"/>
    <n v="6"/>
    <n v="60"/>
    <n v="78000"/>
    <s v=""/>
  </r>
  <r>
    <s v="N0007"/>
    <x v="6"/>
    <n v="56000"/>
    <n v="0"/>
    <n v="0"/>
    <n v="0"/>
    <n v="0"/>
    <s v="📞 Camera Needs to re-order ! PH 99xxxxxxx7"/>
  </r>
  <r>
    <s v="N0008"/>
    <x v="7"/>
    <n v="3800"/>
    <n v="4"/>
    <n v="13"/>
    <n v="-9"/>
    <n v="-34200"/>
    <s v="📞 Headphones Needs to re-order ! PH 99xxxxxxx8"/>
  </r>
  <r>
    <s v="N0009"/>
    <x v="8"/>
    <n v="4500"/>
    <n v="66"/>
    <n v="9"/>
    <n v="57"/>
    <n v="256500"/>
    <s v=""/>
  </r>
  <r>
    <s v="N0010"/>
    <x v="9"/>
    <n v="29000"/>
    <n v="44"/>
    <n v="4"/>
    <n v="40"/>
    <n v="1160000"/>
    <s v=""/>
  </r>
  <r>
    <n v="0"/>
    <x v="10"/>
    <n v="0"/>
    <n v="0"/>
    <n v="0"/>
    <n v="0"/>
    <n v="0"/>
    <s v=""/>
  </r>
  <r>
    <s v=""/>
    <x v="11"/>
    <s v=""/>
    <n v="0"/>
    <n v="0"/>
    <n v="0"/>
    <s v=""/>
    <s v="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s v="0001"/>
    <x v="0"/>
    <s v="N0004"/>
    <s v="Desktop"/>
    <d v="2025-02-05T00:00:00"/>
    <n v="10"/>
    <n v="6"/>
    <n v="88000"/>
    <n v="528000"/>
  </r>
  <r>
    <s v="0005"/>
    <x v="1"/>
    <s v="N0006"/>
    <s v="RGB keyboard"/>
    <m/>
    <n v="60"/>
    <n v="3"/>
    <n v="1430"/>
    <n v="4290"/>
  </r>
  <r>
    <s v="0007"/>
    <x v="2"/>
    <s v="N0010"/>
    <s v="Tablets"/>
    <d v="2025-02-05T00:00:00"/>
    <n v="40"/>
    <n v="4"/>
    <n v="30900"/>
    <n v="123600"/>
  </r>
  <r>
    <s v="0004"/>
    <x v="3"/>
    <s v="N0008"/>
    <s v="Headphones"/>
    <d v="2025-02-05T00:00:00"/>
    <n v="-9"/>
    <n v="13"/>
    <n v="4"/>
    <n v="52"/>
  </r>
  <r>
    <s v="0003"/>
    <x v="4"/>
    <s v="N0003"/>
    <s v="Wireless Printer"/>
    <m/>
    <n v="0"/>
    <n v="1"/>
    <n v="132000"/>
    <n v="132000"/>
  </r>
  <r>
    <s v="0004"/>
    <x v="3"/>
    <s v="N0003"/>
    <s v="Wireless Printer"/>
    <m/>
    <n v="0"/>
    <n v="1"/>
    <n v="132000"/>
    <n v="132000"/>
  </r>
  <r>
    <s v="0001"/>
    <x v="0"/>
    <s v="N0006"/>
    <s v="RGB keyboard"/>
    <m/>
    <n v="60"/>
    <n v="3"/>
    <n v="1430"/>
    <n v="4290"/>
  </r>
  <r>
    <s v="0009"/>
    <x v="5"/>
    <s v="N0009"/>
    <s v="Speakers"/>
    <m/>
    <n v="57"/>
    <n v="9"/>
    <n v="4950"/>
    <n v="44550"/>
  </r>
  <r>
    <m/>
    <x v="6"/>
    <m/>
    <s v=""/>
    <m/>
    <n v="0"/>
    <m/>
    <s v=""/>
    <s v=""/>
  </r>
  <r>
    <m/>
    <x v="6"/>
    <m/>
    <s v=""/>
    <m/>
    <n v="0"/>
    <m/>
    <s v=""/>
    <s v=""/>
  </r>
  <r>
    <m/>
    <x v="6"/>
    <m/>
    <s v=""/>
    <m/>
    <n v="0"/>
    <m/>
    <s v=""/>
    <s v=""/>
  </r>
  <r>
    <m/>
    <x v="6"/>
    <m/>
    <s v=""/>
    <m/>
    <n v="0"/>
    <m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44AAF7-36AC-449A-B8EA-CFCBE009CDAA}" name="PivotTable8" cacheId="1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22:B33" firstHeaderRow="1" firstDataRow="1" firstDataCol="1"/>
  <pivotFields count="8">
    <pivotField showAll="0"/>
    <pivotField axis="axisRow" showAll="0">
      <items count="13">
        <item h="1" x="10"/>
        <item h="1" x="11"/>
        <item x="6"/>
        <item x="3"/>
        <item x="7"/>
        <item x="1"/>
        <item x="4"/>
        <item x="5"/>
        <item x="0"/>
        <item x="8"/>
        <item x="9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1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Stock" fld="5" baseField="0" baseItem="0"/>
  </dataFields>
  <chartFormats count="1"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DCA07C-93B3-4F9B-BEE1-8E146025CA91}" name="PivotTable7" cacheId="1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E11:F17" firstHeaderRow="1" firstDataRow="1" firstDataCol="1"/>
  <pivotFields count="9">
    <pivotField showAll="0"/>
    <pivotField axis="axisRow" showAll="0" measureFilter="1" sortType="ascending">
      <items count="8">
        <item x="6"/>
        <item x="0"/>
        <item x="4"/>
        <item x="3"/>
        <item x="1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6">
    <i>
      <x v="6"/>
    </i>
    <i>
      <x v="5"/>
    </i>
    <i>
      <x v="2"/>
    </i>
    <i>
      <x v="3"/>
    </i>
    <i>
      <x v="1"/>
    </i>
    <i t="grand">
      <x/>
    </i>
  </rowItems>
  <colItems count="1">
    <i/>
  </colItems>
  <dataFields count="1">
    <dataField name="Sum of Amount" fld="8" baseField="1" baseItem="0"/>
  </dataFields>
  <chartFormats count="3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3869D3-0DA8-41A8-BFBA-F417689922B6}" name="PivotTable6" cacheId="1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E2:F8" firstHeaderRow="1" firstDataRow="1" firstDataCol="1"/>
  <pivotFields count="8">
    <pivotField showAll="0"/>
    <pivotField axis="axisRow" showAll="0" measureFilter="1" sortType="ascending">
      <items count="13">
        <item x="10"/>
        <item x="11"/>
        <item x="6"/>
        <item x="3"/>
        <item x="7"/>
        <item x="1"/>
        <item x="4"/>
        <item x="5"/>
        <item x="0"/>
        <item x="8"/>
        <item x="9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6">
    <i>
      <x v="10"/>
    </i>
    <i>
      <x v="7"/>
    </i>
    <i>
      <x v="3"/>
    </i>
    <i>
      <x v="9"/>
    </i>
    <i>
      <x v="4"/>
    </i>
    <i t="grand">
      <x/>
    </i>
  </rowItems>
  <colItems count="1">
    <i/>
  </colItems>
  <dataFields count="1">
    <dataField name="Sum of S Units" fld="4" baseField="0" baseItem="0"/>
  </dataFields>
  <chartFormats count="3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4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E84079-EB7B-4E54-99BC-FDCA09824D62}" name="PivotTable5" cacheId="1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:A15" firstHeaderRow="1" firstDataRow="1" firstDataCol="0"/>
  <pivotFields count="8">
    <pivotField showAll="0"/>
    <pivotField showAll="0"/>
    <pivotField showAll="0"/>
    <pivotField showAll="0"/>
    <pivotField showAll="0"/>
    <pivotField showAll="0"/>
    <pivotField dataField="1" showAll="0"/>
    <pivotField showAll="0"/>
  </pivotFields>
  <rowItems count="1">
    <i/>
  </rowItems>
  <colItems count="1">
    <i/>
  </colItems>
  <dataFields count="1">
    <dataField name="Sum of Stock Am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C9B5A2-8379-47D5-ADF3-25A0F8C7516F}" name="PivotTable4" cacheId="1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A12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B3A63A-8C9A-4838-A166-2A8CB85F979A}" name="PivotTable3" cacheId="1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A9" firstHeaderRow="1" firstDataRow="1" firstDataCol="0"/>
  <pivotFields count="7"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DB291C-45DF-45C4-BF45-CF2493022365}" name="PivotTable2" cacheId="1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6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E4D3A3-097A-4BBC-8ED5-DF786CC9BAC6}" name="PivotTable1" cacheId="1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7D30F2-D136-4F23-834C-B50E73E36207}" name="Customers_data" displayName="Customers_data" ref="D6:G17" totalsRowShown="0" headerRowDxfId="48" dataDxfId="47">
  <autoFilter ref="D6:G17" xr:uid="{A87D30F2-D136-4F23-834C-B50E73E36207}"/>
  <tableColumns count="4">
    <tableColumn id="1" xr3:uid="{01CEBBE7-C7FF-4F80-A9B0-61358E250DDF}" name="Cust_ID" dataDxfId="46"/>
    <tableColumn id="2" xr3:uid="{1D5B5335-89A5-4B31-AFB4-7B4182CB590A}" name="Name" dataDxfId="45"/>
    <tableColumn id="3" xr3:uid="{66251584-C4A7-4A5B-86FF-5D14B1BC5A65}" name="Email" dataDxfId="44" dataCellStyle="Hyperlink"/>
    <tableColumn id="4" xr3:uid="{358B517D-2BCC-494D-B8B4-69B2D75A1B80}" name="Address" dataDxfId="4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7B7017-ECEC-4B57-940C-272BAA991457}" name="Products_data" displayName="Products_data" ref="D6:G17" totalsRowShown="0" headerRowDxfId="42" dataDxfId="41">
  <autoFilter ref="D6:G17" xr:uid="{F87B7017-ECEC-4B57-940C-272BAA991457}"/>
  <tableColumns count="4">
    <tableColumn id="1" xr3:uid="{D7FE15F8-8C7B-498C-87D6-A986A5DF0CD2}" name="HSN Code" dataDxfId="40"/>
    <tableColumn id="2" xr3:uid="{9ECCC07C-2918-4268-96A1-810E46E441E6}" name="Product Name" dataDxfId="39"/>
    <tableColumn id="3" xr3:uid="{D1942412-A9AA-4B59-BBA2-1FD274F2E4AA}" name="Cost" dataDxfId="38"/>
    <tableColumn id="4" xr3:uid="{4549F088-C9C8-47DE-AEEF-2410364CAECE}" name="Selling Price" dataDxfId="3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8E4F25-5E48-42BE-908C-41285BB73A08}" name="vendors_data" displayName="vendors_data" ref="D6:H16" totalsRowShown="0" headerRowDxfId="36" dataDxfId="35">
  <autoFilter ref="D6:H16" xr:uid="{898E4F25-5E48-42BE-908C-41285BB73A08}"/>
  <tableColumns count="5">
    <tableColumn id="1" xr3:uid="{F9F6FE48-32D6-4E75-965E-B409EF0B1F38}" name="HSN Code" dataDxfId="34"/>
    <tableColumn id="2" xr3:uid="{EE35959E-4AD5-4624-B34F-B8749F9C0B5B}" name="Product Name" dataDxfId="33"/>
    <tableColumn id="3" xr3:uid="{849CEE60-1012-4B37-B924-063C47BDE457}" name="Vendor Name" dataDxfId="32"/>
    <tableColumn id="4" xr3:uid="{2755957B-BF9E-4D40-89B8-51C4BCFD2830}" name="Phone" dataDxfId="31"/>
    <tableColumn id="5" xr3:uid="{183592CB-405F-467C-A7F9-8231C7FEF466}" name="Address" dataDxfId="3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7006ED-2762-40DD-BE5A-2044C2CCC574}" name="Purchase_data" displayName="Purchase_data" ref="D6:J15" totalsRowShown="0" headerRowDxfId="29" dataDxfId="28">
  <autoFilter ref="D6:J15" xr:uid="{E47006ED-2762-40DD-BE5A-2044C2CCC574}"/>
  <tableColumns count="7">
    <tableColumn id="1" xr3:uid="{C7B784F7-C7FE-4174-8B09-25D1F2EE7762}" name="HSN Code" dataDxfId="27"/>
    <tableColumn id="2" xr3:uid="{73D0EAA1-C53E-47CE-AC03-6D229EAE39AE}" name="Product Name" dataDxfId="26">
      <calculatedColumnFormula>IFERROR(VLOOKUP(Purchase_data[[#This Row],[HSN Code]],Products_data[#All], 2,0),"")</calculatedColumnFormula>
    </tableColumn>
    <tableColumn id="3" xr3:uid="{FFB68150-0199-4803-A51F-6FEC7C91274E}" name="Vendor" dataDxfId="25">
      <calculatedColumnFormula>IFERROR(VLOOKUP(Purchase_data[[#This Row],[HSN Code]],vendors_data[#All],3,0),"")</calculatedColumnFormula>
    </tableColumn>
    <tableColumn id="4" xr3:uid="{EFE47614-B464-4247-8BA3-58D9170B420F}" name="Date" dataDxfId="24"/>
    <tableColumn id="5" xr3:uid="{FF8F8B07-38D0-4BD3-9B4F-4C60386814D7}" name="Units" dataDxfId="23"/>
    <tableColumn id="6" xr3:uid="{A1A35DB1-E239-446D-8DBA-F46EC73AE46B}" name="Cost" dataDxfId="22">
      <calculatedColumnFormula>IFERROR(VLOOKUP(Purchase_data[[#This Row],[HSN Code]],Products_data[#All],3,0),"")</calculatedColumnFormula>
    </tableColumn>
    <tableColumn id="7" xr3:uid="{29AD7460-EDFF-45A9-893A-257381B593F7}" name="Amount" dataDxfId="21">
      <calculatedColumnFormula>IFERROR(Purchase_data[[#This Row],[Units]]*Purchase_data[[#This Row],[Cost]],"")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80C1FC-A727-4662-A9CF-F022492EC6E5}" name="Sales_data" displayName="Sales_data" ref="D6:L18" totalsRowShown="0" headerRowDxfId="20" dataDxfId="19">
  <autoFilter ref="D6:L18" xr:uid="{2780C1FC-A727-4662-A9CF-F022492EC6E5}"/>
  <tableColumns count="9">
    <tableColumn id="1" xr3:uid="{6EFB164A-79D9-43D6-B523-B739CB2490B2}" name="Cust_ID" dataDxfId="18"/>
    <tableColumn id="2" xr3:uid="{3A10E899-A70A-4EA9-92AC-FBE563C3A8E5}" name="Cust_Name" dataDxfId="17">
      <calculatedColumnFormula>IFERROR(VLOOKUP(Sales_data[[#This Row],[Cust_ID]],Customers_data[#All],2,0),"")</calculatedColumnFormula>
    </tableColumn>
    <tableColumn id="3" xr3:uid="{5EB01D9F-01B5-478C-9EC8-9C4D9A9C4567}" name="HSN_Code" dataDxfId="16"/>
    <tableColumn id="4" xr3:uid="{BBA30104-AAF0-4B2D-BF13-7F5D646F7732}" name="Product_Name" dataDxfId="15">
      <calculatedColumnFormula>IFERROR(VLOOKUP(Sales_data[[#This Row],[HSN_Code]],Products_data[#All],2,0),"")</calculatedColumnFormula>
    </tableColumn>
    <tableColumn id="10" xr3:uid="{AC3E6BA8-4FF4-49A6-8763-7E85A7522273}" name="Date" dataDxfId="12"/>
    <tableColumn id="5" xr3:uid="{F8BF5685-2A34-46FD-AABE-08650D862EBF}" name="Stocks(Units)" dataDxfId="11">
      <calculatedColumnFormula>VLOOKUP(Sales_data[[#This Row],[HSN_Code]],Table6[#All],6,0)</calculatedColumnFormula>
    </tableColumn>
    <tableColumn id="6" xr3:uid="{BBCAAFEF-2060-42C0-8C29-C9CDDB17BB48}" name="Units" dataDxfId="14"/>
    <tableColumn id="7" xr3:uid="{36041EE7-FC4B-4347-AE80-B6D7BC4ACA48}" name="Price" dataDxfId="10">
      <calculatedColumnFormula>IFERROR(VLOOKUP(Sales_data[[#This Row],[HSN_Code]],Products_data[#All],4,0),"")</calculatedColumnFormula>
    </tableColumn>
    <tableColumn id="8" xr3:uid="{449358C3-CA67-4AAC-8E35-FA4970FCDEC6}" name="Amount" dataDxfId="13">
      <calculatedColumnFormula>IFERROR(Sales_data[[#This Row],[Price]]*Sales_data[[#This Row],[Units]],"")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F2A0AB-01CC-4E5B-B631-699D976F21CA}" name="Table6" displayName="Table6" ref="D6:K18" totalsRowShown="0" headerRowDxfId="9" dataDxfId="8">
  <autoFilter ref="D6:K18" xr:uid="{CBF2A0AB-01CC-4E5B-B631-699D976F21CA}"/>
  <tableColumns count="8">
    <tableColumn id="1" xr3:uid="{ADB46673-8261-4410-A9DB-5742F0A7C2D7}" name="HSN Code" dataDxfId="7">
      <calculatedColumnFormula>IFERROR(Products_data[[#This Row],[HSN Code]],"")</calculatedColumnFormula>
    </tableColumn>
    <tableColumn id="2" xr3:uid="{0F4F20B1-F8D8-43D0-9E09-41CE62AEE411}" name="Product Name" dataDxfId="6">
      <calculatedColumnFormula>IFERROR(Products_data[[#This Row],[Product Name]],"")</calculatedColumnFormula>
    </tableColumn>
    <tableColumn id="3" xr3:uid="{82194F07-9C31-49D5-9A63-6E530611A43C}" name="Cost" dataDxfId="5">
      <calculatedColumnFormula>IFERROR(Products_data[[#This Row],[Cost]],"")</calculatedColumnFormula>
    </tableColumn>
    <tableColumn id="4" xr3:uid="{8F135EE5-BD7D-4624-86CB-DE3317A89121}" name="P Units" dataDxfId="4">
      <calculatedColumnFormula>SUMIF(Purchase_data[Product Name],Table6[[#This Row],[Product Name]],Purchase_data[Units])</calculatedColumnFormula>
    </tableColumn>
    <tableColumn id="7" xr3:uid="{0CC73623-9864-49D5-AFBB-478EC4BD684D}" name="S Units" dataDxfId="3">
      <calculatedColumnFormula>SUMIF(Sales_data[Product_Name],Table6[[#This Row],[Product Name]],Sales_data[Units])</calculatedColumnFormula>
    </tableColumn>
    <tableColumn id="5" xr3:uid="{8301CCF6-4792-4070-88F6-01564D204ACB}" name="Stock" dataDxfId="2">
      <calculatedColumnFormula>Table6[[#This Row],[P Units]]-Table6[[#This Row],[S Units]]</calculatedColumnFormula>
    </tableColumn>
    <tableColumn id="6" xr3:uid="{2F7B85E3-E7E5-4C20-85DC-0A346E9254D4}" name="Stock Amt" dataDxfId="1">
      <calculatedColumnFormula>IFERROR(Table6[[#This Row],[Cost]]*Table6[[#This Row],[Stock]],"")</calculatedColumnFormula>
    </tableColumn>
    <tableColumn id="8" xr3:uid="{55F9C42B-0F81-4E23-9D2A-2C5F5C6668D5}" name="Notification" dataDxfId="0">
      <calculatedColumnFormula>IFERROR(IF(Table6[[#This Row],[Stock]]&lt;5,"📞 "&amp;Table6[[#This Row],[Product Name]]&amp;" Needs to re-order ! PH "&amp;VLOOKUP(Table6[[#This Row],[HSN Code]],vendors_data[#All],4,0),""),"")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il8@gmail.com" TargetMode="External"/><Relationship Id="rId3" Type="http://schemas.openxmlformats.org/officeDocument/2006/relationships/hyperlink" Target="mailto:mail3@gmail.com" TargetMode="External"/><Relationship Id="rId7" Type="http://schemas.openxmlformats.org/officeDocument/2006/relationships/hyperlink" Target="mailto:mail7@gmail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mail2@gmail.com" TargetMode="External"/><Relationship Id="rId1" Type="http://schemas.openxmlformats.org/officeDocument/2006/relationships/hyperlink" Target="mailto:mail1@gmail.com" TargetMode="External"/><Relationship Id="rId6" Type="http://schemas.openxmlformats.org/officeDocument/2006/relationships/hyperlink" Target="mailto:mail6@gmail.com" TargetMode="External"/><Relationship Id="rId11" Type="http://schemas.openxmlformats.org/officeDocument/2006/relationships/drawing" Target="../drawings/drawing2.xml"/><Relationship Id="rId5" Type="http://schemas.openxmlformats.org/officeDocument/2006/relationships/hyperlink" Target="mailto:mail5@gmail.com" TargetMode="External"/><Relationship Id="rId10" Type="http://schemas.openxmlformats.org/officeDocument/2006/relationships/hyperlink" Target="mailto:mail10@gmail.com" TargetMode="External"/><Relationship Id="rId4" Type="http://schemas.openxmlformats.org/officeDocument/2006/relationships/hyperlink" Target="mailto:mail4@gmail.com" TargetMode="External"/><Relationship Id="rId9" Type="http://schemas.openxmlformats.org/officeDocument/2006/relationships/hyperlink" Target="mailto:mail9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892E-75E2-47DF-953D-4432BEAE705D}">
  <dimension ref="B1:S115"/>
  <sheetViews>
    <sheetView tabSelected="1" zoomScale="98" zoomScaleNormal="115" workbookViewId="0">
      <selection activeCell="V20" sqref="V20"/>
    </sheetView>
  </sheetViews>
  <sheetFormatPr defaultRowHeight="14.4" x14ac:dyDescent="0.3"/>
  <cols>
    <col min="1" max="1" width="6.44140625" style="1" customWidth="1"/>
    <col min="2" max="2" width="24.109375" style="2" customWidth="1"/>
    <col min="3" max="3" width="3.109375" style="1" customWidth="1"/>
    <col min="4" max="16384" width="8.88671875" style="1"/>
  </cols>
  <sheetData>
    <row r="1" spans="2:19" x14ac:dyDescent="0.3">
      <c r="B1" s="1"/>
    </row>
    <row r="10" spans="2:19" ht="17.399999999999999" x14ac:dyDescent="0.35">
      <c r="N10" s="14" t="s">
        <v>128</v>
      </c>
      <c r="O10" s="14"/>
      <c r="P10" s="14"/>
      <c r="Q10" s="14"/>
      <c r="R10" s="14"/>
      <c r="S10" s="14"/>
    </row>
    <row r="11" spans="2:19" x14ac:dyDescent="0.3">
      <c r="N11" s="2" t="str" cm="1">
        <f t="array" ref="N11:N14">_xlfn._xlws.FILTER(Table6[Notification],Table6[Notification]&lt;&gt;"")</f>
        <v>📞 Smart Watch Needs to re-order ! PH 99xxxxxxx1</v>
      </c>
      <c r="O11" s="2"/>
      <c r="P11" s="2"/>
      <c r="Q11" s="2"/>
      <c r="R11" s="2"/>
      <c r="S11" s="2"/>
    </row>
    <row r="12" spans="2:19" x14ac:dyDescent="0.3">
      <c r="N12" s="2" t="str">
        <v>📞 Wireless Printer Needs to re-order ! PH 99xxxxxxx3</v>
      </c>
      <c r="O12" s="2"/>
      <c r="P12" s="2"/>
      <c r="Q12" s="2"/>
      <c r="R12" s="2"/>
      <c r="S12" s="2"/>
    </row>
    <row r="13" spans="2:19" x14ac:dyDescent="0.3">
      <c r="N13" s="2" t="str">
        <v>📞 Camera Needs to re-order ! PH 99xxxxxxx7</v>
      </c>
      <c r="O13" s="2"/>
      <c r="P13" s="2"/>
      <c r="Q13" s="2"/>
      <c r="R13" s="2"/>
      <c r="S13" s="2"/>
    </row>
    <row r="14" spans="2:19" x14ac:dyDescent="0.3">
      <c r="N14" s="2" t="str">
        <v>📞 Headphones Needs to re-order ! PH 99xxxxxxx8</v>
      </c>
      <c r="O14" s="2"/>
      <c r="P14" s="2"/>
      <c r="Q14" s="2"/>
      <c r="R14" s="2"/>
      <c r="S14" s="2"/>
    </row>
    <row r="15" spans="2:19" x14ac:dyDescent="0.3">
      <c r="N15" s="2"/>
      <c r="O15" s="2"/>
      <c r="P15" s="2"/>
      <c r="Q15" s="2"/>
      <c r="R15" s="2"/>
      <c r="S15" s="2"/>
    </row>
    <row r="16" spans="2:19" x14ac:dyDescent="0.3">
      <c r="N16" s="2"/>
      <c r="O16" s="2"/>
      <c r="P16" s="2"/>
      <c r="Q16" s="2"/>
      <c r="R16" s="2"/>
      <c r="S16" s="2"/>
    </row>
    <row r="17" spans="2:19" x14ac:dyDescent="0.3">
      <c r="N17" s="2"/>
      <c r="O17" s="2"/>
      <c r="P17" s="2"/>
      <c r="Q17" s="2"/>
      <c r="R17" s="2"/>
      <c r="S17" s="2"/>
    </row>
    <row r="18" spans="2:19" x14ac:dyDescent="0.3">
      <c r="N18" s="2"/>
      <c r="O18" s="2"/>
      <c r="P18" s="2"/>
      <c r="Q18" s="2"/>
      <c r="R18" s="2"/>
      <c r="S18" s="2"/>
    </row>
    <row r="19" spans="2:19" x14ac:dyDescent="0.3">
      <c r="N19" s="2"/>
      <c r="O19" s="2"/>
      <c r="P19" s="2"/>
      <c r="Q19" s="2"/>
      <c r="R19" s="2"/>
      <c r="S19" s="2"/>
    </row>
    <row r="20" spans="2:19" x14ac:dyDescent="0.3">
      <c r="N20" s="2"/>
      <c r="O20" s="2"/>
      <c r="P20" s="2"/>
      <c r="Q20" s="2"/>
      <c r="R20" s="2"/>
      <c r="S20" s="2"/>
    </row>
    <row r="21" spans="2:19" x14ac:dyDescent="0.3">
      <c r="N21" s="2"/>
      <c r="O21" s="2"/>
      <c r="P21" s="2"/>
      <c r="Q21" s="2"/>
      <c r="R21" s="2"/>
      <c r="S21" s="2"/>
    </row>
    <row r="22" spans="2:19" x14ac:dyDescent="0.3">
      <c r="N22" s="2"/>
      <c r="O22" s="2"/>
      <c r="P22" s="2"/>
      <c r="Q22" s="2"/>
      <c r="R22" s="2"/>
      <c r="S22" s="2"/>
    </row>
    <row r="23" spans="2:19" x14ac:dyDescent="0.3">
      <c r="N23" s="2"/>
      <c r="O23" s="2"/>
      <c r="P23" s="2"/>
      <c r="Q23" s="2"/>
      <c r="R23" s="2"/>
      <c r="S23" s="2"/>
    </row>
    <row r="24" spans="2:19" x14ac:dyDescent="0.3">
      <c r="N24" s="2"/>
      <c r="O24" s="2"/>
      <c r="P24" s="2"/>
      <c r="Q24" s="2"/>
      <c r="R24" s="2"/>
      <c r="S24" s="2"/>
    </row>
    <row r="25" spans="2:19" x14ac:dyDescent="0.3">
      <c r="N25" s="2"/>
      <c r="O25" s="2"/>
      <c r="P25" s="2"/>
      <c r="Q25" s="2"/>
      <c r="R25" s="2"/>
      <c r="S25" s="2"/>
    </row>
    <row r="26" spans="2:19" x14ac:dyDescent="0.3">
      <c r="N26" s="2"/>
      <c r="O26" s="2"/>
      <c r="P26" s="2"/>
      <c r="Q26" s="2"/>
      <c r="R26" s="2"/>
      <c r="S26" s="2"/>
    </row>
    <row r="27" spans="2:19" x14ac:dyDescent="0.3">
      <c r="N27" s="2"/>
      <c r="O27" s="2"/>
      <c r="P27" s="2"/>
      <c r="Q27" s="2"/>
      <c r="R27" s="2"/>
      <c r="S27" s="2"/>
    </row>
    <row r="28" spans="2:19" x14ac:dyDescent="0.3">
      <c r="N28" s="2"/>
      <c r="O28" s="2"/>
      <c r="P28" s="2"/>
      <c r="Q28" s="2"/>
      <c r="R28" s="2"/>
      <c r="S28" s="2"/>
    </row>
    <row r="29" spans="2:19" x14ac:dyDescent="0.3">
      <c r="N29" s="2"/>
      <c r="O29" s="2"/>
      <c r="P29" s="2"/>
      <c r="Q29" s="2"/>
      <c r="R29" s="2"/>
      <c r="S29" s="2"/>
    </row>
    <row r="30" spans="2:19" x14ac:dyDescent="0.3">
      <c r="B30" s="1"/>
    </row>
    <row r="31" spans="2:19" x14ac:dyDescent="0.3">
      <c r="B31" s="1"/>
    </row>
    <row r="32" spans="2:19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</sheetData>
  <mergeCells count="1">
    <mergeCell ref="N10:S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E334-08E2-4108-825E-325F68AE6912}">
  <dimension ref="B1:G17"/>
  <sheetViews>
    <sheetView zoomScale="125" workbookViewId="0">
      <selection activeCell="E18" sqref="E18"/>
    </sheetView>
  </sheetViews>
  <sheetFormatPr defaultRowHeight="14.4" x14ac:dyDescent="0.3"/>
  <cols>
    <col min="1" max="1" width="6.44140625" style="3" customWidth="1"/>
    <col min="2" max="2" width="21.21875" style="4" customWidth="1"/>
    <col min="3" max="3" width="2.88671875" style="3" customWidth="1"/>
    <col min="4" max="4" width="9" style="3" customWidth="1"/>
    <col min="5" max="6" width="8.88671875" style="3"/>
    <col min="7" max="7" width="9.33203125" style="3" customWidth="1"/>
    <col min="8" max="16384" width="8.88671875" style="3"/>
  </cols>
  <sheetData>
    <row r="1" spans="2:7" x14ac:dyDescent="0.3">
      <c r="B1" s="3"/>
    </row>
    <row r="6" spans="2:7" x14ac:dyDescent="0.3">
      <c r="D6" s="3" t="s">
        <v>0</v>
      </c>
      <c r="E6" s="3" t="s">
        <v>1</v>
      </c>
      <c r="F6" s="3" t="s">
        <v>2</v>
      </c>
      <c r="G6" s="3" t="s">
        <v>3</v>
      </c>
    </row>
    <row r="7" spans="2:7" x14ac:dyDescent="0.3">
      <c r="D7" s="3" t="s">
        <v>4</v>
      </c>
      <c r="E7" s="3" t="s">
        <v>24</v>
      </c>
      <c r="F7" s="5" t="s">
        <v>14</v>
      </c>
      <c r="G7" s="3" t="s">
        <v>58</v>
      </c>
    </row>
    <row r="8" spans="2:7" x14ac:dyDescent="0.3">
      <c r="D8" s="3" t="s">
        <v>5</v>
      </c>
      <c r="E8" s="3" t="s">
        <v>25</v>
      </c>
      <c r="F8" s="5" t="s">
        <v>15</v>
      </c>
      <c r="G8" s="3" t="s">
        <v>59</v>
      </c>
    </row>
    <row r="9" spans="2:7" x14ac:dyDescent="0.3">
      <c r="D9" s="3" t="s">
        <v>6</v>
      </c>
      <c r="E9" s="3" t="s">
        <v>26</v>
      </c>
      <c r="F9" s="5" t="s">
        <v>16</v>
      </c>
      <c r="G9" s="3" t="s">
        <v>60</v>
      </c>
    </row>
    <row r="10" spans="2:7" x14ac:dyDescent="0.3">
      <c r="D10" s="3" t="s">
        <v>7</v>
      </c>
      <c r="E10" s="3" t="s">
        <v>27</v>
      </c>
      <c r="F10" s="5" t="s">
        <v>17</v>
      </c>
      <c r="G10" s="3" t="s">
        <v>61</v>
      </c>
    </row>
    <row r="11" spans="2:7" x14ac:dyDescent="0.3">
      <c r="D11" s="3" t="s">
        <v>8</v>
      </c>
      <c r="E11" s="3" t="s">
        <v>28</v>
      </c>
      <c r="F11" s="5" t="s">
        <v>18</v>
      </c>
      <c r="G11" s="3" t="s">
        <v>62</v>
      </c>
    </row>
    <row r="12" spans="2:7" x14ac:dyDescent="0.3">
      <c r="D12" s="3" t="s">
        <v>9</v>
      </c>
      <c r="E12" s="3" t="s">
        <v>29</v>
      </c>
      <c r="F12" s="5" t="s">
        <v>19</v>
      </c>
      <c r="G12" s="3" t="s">
        <v>63</v>
      </c>
    </row>
    <row r="13" spans="2:7" x14ac:dyDescent="0.3">
      <c r="D13" s="3" t="s">
        <v>10</v>
      </c>
      <c r="E13" s="3" t="s">
        <v>30</v>
      </c>
      <c r="F13" s="5" t="s">
        <v>20</v>
      </c>
      <c r="G13" s="3" t="s">
        <v>64</v>
      </c>
    </row>
    <row r="14" spans="2:7" x14ac:dyDescent="0.3">
      <c r="D14" s="3" t="s">
        <v>11</v>
      </c>
      <c r="E14" s="3" t="s">
        <v>31</v>
      </c>
      <c r="F14" s="5" t="s">
        <v>21</v>
      </c>
      <c r="G14" s="3" t="s">
        <v>65</v>
      </c>
    </row>
    <row r="15" spans="2:7" x14ac:dyDescent="0.3">
      <c r="D15" s="3" t="s">
        <v>12</v>
      </c>
      <c r="E15" s="3" t="s">
        <v>32</v>
      </c>
      <c r="F15" s="5" t="s">
        <v>22</v>
      </c>
      <c r="G15" s="3" t="s">
        <v>66</v>
      </c>
    </row>
    <row r="16" spans="2:7" x14ac:dyDescent="0.3">
      <c r="D16" s="3" t="s">
        <v>13</v>
      </c>
      <c r="E16" s="3" t="s">
        <v>33</v>
      </c>
      <c r="F16" s="5" t="s">
        <v>23</v>
      </c>
      <c r="G16" s="3" t="s">
        <v>67</v>
      </c>
    </row>
    <row r="17" spans="4:6" x14ac:dyDescent="0.3">
      <c r="D17" s="3" t="s">
        <v>131</v>
      </c>
      <c r="E17" s="3" t="s">
        <v>132</v>
      </c>
      <c r="F17" s="5"/>
    </row>
  </sheetData>
  <phoneticPr fontId="2" type="noConversion"/>
  <hyperlinks>
    <hyperlink ref="F7" r:id="rId1" xr:uid="{09F9CB26-E11B-4DB5-AAB8-57EF6F5D95C9}"/>
    <hyperlink ref="F8" r:id="rId2" xr:uid="{5C24606F-F7E2-40BD-9FAE-3483DB9FA120}"/>
    <hyperlink ref="F9" r:id="rId3" xr:uid="{E83AD09C-D392-4EC7-96B8-64ECF5CE3BA5}"/>
    <hyperlink ref="F10" r:id="rId4" xr:uid="{30F9FED0-DA3F-4962-B03A-6AEA6595C178}"/>
    <hyperlink ref="F11" r:id="rId5" xr:uid="{B6CA9A53-F85F-4B9D-BFD4-7B43EC6AEE2E}"/>
    <hyperlink ref="F12" r:id="rId6" xr:uid="{BEBC6671-78A7-4F81-B236-3BC2226D159A}"/>
    <hyperlink ref="F13" r:id="rId7" xr:uid="{0D2734B4-9301-43DD-A103-0551682BD596}"/>
    <hyperlink ref="F14" r:id="rId8" xr:uid="{91513FF3-ACD7-4667-B487-A5CA09D61241}"/>
    <hyperlink ref="F15" r:id="rId9" xr:uid="{8AA616F1-123D-477B-BB11-6AA81ADFBADF}"/>
    <hyperlink ref="F16" r:id="rId10" xr:uid="{106AB4D7-27CC-4614-BAE6-7DE0A071D85B}"/>
  </hyperlinks>
  <pageMargins left="0.7" right="0.7" top="0.75" bottom="0.75" header="0.3" footer="0.3"/>
  <drawing r:id="rId11"/>
  <tableParts count="1"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7A6C-3631-4FDE-B60C-A6C21E7EDFB9}">
  <dimension ref="B1:G16"/>
  <sheetViews>
    <sheetView zoomScale="123" workbookViewId="0">
      <selection activeCell="D6" sqref="D6:G17"/>
    </sheetView>
  </sheetViews>
  <sheetFormatPr defaultRowHeight="14.4" x14ac:dyDescent="0.3"/>
  <cols>
    <col min="1" max="1" width="6.44140625" style="1" customWidth="1"/>
    <col min="2" max="2" width="21.21875" style="2" customWidth="1"/>
    <col min="3" max="3" width="3" style="1" customWidth="1"/>
    <col min="4" max="4" width="11.109375" style="1" customWidth="1"/>
    <col min="5" max="5" width="14.6640625" style="1" customWidth="1"/>
    <col min="6" max="6" width="8.88671875" style="1"/>
    <col min="7" max="7" width="13.109375" style="1" customWidth="1"/>
    <col min="8" max="16384" width="8.88671875" style="1"/>
  </cols>
  <sheetData>
    <row r="1" spans="2:7" x14ac:dyDescent="0.3">
      <c r="B1" s="1"/>
    </row>
    <row r="6" spans="2:7" x14ac:dyDescent="0.3">
      <c r="D6" s="1" t="s">
        <v>34</v>
      </c>
      <c r="E6" s="1" t="s">
        <v>35</v>
      </c>
      <c r="F6" s="1" t="s">
        <v>36</v>
      </c>
      <c r="G6" s="1" t="s">
        <v>37</v>
      </c>
    </row>
    <row r="7" spans="2:7" x14ac:dyDescent="0.3">
      <c r="D7" s="1" t="s">
        <v>38</v>
      </c>
      <c r="E7" s="1" t="s">
        <v>48</v>
      </c>
      <c r="F7" s="1">
        <v>1450</v>
      </c>
      <c r="G7" s="1">
        <v>1550</v>
      </c>
    </row>
    <row r="8" spans="2:7" x14ac:dyDescent="0.3">
      <c r="D8" s="1" t="s">
        <v>39</v>
      </c>
      <c r="E8" s="1" t="s">
        <v>49</v>
      </c>
      <c r="F8" s="1">
        <v>50000</v>
      </c>
      <c r="G8" s="1">
        <v>55000</v>
      </c>
    </row>
    <row r="9" spans="2:7" x14ac:dyDescent="0.3">
      <c r="D9" s="1" t="s">
        <v>40</v>
      </c>
      <c r="E9" s="1" t="s">
        <v>50</v>
      </c>
      <c r="F9" s="1">
        <v>120000</v>
      </c>
      <c r="G9" s="1">
        <v>132000</v>
      </c>
    </row>
    <row r="10" spans="2:7" x14ac:dyDescent="0.3">
      <c r="D10" s="1" t="s">
        <v>41</v>
      </c>
      <c r="E10" s="1" t="s">
        <v>51</v>
      </c>
      <c r="F10" s="1">
        <v>80000</v>
      </c>
      <c r="G10" s="1">
        <v>88000</v>
      </c>
    </row>
    <row r="11" spans="2:7" x14ac:dyDescent="0.3">
      <c r="D11" s="1" t="s">
        <v>42</v>
      </c>
      <c r="E11" s="1" t="s">
        <v>52</v>
      </c>
      <c r="F11" s="1">
        <v>800</v>
      </c>
      <c r="G11" s="1">
        <v>880</v>
      </c>
    </row>
    <row r="12" spans="2:7" x14ac:dyDescent="0.3">
      <c r="D12" s="1" t="s">
        <v>43</v>
      </c>
      <c r="E12" s="1" t="s">
        <v>53</v>
      </c>
      <c r="F12" s="1">
        <v>1300</v>
      </c>
      <c r="G12" s="1">
        <v>1430</v>
      </c>
    </row>
    <row r="13" spans="2:7" x14ac:dyDescent="0.3">
      <c r="D13" s="1" t="s">
        <v>44</v>
      </c>
      <c r="E13" s="1" t="s">
        <v>54</v>
      </c>
      <c r="F13" s="1">
        <v>56000</v>
      </c>
      <c r="G13" s="1">
        <v>61600</v>
      </c>
    </row>
    <row r="14" spans="2:7" x14ac:dyDescent="0.3">
      <c r="D14" s="1" t="s">
        <v>45</v>
      </c>
      <c r="E14" s="1" t="s">
        <v>55</v>
      </c>
      <c r="F14" s="1">
        <v>3800</v>
      </c>
      <c r="G14" s="1">
        <v>4180</v>
      </c>
    </row>
    <row r="15" spans="2:7" x14ac:dyDescent="0.3">
      <c r="D15" s="1" t="s">
        <v>46</v>
      </c>
      <c r="E15" s="1" t="s">
        <v>56</v>
      </c>
      <c r="F15" s="1">
        <v>4500</v>
      </c>
      <c r="G15" s="1">
        <v>4950</v>
      </c>
    </row>
    <row r="16" spans="2:7" x14ac:dyDescent="0.3">
      <c r="D16" s="1" t="s">
        <v>47</v>
      </c>
      <c r="E16" s="1" t="s">
        <v>57</v>
      </c>
      <c r="F16" s="1">
        <v>29000</v>
      </c>
      <c r="G16" s="1">
        <v>30900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DF76F-94B4-43B4-A7EF-951B47CDF3D7}">
  <dimension ref="B1:H16"/>
  <sheetViews>
    <sheetView zoomScale="121" workbookViewId="0">
      <selection activeCell="D7" sqref="D7:D16"/>
    </sheetView>
  </sheetViews>
  <sheetFormatPr defaultRowHeight="14.4" x14ac:dyDescent="0.3"/>
  <cols>
    <col min="1" max="1" width="6.44140625" style="1" customWidth="1"/>
    <col min="2" max="2" width="21.21875" style="2" customWidth="1"/>
    <col min="3" max="3" width="2.77734375" style="1" customWidth="1"/>
    <col min="4" max="4" width="10.88671875" style="1" customWidth="1"/>
    <col min="5" max="5" width="14.33203125" style="1" customWidth="1"/>
    <col min="6" max="6" width="13.6640625" style="1" customWidth="1"/>
    <col min="7" max="7" width="10.6640625" style="1" bestFit="1" customWidth="1"/>
    <col min="8" max="8" width="13.109375" style="1" bestFit="1" customWidth="1"/>
    <col min="9" max="16384" width="8.88671875" style="1"/>
  </cols>
  <sheetData>
    <row r="1" spans="2:8" x14ac:dyDescent="0.3">
      <c r="B1" s="1"/>
    </row>
    <row r="6" spans="2:8" x14ac:dyDescent="0.3">
      <c r="D6" s="1" t="s">
        <v>34</v>
      </c>
      <c r="E6" s="1" t="s">
        <v>35</v>
      </c>
      <c r="F6" s="1" t="s">
        <v>68</v>
      </c>
      <c r="G6" s="1" t="s">
        <v>69</v>
      </c>
      <c r="H6" s="1" t="s">
        <v>3</v>
      </c>
    </row>
    <row r="7" spans="2:8" x14ac:dyDescent="0.3">
      <c r="D7" s="1" t="s">
        <v>38</v>
      </c>
      <c r="E7" s="1" t="s">
        <v>48</v>
      </c>
      <c r="F7" s="1" t="s">
        <v>80</v>
      </c>
      <c r="G7" s="1" t="s">
        <v>70</v>
      </c>
      <c r="H7" s="1" t="s">
        <v>90</v>
      </c>
    </row>
    <row r="8" spans="2:8" x14ac:dyDescent="0.3">
      <c r="D8" s="1" t="s">
        <v>39</v>
      </c>
      <c r="E8" s="1" t="s">
        <v>49</v>
      </c>
      <c r="F8" s="1" t="s">
        <v>81</v>
      </c>
      <c r="G8" s="1" t="s">
        <v>71</v>
      </c>
      <c r="H8" s="1" t="s">
        <v>91</v>
      </c>
    </row>
    <row r="9" spans="2:8" x14ac:dyDescent="0.3">
      <c r="D9" s="1" t="s">
        <v>40</v>
      </c>
      <c r="E9" s="1" t="s">
        <v>50</v>
      </c>
      <c r="F9" s="1" t="s">
        <v>82</v>
      </c>
      <c r="G9" s="1" t="s">
        <v>72</v>
      </c>
      <c r="H9" s="1" t="s">
        <v>92</v>
      </c>
    </row>
    <row r="10" spans="2:8" x14ac:dyDescent="0.3">
      <c r="D10" s="1" t="s">
        <v>41</v>
      </c>
      <c r="E10" s="1" t="s">
        <v>51</v>
      </c>
      <c r="F10" s="1" t="s">
        <v>83</v>
      </c>
      <c r="G10" s="1" t="s">
        <v>73</v>
      </c>
      <c r="H10" s="1" t="s">
        <v>93</v>
      </c>
    </row>
    <row r="11" spans="2:8" x14ac:dyDescent="0.3">
      <c r="D11" s="1" t="s">
        <v>42</v>
      </c>
      <c r="E11" s="1" t="s">
        <v>52</v>
      </c>
      <c r="F11" s="1" t="s">
        <v>84</v>
      </c>
      <c r="G11" s="1" t="s">
        <v>74</v>
      </c>
      <c r="H11" s="1" t="s">
        <v>94</v>
      </c>
    </row>
    <row r="12" spans="2:8" x14ac:dyDescent="0.3">
      <c r="D12" s="1" t="s">
        <v>43</v>
      </c>
      <c r="E12" s="1" t="s">
        <v>53</v>
      </c>
      <c r="F12" s="1" t="s">
        <v>85</v>
      </c>
      <c r="G12" s="1" t="s">
        <v>75</v>
      </c>
      <c r="H12" s="1" t="s">
        <v>95</v>
      </c>
    </row>
    <row r="13" spans="2:8" x14ac:dyDescent="0.3">
      <c r="D13" s="1" t="s">
        <v>44</v>
      </c>
      <c r="E13" s="1" t="s">
        <v>54</v>
      </c>
      <c r="F13" s="1" t="s">
        <v>86</v>
      </c>
      <c r="G13" s="1" t="s">
        <v>76</v>
      </c>
      <c r="H13" s="1" t="s">
        <v>96</v>
      </c>
    </row>
    <row r="14" spans="2:8" x14ac:dyDescent="0.3">
      <c r="D14" s="1" t="s">
        <v>45</v>
      </c>
      <c r="E14" s="1" t="s">
        <v>55</v>
      </c>
      <c r="F14" s="1" t="s">
        <v>87</v>
      </c>
      <c r="G14" s="1" t="s">
        <v>77</v>
      </c>
      <c r="H14" s="1" t="s">
        <v>97</v>
      </c>
    </row>
    <row r="15" spans="2:8" x14ac:dyDescent="0.3">
      <c r="D15" s="1" t="s">
        <v>46</v>
      </c>
      <c r="E15" s="1" t="s">
        <v>56</v>
      </c>
      <c r="F15" s="1" t="s">
        <v>88</v>
      </c>
      <c r="G15" s="1" t="s">
        <v>78</v>
      </c>
      <c r="H15" s="1" t="s">
        <v>98</v>
      </c>
    </row>
    <row r="16" spans="2:8" x14ac:dyDescent="0.3">
      <c r="D16" s="1" t="s">
        <v>47</v>
      </c>
      <c r="E16" s="6" t="s">
        <v>57</v>
      </c>
      <c r="F16" s="1" t="s">
        <v>89</v>
      </c>
      <c r="G16" s="1" t="s">
        <v>79</v>
      </c>
      <c r="H16" s="1" t="s">
        <v>99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884E-710E-4BF8-B60C-9221D1BD6A30}">
  <dimension ref="B1:E9"/>
  <sheetViews>
    <sheetView zoomScale="120" workbookViewId="0">
      <selection activeCell="M12" sqref="M12"/>
    </sheetView>
  </sheetViews>
  <sheetFormatPr defaultRowHeight="14.4" x14ac:dyDescent="0.3"/>
  <cols>
    <col min="1" max="1" width="6.44140625" style="1" customWidth="1"/>
    <col min="2" max="2" width="21.21875" style="2" customWidth="1"/>
    <col min="3" max="3" width="3" style="1" customWidth="1"/>
    <col min="4" max="16384" width="8.88671875" style="1"/>
  </cols>
  <sheetData>
    <row r="1" spans="2:5" x14ac:dyDescent="0.3">
      <c r="B1" s="1"/>
    </row>
    <row r="7" spans="2:5" x14ac:dyDescent="0.3">
      <c r="E7" s="7" t="s">
        <v>100</v>
      </c>
    </row>
    <row r="9" spans="2:5" x14ac:dyDescent="0.3">
      <c r="E9" s="7" t="s">
        <v>101</v>
      </c>
    </row>
  </sheetData>
  <hyperlinks>
    <hyperlink ref="E7" location="Purchase!A1" display="Purchase Entry" xr:uid="{1A31D3EE-B02E-4AA7-8C99-382BBFA5FFA6}"/>
    <hyperlink ref="E9" location="Sales!A1" display="Sale Entry" xr:uid="{64ACC4BB-0185-4A29-BFC2-BEC3BFDF8F47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43A5-9951-4BA5-AC6D-8723FC665445}">
  <dimension ref="B1:J15"/>
  <sheetViews>
    <sheetView zoomScale="130" zoomScaleNormal="13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6" sqref="D6"/>
    </sheetView>
  </sheetViews>
  <sheetFormatPr defaultRowHeight="14.4" x14ac:dyDescent="0.3"/>
  <cols>
    <col min="1" max="1" width="6.44140625" style="1" customWidth="1"/>
    <col min="2" max="2" width="21.21875" style="2" customWidth="1"/>
    <col min="3" max="3" width="2.77734375" style="1" customWidth="1"/>
    <col min="4" max="4" width="10.88671875" style="1" customWidth="1"/>
    <col min="5" max="5" width="14.44140625" style="1" customWidth="1"/>
    <col min="6" max="6" width="9.109375" style="1" bestFit="1" customWidth="1"/>
    <col min="7" max="9" width="8.88671875" style="1"/>
    <col min="10" max="10" width="9.109375" style="1" customWidth="1"/>
    <col min="11" max="16384" width="8.88671875" style="1"/>
  </cols>
  <sheetData>
    <row r="1" spans="2:10" x14ac:dyDescent="0.3">
      <c r="B1" s="1"/>
    </row>
    <row r="6" spans="2:10" x14ac:dyDescent="0.3">
      <c r="D6" s="1" t="s">
        <v>34</v>
      </c>
      <c r="E6" s="1" t="s">
        <v>35</v>
      </c>
      <c r="F6" s="1" t="s">
        <v>102</v>
      </c>
      <c r="G6" s="1" t="s">
        <v>103</v>
      </c>
      <c r="H6" s="1" t="s">
        <v>104</v>
      </c>
      <c r="I6" s="1" t="s">
        <v>36</v>
      </c>
      <c r="J6" s="1" t="s">
        <v>105</v>
      </c>
    </row>
    <row r="7" spans="2:10" x14ac:dyDescent="0.3">
      <c r="D7" s="1" t="s">
        <v>42</v>
      </c>
      <c r="E7" s="1" t="str">
        <f>IFERROR(VLOOKUP(Purchase_data[[#This Row],[HSN Code]],Products_data[#All], 2,0),"")</f>
        <v>Mouse</v>
      </c>
      <c r="F7" s="1" t="str">
        <f>IFERROR(VLOOKUP(Purchase_data[[#This Row],[HSN Code]],vendors_data[#All],3,0),"")</f>
        <v>ven5</v>
      </c>
      <c r="G7" s="8">
        <v>45662</v>
      </c>
      <c r="H7" s="1">
        <v>10</v>
      </c>
      <c r="I7" s="1">
        <f>IFERROR(VLOOKUP(Purchase_data[[#This Row],[HSN Code]],Products_data[#All],3,0),"")</f>
        <v>800</v>
      </c>
      <c r="J7" s="1">
        <f>IFERROR(Purchase_data[[#This Row],[Units]]*Purchase_data[[#This Row],[Cost]],"")</f>
        <v>8000</v>
      </c>
    </row>
    <row r="8" spans="2:10" x14ac:dyDescent="0.3">
      <c r="D8" s="1" t="s">
        <v>40</v>
      </c>
      <c r="E8" s="1" t="str">
        <f>IFERROR(VLOOKUP(Purchase_data[[#This Row],[HSN Code]],Products_data[#All], 2,0),"")</f>
        <v>Wireless Printer</v>
      </c>
      <c r="F8" s="1" t="str">
        <f>IFERROR(VLOOKUP(Purchase_data[[#This Row],[HSN Code]],vendors_data[#All],3,0),"")</f>
        <v>ven3</v>
      </c>
      <c r="G8" s="8">
        <v>45662</v>
      </c>
      <c r="H8" s="1">
        <v>2</v>
      </c>
      <c r="I8" s="1">
        <f>IFERROR(VLOOKUP(Purchase_data[[#This Row],[HSN Code]],Products_data[#All],3,0),"")</f>
        <v>120000</v>
      </c>
      <c r="J8" s="1">
        <f>IFERROR(Purchase_data[[#This Row],[Units]]*Purchase_data[[#This Row],[Cost]],"")</f>
        <v>240000</v>
      </c>
    </row>
    <row r="9" spans="2:10" x14ac:dyDescent="0.3">
      <c r="D9" s="1" t="s">
        <v>43</v>
      </c>
      <c r="E9" s="1" t="str">
        <f>IFERROR(VLOOKUP(Purchase_data[[#This Row],[HSN Code]],Products_data[#All], 2,0),"")</f>
        <v>RGB keyboard</v>
      </c>
      <c r="F9" s="1" t="str">
        <f>IFERROR(VLOOKUP(Purchase_data[[#This Row],[HSN Code]],vendors_data[#All],3,0),"")</f>
        <v>ven6</v>
      </c>
      <c r="H9" s="1">
        <v>66</v>
      </c>
      <c r="I9" s="1">
        <f>IFERROR(VLOOKUP(Purchase_data[[#This Row],[HSN Code]],Products_data[#All],3,0),"")</f>
        <v>1300</v>
      </c>
      <c r="J9" s="1">
        <f>IFERROR(Purchase_data[[#This Row],[Units]]*Purchase_data[[#This Row],[Cost]],"")</f>
        <v>85800</v>
      </c>
    </row>
    <row r="10" spans="2:10" x14ac:dyDescent="0.3">
      <c r="D10" s="1" t="s">
        <v>45</v>
      </c>
      <c r="E10" s="1" t="str">
        <f>IFERROR(VLOOKUP(Purchase_data[[#This Row],[HSN Code]],Products_data[#All], 2,0),"")</f>
        <v>Headphones</v>
      </c>
      <c r="F10" s="1" t="str">
        <f>IFERROR(VLOOKUP(Purchase_data[[#This Row],[HSN Code]],vendors_data[#All],3,0),"")</f>
        <v>ven8</v>
      </c>
      <c r="G10" s="8">
        <v>45693</v>
      </c>
      <c r="H10" s="1">
        <v>4</v>
      </c>
      <c r="I10" s="1">
        <f>IFERROR(VLOOKUP(Purchase_data[[#This Row],[HSN Code]],Products_data[#All],3,0),"")</f>
        <v>3800</v>
      </c>
      <c r="J10" s="1">
        <f>IFERROR(Purchase_data[[#This Row],[Units]]*Purchase_data[[#This Row],[Cost]],"")</f>
        <v>15200</v>
      </c>
    </row>
    <row r="11" spans="2:10" x14ac:dyDescent="0.3">
      <c r="D11" s="1" t="s">
        <v>39</v>
      </c>
      <c r="E11" s="1" t="str">
        <f>IFERROR(VLOOKUP(Purchase_data[[#This Row],[HSN Code]],Products_data[#All], 2,0),"")</f>
        <v>Laptop HP</v>
      </c>
      <c r="F11" s="1" t="str">
        <f>IFERROR(VLOOKUP(Purchase_data[[#This Row],[HSN Code]],vendors_data[#All],3,0),"")</f>
        <v>ven2</v>
      </c>
      <c r="G11" s="8">
        <v>45693</v>
      </c>
      <c r="H11" s="1">
        <v>6</v>
      </c>
      <c r="I11" s="1">
        <f>IFERROR(VLOOKUP(Purchase_data[[#This Row],[HSN Code]],Products_data[#All],3,0),"")</f>
        <v>50000</v>
      </c>
      <c r="J11" s="1">
        <f>IFERROR(Purchase_data[[#This Row],[Units]]*Purchase_data[[#This Row],[Cost]],"")</f>
        <v>300000</v>
      </c>
    </row>
    <row r="12" spans="2:10" x14ac:dyDescent="0.3">
      <c r="D12" s="1" t="s">
        <v>47</v>
      </c>
      <c r="E12" s="1" t="str">
        <f>IFERROR(VLOOKUP(Purchase_data[[#This Row],[HSN Code]],Products_data[#All], 2,0),"")</f>
        <v>Tablets</v>
      </c>
      <c r="F12" s="1" t="str">
        <f>IFERROR(VLOOKUP(Purchase_data[[#This Row],[HSN Code]],vendors_data[#All],3,0),"")</f>
        <v>ven10</v>
      </c>
      <c r="G12" s="8">
        <v>45693</v>
      </c>
      <c r="H12" s="1">
        <v>44</v>
      </c>
      <c r="I12" s="1">
        <f>IFERROR(VLOOKUP(Purchase_data[[#This Row],[HSN Code]],Products_data[#All],3,0),"")</f>
        <v>29000</v>
      </c>
      <c r="J12" s="1">
        <f>IFERROR(Purchase_data[[#This Row],[Units]]*Purchase_data[[#This Row],[Cost]],"")</f>
        <v>1276000</v>
      </c>
    </row>
    <row r="13" spans="2:10" x14ac:dyDescent="0.3">
      <c r="D13" s="1" t="s">
        <v>39</v>
      </c>
      <c r="E13" s="1" t="str">
        <f>IFERROR(VLOOKUP(Purchase_data[[#This Row],[HSN Code]],Products_data[#All], 2,0),"")</f>
        <v>Laptop HP</v>
      </c>
      <c r="F13" s="1" t="str">
        <f>IFERROR(VLOOKUP(Purchase_data[[#This Row],[HSN Code]],vendors_data[#All],3,0),"")</f>
        <v>ven2</v>
      </c>
      <c r="H13" s="1">
        <v>55</v>
      </c>
      <c r="I13" s="1">
        <f>IFERROR(VLOOKUP(Purchase_data[[#This Row],[HSN Code]],Products_data[#All],3,0),"")</f>
        <v>50000</v>
      </c>
      <c r="J13" s="1">
        <f>IFERROR(Purchase_data[[#This Row],[Units]]*Purchase_data[[#This Row],[Cost]],"")</f>
        <v>2750000</v>
      </c>
    </row>
    <row r="14" spans="2:10" x14ac:dyDescent="0.3">
      <c r="D14" s="1" t="s">
        <v>41</v>
      </c>
      <c r="E14" s="13" t="str">
        <f>IFERROR(VLOOKUP(Purchase_data[[#This Row],[HSN Code]],Products_data[#All], 2,0),"")</f>
        <v>Desktop</v>
      </c>
      <c r="F14" s="13" t="str">
        <f>IFERROR(VLOOKUP(Purchase_data[[#This Row],[HSN Code]],vendors_data[#All],3,0),"")</f>
        <v>ven4</v>
      </c>
      <c r="H14" s="1">
        <v>16</v>
      </c>
      <c r="I14" s="13">
        <f>IFERROR(VLOOKUP(Purchase_data[[#This Row],[HSN Code]],Products_data[#All],3,0),"")</f>
        <v>80000</v>
      </c>
      <c r="J14" s="13">
        <f>IFERROR(Purchase_data[[#This Row],[Units]]*Purchase_data[[#This Row],[Cost]],"")</f>
        <v>1280000</v>
      </c>
    </row>
    <row r="15" spans="2:10" x14ac:dyDescent="0.3">
      <c r="D15" s="1" t="s">
        <v>46</v>
      </c>
      <c r="E15" s="1" t="str">
        <f>IFERROR(VLOOKUP(Purchase_data[[#This Row],[HSN Code]],Products_data[#All], 2,0),"")</f>
        <v>Speakers</v>
      </c>
      <c r="F15" s="1" t="str">
        <f>IFERROR(VLOOKUP(Purchase_data[[#This Row],[HSN Code]],vendors_data[#All],3,0),"")</f>
        <v>ven9</v>
      </c>
      <c r="H15" s="1">
        <v>66</v>
      </c>
      <c r="I15" s="1">
        <f>IFERROR(VLOOKUP(Purchase_data[[#This Row],[HSN Code]],Products_data[#All],3,0),"")</f>
        <v>4500</v>
      </c>
      <c r="J15" s="1">
        <f>IFERROR(Purchase_data[[#This Row],[Units]]*Purchase_data[[#This Row],[Cost]],"")</f>
        <v>297000</v>
      </c>
    </row>
  </sheetData>
  <dataValidations count="1">
    <dataValidation type="list" allowBlank="1" showInputMessage="1" showErrorMessage="1" sqref="D7:D15" xr:uid="{73E348A6-6E3C-47AF-B839-4820152F897A}">
      <formula1>HSN_code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D383-79B8-4E63-BDA3-9ED852DE9A50}">
  <dimension ref="B1:L18"/>
  <sheetViews>
    <sheetView zoomScale="139" workbookViewId="0"/>
  </sheetViews>
  <sheetFormatPr defaultRowHeight="14.4" x14ac:dyDescent="0.3"/>
  <cols>
    <col min="1" max="1" width="6.44140625" style="1" customWidth="1"/>
    <col min="2" max="2" width="21.21875" style="2" customWidth="1"/>
    <col min="3" max="3" width="2.77734375" style="1" customWidth="1"/>
    <col min="4" max="4" width="9" style="1" customWidth="1"/>
    <col min="5" max="5" width="12.109375" style="1" customWidth="1"/>
    <col min="6" max="6" width="11.33203125" style="1" customWidth="1"/>
    <col min="7" max="8" width="14.77734375" style="1" customWidth="1"/>
    <col min="9" max="9" width="13.88671875" style="1" customWidth="1"/>
    <col min="10" max="11" width="8.88671875" style="1"/>
    <col min="12" max="12" width="9" style="1" customWidth="1"/>
    <col min="13" max="16384" width="8.88671875" style="1"/>
  </cols>
  <sheetData>
    <row r="1" spans="2:12" x14ac:dyDescent="0.3">
      <c r="B1" s="1"/>
    </row>
    <row r="6" spans="2:12" x14ac:dyDescent="0.3">
      <c r="D6" s="1" t="s">
        <v>0</v>
      </c>
      <c r="E6" s="1" t="s">
        <v>107</v>
      </c>
      <c r="F6" s="1" t="s">
        <v>106</v>
      </c>
      <c r="G6" s="1" t="s">
        <v>108</v>
      </c>
      <c r="H6" s="1" t="s">
        <v>103</v>
      </c>
      <c r="I6" s="1" t="s">
        <v>109</v>
      </c>
      <c r="J6" s="1" t="s">
        <v>104</v>
      </c>
      <c r="K6" s="1" t="s">
        <v>110</v>
      </c>
      <c r="L6" s="1" t="s">
        <v>105</v>
      </c>
    </row>
    <row r="7" spans="2:12" x14ac:dyDescent="0.3">
      <c r="D7" s="1" t="s">
        <v>4</v>
      </c>
      <c r="E7" s="1" t="str">
        <f>IFERROR(VLOOKUP(Sales_data[[#This Row],[Cust_ID]],Customers_data[#All],2,0),"")</f>
        <v>cust1</v>
      </c>
      <c r="F7" s="1" t="s">
        <v>41</v>
      </c>
      <c r="G7" s="1" t="str">
        <f>IFERROR(VLOOKUP(Sales_data[[#This Row],[HSN_Code]],Products_data[#All],2,0),"")</f>
        <v>Desktop</v>
      </c>
      <c r="H7" s="8">
        <v>45693</v>
      </c>
      <c r="I7" s="1">
        <f>IFERROR(VLOOKUP(Sales_data[[#This Row],[HSN_Code]],Table6[#All],6,0),"")</f>
        <v>10</v>
      </c>
      <c r="J7" s="1">
        <v>6</v>
      </c>
      <c r="K7" s="1">
        <f>IFERROR(VLOOKUP(Sales_data[[#This Row],[HSN_Code]],Products_data[#All],4,0),"")</f>
        <v>88000</v>
      </c>
      <c r="L7" s="1">
        <f>IFERROR(Sales_data[[#This Row],[Price]]*Sales_data[[#This Row],[Units]],"")</f>
        <v>528000</v>
      </c>
    </row>
    <row r="8" spans="2:12" x14ac:dyDescent="0.3">
      <c r="D8" s="1" t="s">
        <v>8</v>
      </c>
      <c r="E8" s="1" t="str">
        <f>IFERROR(VLOOKUP(Sales_data[[#This Row],[Cust_ID]],Customers_data[#All],2,0),"")</f>
        <v>cust5</v>
      </c>
      <c r="F8" s="1" t="s">
        <v>43</v>
      </c>
      <c r="G8" s="1" t="str">
        <f>IFERROR(VLOOKUP(Sales_data[[#This Row],[HSN_Code]],Products_data[#All],2,0),"")</f>
        <v>RGB keyboard</v>
      </c>
      <c r="I8" s="1">
        <f>IFERROR(VLOOKUP(Sales_data[[#This Row],[HSN_Code]],Table6[#All],6,0),"")</f>
        <v>60</v>
      </c>
      <c r="J8" s="1">
        <v>3</v>
      </c>
      <c r="K8" s="1">
        <f>IFERROR(VLOOKUP(Sales_data[[#This Row],[HSN_Code]],Products_data[#All],4,0),"")</f>
        <v>1430</v>
      </c>
      <c r="L8" s="1">
        <f>IFERROR(Sales_data[[#This Row],[Price]]*Sales_data[[#This Row],[Units]],"")</f>
        <v>4290</v>
      </c>
    </row>
    <row r="9" spans="2:12" x14ac:dyDescent="0.3">
      <c r="D9" s="1" t="s">
        <v>10</v>
      </c>
      <c r="E9" s="1" t="str">
        <f>IFERROR(VLOOKUP(Sales_data[[#This Row],[Cust_ID]],Customers_data[#All],2,0),"")</f>
        <v>cust7</v>
      </c>
      <c r="F9" s="1" t="s">
        <v>47</v>
      </c>
      <c r="G9" s="1" t="str">
        <f>IFERROR(VLOOKUP(Sales_data[[#This Row],[HSN_Code]],Products_data[#All],2,0),"")</f>
        <v>Tablets</v>
      </c>
      <c r="H9" s="8">
        <v>45693</v>
      </c>
      <c r="I9" s="1">
        <f>IFERROR(VLOOKUP(Sales_data[[#This Row],[HSN_Code]],Table6[#All],6,0),"")</f>
        <v>40</v>
      </c>
      <c r="J9" s="1">
        <v>4</v>
      </c>
      <c r="K9" s="1">
        <f>IFERROR(VLOOKUP(Sales_data[[#This Row],[HSN_Code]],Products_data[#All],4,0),"")</f>
        <v>30900</v>
      </c>
      <c r="L9" s="1">
        <f>IFERROR(Sales_data[[#This Row],[Price]]*Sales_data[[#This Row],[Units]],"")</f>
        <v>123600</v>
      </c>
    </row>
    <row r="10" spans="2:12" x14ac:dyDescent="0.3">
      <c r="D10" s="1" t="s">
        <v>7</v>
      </c>
      <c r="E10" s="1" t="str">
        <f>IFERROR(VLOOKUP(Sales_data[[#This Row],[Cust_ID]],Customers_data[#All],2,0),"")</f>
        <v>cust4</v>
      </c>
      <c r="F10" s="1" t="s">
        <v>45</v>
      </c>
      <c r="G10" s="1" t="str">
        <f>IFERROR(VLOOKUP(Sales_data[[#This Row],[HSN_Code]],Products_data[#All],2,0),"")</f>
        <v>Headphones</v>
      </c>
      <c r="H10" s="8">
        <v>45693</v>
      </c>
      <c r="I10" s="1">
        <f>IFERROR(VLOOKUP(Sales_data[[#This Row],[HSN_Code]],Table6[#All],6,0),"")</f>
        <v>-9</v>
      </c>
      <c r="J10" s="1">
        <v>13</v>
      </c>
      <c r="K10" s="1">
        <f>IFERROR(VLOOKUP(Sales_data[[#This Row],[HSN_Code]],Table6[#All],4,0),"")</f>
        <v>4</v>
      </c>
      <c r="L10" s="1">
        <f>IFERROR(Sales_data[[#This Row],[Price]]*Sales_data[[#This Row],[Units]],"")</f>
        <v>52</v>
      </c>
    </row>
    <row r="11" spans="2:12" x14ac:dyDescent="0.3">
      <c r="D11" s="1" t="s">
        <v>6</v>
      </c>
      <c r="E11" s="1" t="str">
        <f>IFERROR(VLOOKUP(Sales_data[[#This Row],[Cust_ID]],Customers_data[#All],2,0),"")</f>
        <v>cust3</v>
      </c>
      <c r="F11" s="1" t="s">
        <v>40</v>
      </c>
      <c r="G11" s="1" t="str">
        <f>IFERROR(VLOOKUP(Sales_data[[#This Row],[HSN_Code]],Products_data[#All],2,0),"")</f>
        <v>Wireless Printer</v>
      </c>
      <c r="I11" s="1">
        <f>IFERROR(VLOOKUP(Sales_data[[#This Row],[HSN_Code]],Table6[#All],6,0),"")</f>
        <v>0</v>
      </c>
      <c r="J11" s="1">
        <v>1</v>
      </c>
      <c r="K11" s="1">
        <f>IFERROR(VLOOKUP(Sales_data[[#This Row],[HSN_Code]],Products_data[#All],4,0),"")</f>
        <v>132000</v>
      </c>
      <c r="L11" s="1">
        <f>IFERROR(Sales_data[[#This Row],[Price]]*Sales_data[[#This Row],[Units]],"")</f>
        <v>132000</v>
      </c>
    </row>
    <row r="12" spans="2:12" x14ac:dyDescent="0.3">
      <c r="D12" s="1" t="s">
        <v>7</v>
      </c>
      <c r="E12" s="1" t="str">
        <f>IFERROR(VLOOKUP(Sales_data[[#This Row],[Cust_ID]],Customers_data[#All],2,0),"")</f>
        <v>cust4</v>
      </c>
      <c r="F12" s="1" t="s">
        <v>40</v>
      </c>
      <c r="G12" s="1" t="str">
        <f>IFERROR(VLOOKUP(Sales_data[[#This Row],[HSN_Code]],Products_data[#All],2,0),"")</f>
        <v>Wireless Printer</v>
      </c>
      <c r="I12" s="1">
        <f>IFERROR(VLOOKUP(Sales_data[[#This Row],[HSN_Code]],Table6[#All],6,0),"")</f>
        <v>0</v>
      </c>
      <c r="J12" s="1">
        <v>1</v>
      </c>
      <c r="K12" s="1">
        <f>IFERROR(VLOOKUP(Sales_data[[#This Row],[HSN_Code]],Products_data[#All],4,0),"")</f>
        <v>132000</v>
      </c>
      <c r="L12" s="1">
        <f>IFERROR(Sales_data[[#This Row],[Price]]*Sales_data[[#This Row],[Units]],"")</f>
        <v>132000</v>
      </c>
    </row>
    <row r="13" spans="2:12" x14ac:dyDescent="0.3">
      <c r="D13" s="1" t="s">
        <v>4</v>
      </c>
      <c r="E13" s="1" t="str">
        <f>IFERROR(VLOOKUP(Sales_data[[#This Row],[Cust_ID]],Customers_data[#All],2,0),"")</f>
        <v>cust1</v>
      </c>
      <c r="F13" s="1" t="s">
        <v>43</v>
      </c>
      <c r="G13" s="1" t="str">
        <f>IFERROR(VLOOKUP(Sales_data[[#This Row],[HSN_Code]],Products_data[#All],2,0),"")</f>
        <v>RGB keyboard</v>
      </c>
      <c r="I13" s="1">
        <f>IFERROR(VLOOKUP(Sales_data[[#This Row],[HSN_Code]],Table6[#All],6,0),"")</f>
        <v>60</v>
      </c>
      <c r="J13" s="1">
        <v>3</v>
      </c>
      <c r="K13" s="1">
        <f>IFERROR(VLOOKUP(Sales_data[[#This Row],[HSN_Code]],Products_data[#All],4,0),"")</f>
        <v>1430</v>
      </c>
      <c r="L13" s="1">
        <f>IFERROR(Sales_data[[#This Row],[Price]]*Sales_data[[#This Row],[Units]],"")</f>
        <v>4290</v>
      </c>
    </row>
    <row r="14" spans="2:12" x14ac:dyDescent="0.3">
      <c r="D14" s="1" t="s">
        <v>12</v>
      </c>
      <c r="E14" s="1" t="str">
        <f>IFERROR(VLOOKUP(Sales_data[[#This Row],[Cust_ID]],Customers_data[#All],2,0),"")</f>
        <v>cust9</v>
      </c>
      <c r="F14" s="1" t="s">
        <v>46</v>
      </c>
      <c r="G14" s="1" t="str">
        <f>IFERROR(VLOOKUP(Sales_data[[#This Row],[HSN_Code]],Products_data[#All],2,0),"")</f>
        <v>Speakers</v>
      </c>
      <c r="I14" s="1">
        <f>IFERROR(VLOOKUP(Sales_data[[#This Row],[HSN_Code]],Table6[#All],6,0),"")</f>
        <v>57</v>
      </c>
      <c r="J14" s="1">
        <v>9</v>
      </c>
      <c r="K14" s="1">
        <f>IFERROR(VLOOKUP(Sales_data[[#This Row],[HSN_Code]],Products_data[#All],4,0),"")</f>
        <v>4950</v>
      </c>
      <c r="L14" s="1">
        <f>IFERROR(Sales_data[[#This Row],[Price]]*Sales_data[[#This Row],[Units]],"")</f>
        <v>44550</v>
      </c>
    </row>
    <row r="15" spans="2:12" x14ac:dyDescent="0.3">
      <c r="E15" s="1" t="str">
        <f>IFERROR(VLOOKUP(Sales_data[[#This Row],[Cust_ID]],Customers_data[#All],2,0),"")</f>
        <v/>
      </c>
      <c r="G15" s="1" t="str">
        <f>IFERROR(VLOOKUP(Sales_data[[#This Row],[HSN_Code]],Products_data[#All],2,0),"")</f>
        <v/>
      </c>
      <c r="I15" s="1">
        <f>IFERROR(VLOOKUP(Sales_data[[#This Row],[HSN_Code]],Table6[#All],6,0),"")</f>
        <v>0</v>
      </c>
      <c r="K15" s="1" t="str">
        <f>IFERROR(VLOOKUP(Sales_data[[#This Row],[HSN_Code]],Products_data[#All],4,0),"")</f>
        <v/>
      </c>
      <c r="L15" s="1" t="str">
        <f>IFERROR(Sales_data[[#This Row],[Price]]*Sales_data[[#This Row],[Units]],"")</f>
        <v/>
      </c>
    </row>
    <row r="16" spans="2:12" x14ac:dyDescent="0.3">
      <c r="E16" s="1" t="str">
        <f>IFERROR(VLOOKUP(Sales_data[[#This Row],[Cust_ID]],Customers_data[#All],2,0),"")</f>
        <v/>
      </c>
      <c r="G16" s="1" t="str">
        <f>IFERROR(VLOOKUP(Sales_data[[#This Row],[HSN_Code]],Products_data[#All],2,0),"")</f>
        <v/>
      </c>
      <c r="I16" s="1">
        <f>IFERROR(VLOOKUP(Sales_data[[#This Row],[HSN_Code]],Table6[#All],6,0),"")</f>
        <v>0</v>
      </c>
      <c r="K16" s="1" t="str">
        <f>IFERROR(VLOOKUP(Sales_data[[#This Row],[HSN_Code]],Products_data[#All],4,0),"")</f>
        <v/>
      </c>
      <c r="L16" s="1" t="str">
        <f>IFERROR(Sales_data[[#This Row],[Price]]*Sales_data[[#This Row],[Units]],"")</f>
        <v/>
      </c>
    </row>
    <row r="17" spans="5:12" x14ac:dyDescent="0.3">
      <c r="E17" s="1" t="str">
        <f>IFERROR(VLOOKUP(Sales_data[[#This Row],[Cust_ID]],Customers_data[#All],2,0),"")</f>
        <v/>
      </c>
      <c r="G17" s="1" t="str">
        <f>IFERROR(VLOOKUP(Sales_data[[#This Row],[HSN_Code]],Products_data[#All],2,0),"")</f>
        <v/>
      </c>
      <c r="I17" s="1">
        <f>IFERROR(VLOOKUP(Sales_data[[#This Row],[HSN_Code]],Table6[#All],6,0),"")</f>
        <v>0</v>
      </c>
      <c r="K17" s="1" t="str">
        <f>IFERROR(VLOOKUP(Sales_data[[#This Row],[HSN_Code]],Products_data[#All],4,0),"")</f>
        <v/>
      </c>
      <c r="L17" s="1" t="str">
        <f>IFERROR(Sales_data[[#This Row],[Price]]*Sales_data[[#This Row],[Units]],"")</f>
        <v/>
      </c>
    </row>
    <row r="18" spans="5:12" x14ac:dyDescent="0.3">
      <c r="E18" s="1" t="str">
        <f>IFERROR(VLOOKUP(Sales_data[[#This Row],[Cust_ID]],Customers_data[#All],2,0),"")</f>
        <v/>
      </c>
      <c r="G18" s="1" t="str">
        <f>IFERROR(VLOOKUP(Sales_data[[#This Row],[HSN_Code]],Products_data[#All],2,0),"")</f>
        <v/>
      </c>
      <c r="I18" s="1">
        <f>IFERROR(VLOOKUP(Sales_data[[#This Row],[HSN_Code]],Table6[#All],6,0),"")</f>
        <v>0</v>
      </c>
      <c r="K18" s="1" t="str">
        <f>IFERROR(VLOOKUP(Sales_data[[#This Row],[HSN_Code]],Products_data[#All],4,0),"")</f>
        <v/>
      </c>
      <c r="L18" s="1" t="str">
        <f>IFERROR(Sales_data[[#This Row],[Price]]*Sales_data[[#This Row],[Units]],"")</f>
        <v/>
      </c>
    </row>
  </sheetData>
  <dataValidations count="2">
    <dataValidation type="list" allowBlank="1" showInputMessage="1" showErrorMessage="1" sqref="D7:D18" xr:uid="{22DBF5A5-66C4-453E-B602-13E09E6E453E}">
      <formula1>Cid</formula1>
    </dataValidation>
    <dataValidation type="list" allowBlank="1" showInputMessage="1" showErrorMessage="1" sqref="F7:F18" xr:uid="{C7E7B8E2-6D21-4D68-8275-8B1A0ED48ACE}">
      <formula1>HSN_code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EDC5-3A48-4205-ADD8-78313DCAE875}">
  <dimension ref="B1:K18"/>
  <sheetViews>
    <sheetView zoomScale="120" workbookViewId="0">
      <selection activeCell="G13" sqref="D6:K18"/>
    </sheetView>
  </sheetViews>
  <sheetFormatPr defaultRowHeight="14.4" x14ac:dyDescent="0.3"/>
  <cols>
    <col min="1" max="1" width="6.44140625" style="1" customWidth="1"/>
    <col min="2" max="2" width="21.21875" style="2" customWidth="1"/>
    <col min="3" max="3" width="3" style="1" customWidth="1"/>
    <col min="4" max="4" width="10.88671875" style="1" customWidth="1"/>
    <col min="5" max="5" width="14.44140625" style="1" customWidth="1"/>
    <col min="6" max="9" width="8.88671875" style="1"/>
    <col min="10" max="10" width="11" style="1" customWidth="1"/>
    <col min="11" max="11" width="13.109375" style="1" bestFit="1" customWidth="1"/>
    <col min="12" max="16384" width="8.88671875" style="1"/>
  </cols>
  <sheetData>
    <row r="1" spans="2:11" x14ac:dyDescent="0.3">
      <c r="B1" s="1"/>
    </row>
    <row r="6" spans="2:11" x14ac:dyDescent="0.3">
      <c r="D6" s="1" t="s">
        <v>34</v>
      </c>
      <c r="E6" s="1" t="s">
        <v>35</v>
      </c>
      <c r="F6" s="1" t="s">
        <v>36</v>
      </c>
      <c r="G6" s="1" t="s">
        <v>111</v>
      </c>
      <c r="H6" s="1" t="s">
        <v>114</v>
      </c>
      <c r="I6" s="1" t="s">
        <v>112</v>
      </c>
      <c r="J6" s="1" t="s">
        <v>113</v>
      </c>
      <c r="K6" s="1" t="s">
        <v>129</v>
      </c>
    </row>
    <row r="7" spans="2:11" x14ac:dyDescent="0.3">
      <c r="D7" s="1" t="str">
        <f>IFERROR(Products_data[[#This Row],[HSN Code]],"")</f>
        <v>N0001</v>
      </c>
      <c r="E7" s="1" t="str">
        <f>IFERROR(Products_data[[#This Row],[Product Name]],"")</f>
        <v>Smart Watch</v>
      </c>
      <c r="F7" s="1">
        <f>IFERROR(Products_data[[#This Row],[Cost]],"")</f>
        <v>1450</v>
      </c>
      <c r="G7" s="1">
        <f>SUMIF(Purchase_data[Product Name],Table6[[#This Row],[Product Name]],Purchase_data[Units])</f>
        <v>0</v>
      </c>
      <c r="H7" s="1">
        <f>SUMIF(Sales_data[Product_Name],Table6[[#This Row],[Product Name]],Sales_data[Units])</f>
        <v>0</v>
      </c>
      <c r="I7" s="1">
        <f>Table6[[#This Row],[P Units]]-Table6[[#This Row],[S Units]]</f>
        <v>0</v>
      </c>
      <c r="J7" s="1">
        <f>IFERROR(Table6[[#This Row],[Cost]]*Table6[[#This Row],[Stock]],"")</f>
        <v>0</v>
      </c>
      <c r="K7" s="13" t="str">
        <f>IFERROR(IF(Table6[[#This Row],[Stock]]&lt;5,"📞 "&amp;Table6[[#This Row],[Product Name]]&amp;" Needs to re-order ! PH "&amp;VLOOKUP(Table6[[#This Row],[HSN Code]],vendors_data[#All],4,0),""),"")</f>
        <v>📞 Smart Watch Needs to re-order ! PH 99xxxxxxx1</v>
      </c>
    </row>
    <row r="8" spans="2:11" x14ac:dyDescent="0.3">
      <c r="D8" s="1" t="str">
        <f>IFERROR(Products_data[[#This Row],[HSN Code]],"")</f>
        <v>N0002</v>
      </c>
      <c r="E8" s="1" t="str">
        <f>IFERROR(Products_data[[#This Row],[Product Name]],"")</f>
        <v>Laptop HP</v>
      </c>
      <c r="F8" s="1">
        <f>IFERROR(Products_data[[#This Row],[Cost]],"")</f>
        <v>50000</v>
      </c>
      <c r="G8" s="1">
        <f>SUMIF(Purchase_data[Product Name],Table6[[#This Row],[Product Name]],Purchase_data[Units])</f>
        <v>61</v>
      </c>
      <c r="H8" s="1">
        <f>SUMIF(Sales_data[Product_Name],Table6[[#This Row],[Product Name]],Sales_data[Units])</f>
        <v>0</v>
      </c>
      <c r="I8" s="1">
        <f>Table6[[#This Row],[P Units]]-Table6[[#This Row],[S Units]]</f>
        <v>61</v>
      </c>
      <c r="J8" s="1">
        <f>IFERROR(Table6[[#This Row],[Cost]]*Table6[[#This Row],[Stock]],"")</f>
        <v>3050000</v>
      </c>
      <c r="K8" s="13" t="str">
        <f>IFERROR(IF(Table6[[#This Row],[Stock]]&lt;5,"📞 "&amp;Table6[[#This Row],[Product Name]]&amp;" Needs to re-order ! PH "&amp;VLOOKUP(Table6[[#This Row],[HSN Code]],vendors_data[#All],4,0),""),"")</f>
        <v/>
      </c>
    </row>
    <row r="9" spans="2:11" x14ac:dyDescent="0.3">
      <c r="D9" s="1" t="str">
        <f>IFERROR(Products_data[[#This Row],[HSN Code]],"")</f>
        <v>N0003</v>
      </c>
      <c r="E9" s="1" t="str">
        <f>IFERROR(Products_data[[#This Row],[Product Name]],"")</f>
        <v>Wireless Printer</v>
      </c>
      <c r="F9" s="1">
        <f>IFERROR(Products_data[[#This Row],[Cost]],"")</f>
        <v>120000</v>
      </c>
      <c r="G9" s="1">
        <f>SUMIF(Purchase_data[Product Name],Table6[[#This Row],[Product Name]],Purchase_data[Units])</f>
        <v>2</v>
      </c>
      <c r="H9" s="1">
        <f>SUMIF(Sales_data[Product_Name],Table6[[#This Row],[Product Name]],Sales_data[Units])</f>
        <v>2</v>
      </c>
      <c r="I9" s="1">
        <f>Table6[[#This Row],[P Units]]-Table6[[#This Row],[S Units]]</f>
        <v>0</v>
      </c>
      <c r="J9" s="1">
        <f>IFERROR(Table6[[#This Row],[Cost]]*Table6[[#This Row],[Stock]],"")</f>
        <v>0</v>
      </c>
      <c r="K9" s="13" t="str">
        <f>IFERROR(IF(Table6[[#This Row],[Stock]]&lt;5,"📞 "&amp;Table6[[#This Row],[Product Name]]&amp;" Needs to re-order ! PH "&amp;VLOOKUP(Table6[[#This Row],[HSN Code]],vendors_data[#All],4,0),""),"")</f>
        <v>📞 Wireless Printer Needs to re-order ! PH 99xxxxxxx3</v>
      </c>
    </row>
    <row r="10" spans="2:11" x14ac:dyDescent="0.3">
      <c r="D10" s="1" t="str">
        <f>IFERROR(Products_data[[#This Row],[HSN Code]],"")</f>
        <v>N0004</v>
      </c>
      <c r="E10" s="1" t="str">
        <f>IFERROR(Products_data[[#This Row],[Product Name]],"")</f>
        <v>Desktop</v>
      </c>
      <c r="F10" s="1">
        <f>IFERROR(Products_data[[#This Row],[Cost]],"")</f>
        <v>80000</v>
      </c>
      <c r="G10" s="1">
        <f>SUMIF(Purchase_data[Product Name],Table6[[#This Row],[Product Name]],Purchase_data[Units])</f>
        <v>16</v>
      </c>
      <c r="H10" s="1">
        <f>SUMIF(Sales_data[Product_Name],Table6[[#This Row],[Product Name]],Sales_data[Units])</f>
        <v>6</v>
      </c>
      <c r="I10" s="1">
        <f>Table6[[#This Row],[P Units]]-Table6[[#This Row],[S Units]]</f>
        <v>10</v>
      </c>
      <c r="J10" s="1">
        <f>IFERROR(Table6[[#This Row],[Cost]]*Table6[[#This Row],[Stock]],"")</f>
        <v>800000</v>
      </c>
      <c r="K10" s="13" t="str">
        <f>IFERROR(IF(Table6[[#This Row],[Stock]]&lt;5,"📞 "&amp;Table6[[#This Row],[Product Name]]&amp;" Needs to re-order ! PH "&amp;VLOOKUP(Table6[[#This Row],[HSN Code]],vendors_data[#All],4,0),""),"")</f>
        <v/>
      </c>
    </row>
    <row r="11" spans="2:11" x14ac:dyDescent="0.3">
      <c r="D11" s="1" t="str">
        <f>IFERROR(Products_data[[#This Row],[HSN Code]],"")</f>
        <v>N0005</v>
      </c>
      <c r="E11" s="1" t="str">
        <f>IFERROR(Products_data[[#This Row],[Product Name]],"")</f>
        <v>Mouse</v>
      </c>
      <c r="F11" s="1">
        <f>IFERROR(Products_data[[#This Row],[Cost]],"")</f>
        <v>800</v>
      </c>
      <c r="G11" s="1">
        <f>SUMIF(Purchase_data[Product Name],Table6[[#This Row],[Product Name]],Purchase_data[Units])</f>
        <v>10</v>
      </c>
      <c r="H11" s="1">
        <f>SUMIF(Sales_data[Product_Name],Table6[[#This Row],[Product Name]],Sales_data[Units])</f>
        <v>0</v>
      </c>
      <c r="I11" s="1">
        <f>Table6[[#This Row],[P Units]]-Table6[[#This Row],[S Units]]</f>
        <v>10</v>
      </c>
      <c r="J11" s="1">
        <f>IFERROR(Table6[[#This Row],[Cost]]*Table6[[#This Row],[Stock]],"")</f>
        <v>8000</v>
      </c>
      <c r="K11" s="13" t="str">
        <f>IFERROR(IF(Table6[[#This Row],[Stock]]&lt;5,"📞 "&amp;Table6[[#This Row],[Product Name]]&amp;" Needs to re-order ! PH "&amp;VLOOKUP(Table6[[#This Row],[HSN Code]],vendors_data[#All],4,0),""),"")</f>
        <v/>
      </c>
    </row>
    <row r="12" spans="2:11" x14ac:dyDescent="0.3">
      <c r="D12" s="1" t="str">
        <f>IFERROR(Products_data[[#This Row],[HSN Code]],"")</f>
        <v>N0006</v>
      </c>
      <c r="E12" s="1" t="str">
        <f>IFERROR(Products_data[[#This Row],[Product Name]],"")</f>
        <v>RGB keyboard</v>
      </c>
      <c r="F12" s="1">
        <f>IFERROR(Products_data[[#This Row],[Cost]],"")</f>
        <v>1300</v>
      </c>
      <c r="G12" s="1">
        <f>SUMIF(Purchase_data[Product Name],Table6[[#This Row],[Product Name]],Purchase_data[Units])</f>
        <v>66</v>
      </c>
      <c r="H12" s="1">
        <f>SUMIF(Sales_data[Product_Name],Table6[[#This Row],[Product Name]],Sales_data[Units])</f>
        <v>6</v>
      </c>
      <c r="I12" s="1">
        <f>Table6[[#This Row],[P Units]]-Table6[[#This Row],[S Units]]</f>
        <v>60</v>
      </c>
      <c r="J12" s="1">
        <f>IFERROR(Table6[[#This Row],[Cost]]*Table6[[#This Row],[Stock]],"")</f>
        <v>78000</v>
      </c>
      <c r="K12" s="13" t="str">
        <f>IFERROR(IF(Table6[[#This Row],[Stock]]&lt;5,"📞 "&amp;Table6[[#This Row],[Product Name]]&amp;" Needs to re-order ! PH "&amp;VLOOKUP(Table6[[#This Row],[HSN Code]],vendors_data[#All],4,0),""),"")</f>
        <v/>
      </c>
    </row>
    <row r="13" spans="2:11" x14ac:dyDescent="0.3">
      <c r="D13" s="1" t="str">
        <f>IFERROR(Products_data[[#This Row],[HSN Code]],"")</f>
        <v>N0007</v>
      </c>
      <c r="E13" s="1" t="str">
        <f>IFERROR(Products_data[[#This Row],[Product Name]],"")</f>
        <v>Camera</v>
      </c>
      <c r="F13" s="1">
        <f>IFERROR(Products_data[[#This Row],[Cost]],"")</f>
        <v>56000</v>
      </c>
      <c r="G13" s="1">
        <f>SUMIF(Purchase_data[Product Name],Table6[[#This Row],[Product Name]],Purchase_data[Units])</f>
        <v>0</v>
      </c>
      <c r="H13" s="1">
        <f>SUMIF(Sales_data[Product_Name],Table6[[#This Row],[Product Name]],Sales_data[Units])</f>
        <v>0</v>
      </c>
      <c r="I13" s="1">
        <f>Table6[[#This Row],[P Units]]-Table6[[#This Row],[S Units]]</f>
        <v>0</v>
      </c>
      <c r="J13" s="1">
        <f>IFERROR(Table6[[#This Row],[Cost]]*Table6[[#This Row],[Stock]],"")</f>
        <v>0</v>
      </c>
      <c r="K13" s="13" t="str">
        <f>IFERROR(IF(Table6[[#This Row],[Stock]]&lt;5,"📞 "&amp;Table6[[#This Row],[Product Name]]&amp;" Needs to re-order ! PH "&amp;VLOOKUP(Table6[[#This Row],[HSN Code]],vendors_data[#All],4,0),""),"")</f>
        <v>📞 Camera Needs to re-order ! PH 99xxxxxxx7</v>
      </c>
    </row>
    <row r="14" spans="2:11" x14ac:dyDescent="0.3">
      <c r="D14" s="1" t="str">
        <f>IFERROR(Products_data[[#This Row],[HSN Code]],"")</f>
        <v>N0008</v>
      </c>
      <c r="E14" s="1" t="str">
        <f>IFERROR(Products_data[[#This Row],[Product Name]],"")</f>
        <v>Headphones</v>
      </c>
      <c r="F14" s="1">
        <f>IFERROR(Products_data[[#This Row],[Cost]],"")</f>
        <v>3800</v>
      </c>
      <c r="G14" s="1">
        <f>SUMIF(Purchase_data[Product Name],Table6[[#This Row],[Product Name]],Purchase_data[Units])</f>
        <v>4</v>
      </c>
      <c r="H14" s="1">
        <f>SUMIF(Sales_data[Product_Name],Table6[[#This Row],[Product Name]],Sales_data[Units])</f>
        <v>13</v>
      </c>
      <c r="I14" s="1">
        <f>Table6[[#This Row],[P Units]]-Table6[[#This Row],[S Units]]</f>
        <v>-9</v>
      </c>
      <c r="J14" s="1">
        <f>IFERROR(Table6[[#This Row],[Cost]]*Table6[[#This Row],[Stock]],"")</f>
        <v>-34200</v>
      </c>
      <c r="K14" s="13" t="str">
        <f>IFERROR(IF(Table6[[#This Row],[Stock]]&lt;5,"📞 "&amp;Table6[[#This Row],[Product Name]]&amp;" Needs to re-order ! PH "&amp;VLOOKUP(Table6[[#This Row],[HSN Code]],vendors_data[#All],4,0),""),"")</f>
        <v>📞 Headphones Needs to re-order ! PH 99xxxxxxx8</v>
      </c>
    </row>
    <row r="15" spans="2:11" x14ac:dyDescent="0.3">
      <c r="D15" s="1" t="str">
        <f>IFERROR(Products_data[[#This Row],[HSN Code]],"")</f>
        <v>N0009</v>
      </c>
      <c r="E15" s="1" t="str">
        <f>IFERROR(Products_data[[#This Row],[Product Name]],"")</f>
        <v>Speakers</v>
      </c>
      <c r="F15" s="1">
        <f>IFERROR(Products_data[[#This Row],[Cost]],"")</f>
        <v>4500</v>
      </c>
      <c r="G15" s="1">
        <f>SUMIF(Purchase_data[Product Name],Table6[[#This Row],[Product Name]],Purchase_data[Units])</f>
        <v>66</v>
      </c>
      <c r="H15" s="1">
        <f>SUMIF(Sales_data[Product_Name],Table6[[#This Row],[Product Name]],Sales_data[Units])</f>
        <v>9</v>
      </c>
      <c r="I15" s="1">
        <f>Table6[[#This Row],[P Units]]-Table6[[#This Row],[S Units]]</f>
        <v>57</v>
      </c>
      <c r="J15" s="1">
        <f>IFERROR(Table6[[#This Row],[Cost]]*Table6[[#This Row],[Stock]],"")</f>
        <v>256500</v>
      </c>
      <c r="K15" s="13" t="str">
        <f>IFERROR(IF(Table6[[#This Row],[Stock]]&lt;5,"📞 "&amp;Table6[[#This Row],[Product Name]]&amp;" Needs to re-order ! PH "&amp;VLOOKUP(Table6[[#This Row],[HSN Code]],vendors_data[#All],4,0),""),"")</f>
        <v/>
      </c>
    </row>
    <row r="16" spans="2:11" x14ac:dyDescent="0.3">
      <c r="D16" s="1" t="str">
        <f>IFERROR(Products_data[[#This Row],[HSN Code]],"")</f>
        <v>N0010</v>
      </c>
      <c r="E16" s="1" t="str">
        <f>IFERROR(Products_data[[#This Row],[Product Name]],"")</f>
        <v>Tablets</v>
      </c>
      <c r="F16" s="1">
        <f>IFERROR(Products_data[[#This Row],[Cost]],"")</f>
        <v>29000</v>
      </c>
      <c r="G16" s="1">
        <f>SUMIF(Purchase_data[Product Name],Table6[[#This Row],[Product Name]],Purchase_data[Units])</f>
        <v>44</v>
      </c>
      <c r="H16" s="1">
        <f>SUMIF(Sales_data[Product_Name],Table6[[#This Row],[Product Name]],Sales_data[Units])</f>
        <v>4</v>
      </c>
      <c r="I16" s="1">
        <f>Table6[[#This Row],[P Units]]-Table6[[#This Row],[S Units]]</f>
        <v>40</v>
      </c>
      <c r="J16" s="1">
        <f>IFERROR(Table6[[#This Row],[Cost]]*Table6[[#This Row],[Stock]],"")</f>
        <v>1160000</v>
      </c>
      <c r="K16" s="13" t="str">
        <f>IFERROR(IF(Table6[[#This Row],[Stock]]&lt;5,"📞 "&amp;Table6[[#This Row],[Product Name]]&amp;" Needs to re-order ! PH "&amp;VLOOKUP(Table6[[#This Row],[HSN Code]],vendors_data[#All],4,0),""),"")</f>
        <v/>
      </c>
    </row>
    <row r="17" spans="4:11" x14ac:dyDescent="0.3">
      <c r="D17" s="1">
        <f>IFERROR(Products_data[[#This Row],[HSN Code]],"")</f>
        <v>0</v>
      </c>
      <c r="E17" s="1">
        <f>IFERROR(Products_data[[#This Row],[Product Name]],"")</f>
        <v>0</v>
      </c>
      <c r="F17" s="1">
        <f>IFERROR(Products_data[[#This Row],[Cost]],"")</f>
        <v>0</v>
      </c>
      <c r="G17" s="1">
        <f>SUMIF(Purchase_data[Product Name],Table6[[#This Row],[Product Name]],Purchase_data[Units])</f>
        <v>0</v>
      </c>
      <c r="H17" s="1">
        <f>SUMIF(Sales_data[Product_Name],Table6[[#This Row],[Product Name]],Sales_data[Units])</f>
        <v>0</v>
      </c>
      <c r="I17" s="1">
        <f>Table6[[#This Row],[P Units]]-Table6[[#This Row],[S Units]]</f>
        <v>0</v>
      </c>
      <c r="J17" s="1">
        <f>IFERROR(Table6[[#This Row],[Cost]]*Table6[[#This Row],[Stock]],"")</f>
        <v>0</v>
      </c>
      <c r="K17" s="13" t="str">
        <f>IFERROR(IF(Table6[[#This Row],[Stock]]&lt;5,"📞 "&amp;Table6[[#This Row],[Product Name]]&amp;" Needs to re-order ! PH "&amp;VLOOKUP(Table6[[#This Row],[HSN Code]],vendors_data[#All],4,0),""),"")</f>
        <v/>
      </c>
    </row>
    <row r="18" spans="4:11" x14ac:dyDescent="0.3">
      <c r="D18" s="1" t="str">
        <f>IFERROR(Products_data[[#This Row],[HSN Code]],"")</f>
        <v/>
      </c>
      <c r="E18" s="1" t="str">
        <f>IFERROR(Products_data[[#This Row],[Product Name]],"")</f>
        <v/>
      </c>
      <c r="F18" s="1" t="str">
        <f>IFERROR(Products_data[[#This Row],[Cost]],"")</f>
        <v/>
      </c>
      <c r="G18" s="1">
        <f>SUMIF(Purchase_data[Product Name],Table6[[#This Row],[Product Name]],Purchase_data[Units])</f>
        <v>0</v>
      </c>
      <c r="H18" s="1">
        <f>SUMIF(Sales_data[Product_Name],Table6[[#This Row],[Product Name]],Sales_data[Units])</f>
        <v>0</v>
      </c>
      <c r="I18" s="1">
        <f>Table6[[#This Row],[P Units]]-Table6[[#This Row],[S Units]]</f>
        <v>0</v>
      </c>
      <c r="J18" s="1" t="str">
        <f>IFERROR(Table6[[#This Row],[Cost]]*Table6[[#This Row],[Stock]],"")</f>
        <v/>
      </c>
      <c r="K18" s="13" t="str">
        <f>IFERROR(IF(Table6[[#This Row],[Stock]]&lt;5,"📞 "&amp;Table6[[#This Row],[Product Name]]&amp;" Needs to re-order ! PH "&amp;VLOOKUP(Table6[[#This Row],[HSN Code]],vendors_data[#All],4,0),""),"")</f>
        <v/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F6FC-D3AB-496A-B144-9AA7F13C54F2}">
  <dimension ref="A2:F33"/>
  <sheetViews>
    <sheetView workbookViewId="0">
      <selection activeCell="H20" sqref="H20"/>
    </sheetView>
  </sheetViews>
  <sheetFormatPr defaultRowHeight="14.4" x14ac:dyDescent="0.3"/>
  <cols>
    <col min="1" max="1" width="13.5546875" bestFit="1" customWidth="1"/>
    <col min="2" max="2" width="11.77734375" bestFit="1" customWidth="1"/>
    <col min="3" max="3" width="12.109375" bestFit="1" customWidth="1"/>
    <col min="5" max="5" width="12.44140625" bestFit="1" customWidth="1"/>
    <col min="6" max="6" width="13.5546875" bestFit="1" customWidth="1"/>
  </cols>
  <sheetData>
    <row r="2" spans="1:6" x14ac:dyDescent="0.3">
      <c r="A2" t="s">
        <v>115</v>
      </c>
      <c r="C2" t="s">
        <v>116</v>
      </c>
      <c r="E2" s="11" t="s">
        <v>125</v>
      </c>
      <c r="F2" t="s">
        <v>127</v>
      </c>
    </row>
    <row r="3" spans="1:6" x14ac:dyDescent="0.3">
      <c r="A3" s="9">
        <v>11</v>
      </c>
      <c r="C3">
        <f>GETPIVOTDATA("Name",$A$2)</f>
        <v>11</v>
      </c>
      <c r="E3" s="12" t="s">
        <v>57</v>
      </c>
      <c r="F3" s="9">
        <v>4</v>
      </c>
    </row>
    <row r="4" spans="1:6" x14ac:dyDescent="0.3">
      <c r="E4" s="12" t="s">
        <v>53</v>
      </c>
      <c r="F4" s="9">
        <v>6</v>
      </c>
    </row>
    <row r="5" spans="1:6" x14ac:dyDescent="0.3">
      <c r="A5" t="s">
        <v>117</v>
      </c>
      <c r="C5" t="s">
        <v>118</v>
      </c>
      <c r="E5" s="12" t="s">
        <v>51</v>
      </c>
      <c r="F5" s="9">
        <v>6</v>
      </c>
    </row>
    <row r="6" spans="1:6" x14ac:dyDescent="0.3">
      <c r="A6" s="9">
        <v>10</v>
      </c>
      <c r="C6">
        <f>GETPIVOTDATA("Product Name",$A$5)</f>
        <v>10</v>
      </c>
      <c r="E6" s="12" t="s">
        <v>56</v>
      </c>
      <c r="F6" s="9">
        <v>9</v>
      </c>
    </row>
    <row r="7" spans="1:6" x14ac:dyDescent="0.3">
      <c r="E7" s="12" t="s">
        <v>55</v>
      </c>
      <c r="F7" s="9">
        <v>13</v>
      </c>
    </row>
    <row r="8" spans="1:6" x14ac:dyDescent="0.3">
      <c r="A8" t="s">
        <v>119</v>
      </c>
      <c r="C8" t="s">
        <v>120</v>
      </c>
      <c r="E8" s="12" t="s">
        <v>126</v>
      </c>
      <c r="F8" s="9">
        <v>38</v>
      </c>
    </row>
    <row r="9" spans="1:6" x14ac:dyDescent="0.3">
      <c r="A9" s="9">
        <v>6252000</v>
      </c>
      <c r="C9" s="10">
        <f>GETPIVOTDATA("Amount",$A$8)</f>
        <v>6252000</v>
      </c>
    </row>
    <row r="11" spans="1:6" x14ac:dyDescent="0.3">
      <c r="A11" t="s">
        <v>119</v>
      </c>
      <c r="C11" t="s">
        <v>121</v>
      </c>
      <c r="E11" s="11" t="s">
        <v>125</v>
      </c>
      <c r="F11" t="s">
        <v>119</v>
      </c>
    </row>
    <row r="12" spans="1:6" x14ac:dyDescent="0.3">
      <c r="A12" s="9">
        <v>968782</v>
      </c>
      <c r="C12" s="10">
        <f>GETPIVOTDATA("Amount",$A$11)</f>
        <v>968782</v>
      </c>
      <c r="E12" s="12" t="s">
        <v>32</v>
      </c>
      <c r="F12" s="9">
        <v>44550</v>
      </c>
    </row>
    <row r="13" spans="1:6" x14ac:dyDescent="0.3">
      <c r="E13" s="12" t="s">
        <v>30</v>
      </c>
      <c r="F13" s="9">
        <v>123600</v>
      </c>
    </row>
    <row r="14" spans="1:6" x14ac:dyDescent="0.3">
      <c r="A14" t="s">
        <v>122</v>
      </c>
      <c r="C14" t="s">
        <v>123</v>
      </c>
      <c r="E14" s="12" t="s">
        <v>26</v>
      </c>
      <c r="F14" s="9">
        <v>132000</v>
      </c>
    </row>
    <row r="15" spans="1:6" x14ac:dyDescent="0.3">
      <c r="A15" s="9">
        <v>5318300</v>
      </c>
      <c r="C15" s="10">
        <f>GETPIVOTDATA("Stock Amt",$A$14)</f>
        <v>5318300</v>
      </c>
      <c r="E15" s="12" t="s">
        <v>27</v>
      </c>
      <c r="F15" s="9">
        <v>132052</v>
      </c>
    </row>
    <row r="16" spans="1:6" x14ac:dyDescent="0.3">
      <c r="E16" s="12" t="s">
        <v>24</v>
      </c>
      <c r="F16" s="9">
        <v>532290</v>
      </c>
    </row>
    <row r="17" spans="1:6" x14ac:dyDescent="0.3">
      <c r="C17" t="s">
        <v>124</v>
      </c>
      <c r="E17" s="12" t="s">
        <v>126</v>
      </c>
      <c r="F17" s="9">
        <v>964492</v>
      </c>
    </row>
    <row r="18" spans="1:6" x14ac:dyDescent="0.3">
      <c r="C18" s="10">
        <f>C15+C12-C9</f>
        <v>35082</v>
      </c>
    </row>
    <row r="22" spans="1:6" x14ac:dyDescent="0.3">
      <c r="A22" s="11" t="s">
        <v>125</v>
      </c>
      <c r="B22" t="s">
        <v>130</v>
      </c>
    </row>
    <row r="23" spans="1:6" x14ac:dyDescent="0.3">
      <c r="A23" s="12" t="s">
        <v>54</v>
      </c>
      <c r="B23" s="9">
        <v>0</v>
      </c>
    </row>
    <row r="24" spans="1:6" x14ac:dyDescent="0.3">
      <c r="A24" s="12" t="s">
        <v>51</v>
      </c>
      <c r="B24" s="9">
        <v>10</v>
      </c>
    </row>
    <row r="25" spans="1:6" x14ac:dyDescent="0.3">
      <c r="A25" s="12" t="s">
        <v>55</v>
      </c>
      <c r="B25" s="9">
        <v>-9</v>
      </c>
    </row>
    <row r="26" spans="1:6" x14ac:dyDescent="0.3">
      <c r="A26" s="12" t="s">
        <v>49</v>
      </c>
      <c r="B26" s="9">
        <v>61</v>
      </c>
    </row>
    <row r="27" spans="1:6" x14ac:dyDescent="0.3">
      <c r="A27" s="12" t="s">
        <v>52</v>
      </c>
      <c r="B27" s="9">
        <v>10</v>
      </c>
    </row>
    <row r="28" spans="1:6" x14ac:dyDescent="0.3">
      <c r="A28" s="12" t="s">
        <v>53</v>
      </c>
      <c r="B28" s="9">
        <v>60</v>
      </c>
    </row>
    <row r="29" spans="1:6" x14ac:dyDescent="0.3">
      <c r="A29" s="12" t="s">
        <v>48</v>
      </c>
      <c r="B29" s="9">
        <v>0</v>
      </c>
    </row>
    <row r="30" spans="1:6" x14ac:dyDescent="0.3">
      <c r="A30" s="12" t="s">
        <v>56</v>
      </c>
      <c r="B30" s="9">
        <v>57</v>
      </c>
    </row>
    <row r="31" spans="1:6" x14ac:dyDescent="0.3">
      <c r="A31" s="12" t="s">
        <v>57</v>
      </c>
      <c r="B31" s="9">
        <v>40</v>
      </c>
    </row>
    <row r="32" spans="1:6" x14ac:dyDescent="0.3">
      <c r="A32" s="12" t="s">
        <v>50</v>
      </c>
      <c r="B32" s="9">
        <v>0</v>
      </c>
    </row>
    <row r="33" spans="1:2" x14ac:dyDescent="0.3">
      <c r="A33" s="12" t="s">
        <v>126</v>
      </c>
      <c r="B33" s="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Dashboard</vt:lpstr>
      <vt:lpstr>Customers</vt:lpstr>
      <vt:lpstr>Products</vt:lpstr>
      <vt:lpstr>Vendors</vt:lpstr>
      <vt:lpstr>New Entry</vt:lpstr>
      <vt:lpstr>Purchase</vt:lpstr>
      <vt:lpstr>Sales</vt:lpstr>
      <vt:lpstr>Inventory</vt:lpstr>
      <vt:lpstr>Pivots</vt:lpstr>
      <vt:lpstr>Cid</vt:lpstr>
      <vt:lpstr>HSN_code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Amarnath</dc:creator>
  <cp:lastModifiedBy>Patil, Amarnath</cp:lastModifiedBy>
  <dcterms:created xsi:type="dcterms:W3CDTF">2025-05-01T14:09:54Z</dcterms:created>
  <dcterms:modified xsi:type="dcterms:W3CDTF">2025-05-03T18:24:58Z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9eed6f-34eb-4453-9f97-09510b9b219f_Enabled">
    <vt:lpwstr>true</vt:lpwstr>
  </property>
  <property fmtid="{D5CDD505-2E9C-101B-9397-08002B2CF9AE}" pid="3" name="MSIP_Label_929eed6f-34eb-4453-9f97-09510b9b219f_SetDate">
    <vt:lpwstr>2025-05-01T14:09:57Z</vt:lpwstr>
  </property>
  <property fmtid="{D5CDD505-2E9C-101B-9397-08002B2CF9AE}" pid="4" name="MSIP_Label_929eed6f-34eb-4453-9f97-09510b9b219f_Method">
    <vt:lpwstr>Standard</vt:lpwstr>
  </property>
  <property fmtid="{D5CDD505-2E9C-101B-9397-08002B2CF9AE}" pid="5" name="MSIP_Label_929eed6f-34eb-4453-9f97-09510b9b219f_Name">
    <vt:lpwstr>Amazon Pending_Classification</vt:lpwstr>
  </property>
  <property fmtid="{D5CDD505-2E9C-101B-9397-08002B2CF9AE}" pid="6" name="MSIP_Label_929eed6f-34eb-4453-9f97-09510b9b219f_SiteId">
    <vt:lpwstr>5280104a-472d-4538-9ccf-1e1d0efe8b1b</vt:lpwstr>
  </property>
  <property fmtid="{D5CDD505-2E9C-101B-9397-08002B2CF9AE}" pid="7" name="MSIP_Label_929eed6f-34eb-4453-9f97-09510b9b219f_ActionId">
    <vt:lpwstr>d2cdfc03-7986-4402-bd14-53d6b5655294</vt:lpwstr>
  </property>
  <property fmtid="{D5CDD505-2E9C-101B-9397-08002B2CF9AE}" pid="8" name="MSIP_Label_929eed6f-34eb-4453-9f97-09510b9b219f_ContentBits">
    <vt:lpwstr>0</vt:lpwstr>
  </property>
  <property fmtid="{D5CDD505-2E9C-101B-9397-08002B2CF9AE}" pid="9" name="MSIP_Label_929eed6f-34eb-4453-9f97-09510b9b219f_Tag">
    <vt:lpwstr>10, 3, 0, 1</vt:lpwstr>
  </property>
</Properties>
</file>