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projects\Volleyball spreadsheets\Stat tools\"/>
    </mc:Choice>
  </mc:AlternateContent>
  <xr:revisionPtr revIDLastSave="0" documentId="13_ncr:1_{060AD032-7EAC-46C3-A054-AF75950FB6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ents" sheetId="1" r:id="rId1"/>
    <sheet name="Attack Heatmap" sheetId="2" r:id="rId2"/>
    <sheet name="Serve Heatm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<sst xmlns="http://schemas.openxmlformats.org/spreadsheetml/2006/main" count="38" uniqueCount="26">
  <si>
    <t>ACTION</t>
  </si>
  <si>
    <t>ROW</t>
  </si>
  <si>
    <t>COLUMN</t>
  </si>
  <si>
    <t>RESULT</t>
  </si>
  <si>
    <t>A</t>
  </si>
  <si>
    <t>B</t>
  </si>
  <si>
    <t>C</t>
  </si>
  <si>
    <t>D</t>
  </si>
  <si>
    <t>E</t>
  </si>
  <si>
    <t>F</t>
  </si>
  <si>
    <t>1</t>
  </si>
  <si>
    <t>2</t>
  </si>
  <si>
    <t>3</t>
  </si>
  <si>
    <t>4</t>
  </si>
  <si>
    <t>5</t>
  </si>
  <si>
    <t>6</t>
  </si>
  <si>
    <r>
      <rPr>
        <b/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ATTACK</t>
    </r>
  </si>
  <si>
    <r>
      <rPr>
        <b/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: ERROR</t>
    </r>
  </si>
  <si>
    <t>ACTIONS KEY</t>
  </si>
  <si>
    <r>
      <t xml:space="preserve">S </t>
    </r>
    <r>
      <rPr>
        <sz val="11"/>
        <color theme="1"/>
        <rFont val="Calibri"/>
        <family val="2"/>
        <scheme val="minor"/>
      </rPr>
      <t xml:space="preserve">: SERVE </t>
    </r>
  </si>
  <si>
    <t>RESULTS KEY</t>
  </si>
  <si>
    <r>
      <rPr>
        <b/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: ACE</t>
    </r>
  </si>
  <si>
    <r>
      <rPr>
        <b/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: DUG</t>
    </r>
  </si>
  <si>
    <r>
      <rPr>
        <b/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: POINT</t>
    </r>
  </si>
  <si>
    <r>
      <rPr>
        <b/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: NET</t>
    </r>
  </si>
  <si>
    <r>
      <rPr>
        <b/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: RECEIVED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</si>
</sst>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13</xdr:col>
      <xdr:colOff>342900</xdr:colOff>
      <xdr:row>25</xdr:row>
      <xdr:rowOff>42701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3C942492-379B-2D12-23F6-5B191C48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" y="0"/>
          <a:ext cx="5212080" cy="4614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60961</xdr:colOff>
      <xdr:row>1</xdr:row>
      <xdr:rowOff>350520</xdr:rowOff>
    </xdr:from>
    <xdr:to>
      <xdr:col>2</xdr:col>
      <xdr:colOff>754381</xdr:colOff>
      <xdr:row>6</xdr:row>
      <xdr:rowOff>0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207B32EC-24CF-4AD6-7418-0BE43682A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1" y="731520"/>
          <a:ext cx="15697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861061</xdr:colOff>
      <xdr:row>4</xdr:row>
      <xdr:rowOff>60959</xdr:rowOff>
    </xdr:from>
    <xdr:to>
      <xdr:col>6</xdr:col>
      <xdr:colOff>868680</xdr:colOff>
      <xdr:row>7</xdr:row>
      <xdr:rowOff>365758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22A98914-1B45-4E25-00C7-662D08EA8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08021" y="114299"/>
          <a:ext cx="1447799" cy="438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365760</xdr:colOff>
      <xdr:row>1</xdr:row>
      <xdr:rowOff>365760</xdr:rowOff>
    </xdr:from>
    <xdr:to>
      <xdr:col>6</xdr:col>
      <xdr:colOff>304800</xdr:colOff>
      <xdr:row>5</xdr:row>
      <xdr:rowOff>373380</xdr:rowOff>
    </xdr:to>
    <xdr:pic>
      <xdr:nvPicPr>
        <xdr:cNvPr id="4" name="Εικόνα 3">
          <a:extLst>
            <a:ext uri="{FF2B5EF4-FFF2-40B4-BE49-F238E27FC236}">
              <a16:creationId xmlns:a16="http://schemas.microsoft.com/office/drawing/2014/main" id="{19B57A06-542B-42FD-DD7C-6289D9D9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746760"/>
          <a:ext cx="169164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350520</xdr:rowOff>
    </xdr:from>
    <xdr:to>
      <xdr:col>7</xdr:col>
      <xdr:colOff>830580</xdr:colOff>
      <xdr:row>6</xdr:row>
      <xdr:rowOff>7620</xdr:rowOff>
    </xdr:to>
    <xdr:pic>
      <xdr:nvPicPr>
        <xdr:cNvPr id="5" name="Εικόνα 4">
          <a:extLst>
            <a:ext uri="{FF2B5EF4-FFF2-40B4-BE49-F238E27FC236}">
              <a16:creationId xmlns:a16="http://schemas.microsoft.com/office/drawing/2014/main" id="{3A0D5BA6-DC52-BE36-F21C-16CCBFB6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31520"/>
          <a:ext cx="170688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861060</xdr:colOff>
      <xdr:row>0</xdr:row>
      <xdr:rowOff>0</xdr:rowOff>
    </xdr:from>
    <xdr:to>
      <xdr:col>7</xdr:col>
      <xdr:colOff>7620</xdr:colOff>
      <xdr:row>4</xdr:row>
      <xdr:rowOff>22860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44580D7C-530E-95C4-298C-D8412AC9F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166110" y="-1428750"/>
          <a:ext cx="1546860" cy="440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868680</xdr:colOff>
      <xdr:row>0</xdr:row>
      <xdr:rowOff>0</xdr:rowOff>
    </xdr:from>
    <xdr:to>
      <xdr:col>7</xdr:col>
      <xdr:colOff>0</xdr:colOff>
      <xdr:row>4</xdr:row>
      <xdr:rowOff>22860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A6D1FB36-1D40-4280-8D37-BE20A6A58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166110" y="-1421130"/>
          <a:ext cx="1546860" cy="438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1</xdr:row>
      <xdr:rowOff>365760</xdr:rowOff>
    </xdr:from>
    <xdr:to>
      <xdr:col>2</xdr:col>
      <xdr:colOff>754380</xdr:colOff>
      <xdr:row>6</xdr:row>
      <xdr:rowOff>7620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5C87AE19-D4F3-471C-9EAA-9680C6F58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746760"/>
          <a:ext cx="156972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7622</xdr:colOff>
      <xdr:row>4</xdr:row>
      <xdr:rowOff>76200</xdr:rowOff>
    </xdr:from>
    <xdr:to>
      <xdr:col>7</xdr:col>
      <xdr:colOff>15242</xdr:colOff>
      <xdr:row>7</xdr:row>
      <xdr:rowOff>342900</xdr:rowOff>
    </xdr:to>
    <xdr:pic>
      <xdr:nvPicPr>
        <xdr:cNvPr id="4" name="Εικόνα 3">
          <a:extLst>
            <a:ext uri="{FF2B5EF4-FFF2-40B4-BE49-F238E27FC236}">
              <a16:creationId xmlns:a16="http://schemas.microsoft.com/office/drawing/2014/main" id="{AFD39922-DB03-4966-A71B-35619772C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49932" y="110490"/>
          <a:ext cx="1409700" cy="438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365760</xdr:rowOff>
    </xdr:from>
    <xdr:to>
      <xdr:col>7</xdr:col>
      <xdr:colOff>815340</xdr:colOff>
      <xdr:row>6</xdr:row>
      <xdr:rowOff>7620</xdr:rowOff>
    </xdr:to>
    <xdr:pic>
      <xdr:nvPicPr>
        <xdr:cNvPr id="5" name="Εικόνα 4">
          <a:extLst>
            <a:ext uri="{FF2B5EF4-FFF2-40B4-BE49-F238E27FC236}">
              <a16:creationId xmlns:a16="http://schemas.microsoft.com/office/drawing/2014/main" id="{08DFEC93-F056-4DAC-BF4E-BB65E042A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46760"/>
          <a:ext cx="169164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365760</xdr:colOff>
      <xdr:row>1</xdr:row>
      <xdr:rowOff>358140</xdr:rowOff>
    </xdr:from>
    <xdr:to>
      <xdr:col>6</xdr:col>
      <xdr:colOff>304800</xdr:colOff>
      <xdr:row>5</xdr:row>
      <xdr:rowOff>365760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4E6515CF-29EE-4F86-AD65-B416DAB2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739140"/>
          <a:ext cx="169164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workbookViewId="0">
      <selection activeCell="A2" sqref="A2"/>
    </sheetView>
  </sheetViews>
  <sheetFormatPr defaultRowHeight="14.4" x14ac:dyDescent="0.3"/>
  <cols>
    <col min="16" max="16" width="13.6640625" customWidth="1"/>
    <col min="18" max="18" width="13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8" x14ac:dyDescent="0.3">
      <c r="P2" s="3" t="s">
        <v>18</v>
      </c>
      <c r="R2" s="4" t="s">
        <v>20</v>
      </c>
    </row>
    <row r="3" spans="1:18" x14ac:dyDescent="0.3">
      <c r="P3" t="s">
        <v>16</v>
      </c>
      <c r="R3" t="s">
        <v>21</v>
      </c>
    </row>
    <row r="4" spans="1:18" x14ac:dyDescent="0.3">
      <c r="P4" s="2" t="s">
        <v>19</v>
      </c>
      <c r="R4" t="s">
        <v>22</v>
      </c>
    </row>
    <row r="5" spans="1:18" x14ac:dyDescent="0.3">
      <c r="R5" t="s">
        <v>17</v>
      </c>
    </row>
    <row r="6" spans="1:18" x14ac:dyDescent="0.3">
      <c r="R6" t="s">
        <v>24</v>
      </c>
    </row>
    <row r="7" spans="1:18" x14ac:dyDescent="0.3">
      <c r="R7" t="s">
        <v>23</v>
      </c>
    </row>
    <row r="8" spans="1:18" x14ac:dyDescent="0.3">
      <c r="R8" t="s">
        <v>25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11" sqref="G11"/>
    </sheetView>
  </sheetViews>
  <sheetFormatPr defaultColWidth="12.77734375" defaultRowHeight="30" customHeight="1" x14ac:dyDescent="0.3"/>
  <sheetData>
    <row r="1" spans="1:7" ht="30" customHeight="1" x14ac:dyDescent="0.3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ht="30" customHeight="1" x14ac:dyDescent="0.3">
      <c r="A2" s="1" t="s">
        <v>10</v>
      </c>
      <c r="B2" s="5">
        <f>COUNTIFS(Events!$A:$A, "A", Events!$D:$D, "&lt;&gt;N", Events!$D:$D, "&lt;&gt;E", Events!$B:$B, 1, Events!$C:$C, "A")</f>
        <v>0</v>
      </c>
      <c r="C2" s="5">
        <f>COUNTIFS(Events!$A:$A, "A", Events!$D:$D, "&lt;&gt;N", Events!$D:$D, "&lt;&gt;E", Events!$B:$B, 1, Events!$C:$C, "B")</f>
        <v>0</v>
      </c>
      <c r="D2" s="5">
        <f>COUNTIFS(Events!$A:$A, "A", Events!$D:$D, "&lt;&gt;N", Events!$D:$D, "&lt;&gt;E", Events!$B:$B, 1, Events!$C:$C, "C")</f>
        <v>0</v>
      </c>
      <c r="E2" s="5">
        <f>COUNTIFS(Events!$A:$A, "A", Events!$D:$D, "&lt;&gt;N", Events!$D:$D, "&lt;&gt;E", Events!$B:$B, 1, Events!$C:$C, "D")</f>
        <v>0</v>
      </c>
      <c r="F2" s="5">
        <f>COUNTIFS(Events!$A:$A, "A", Events!$D:$D, "&lt;&gt;N", Events!$D:$D, "&lt;&gt;E", Events!$B:$B, 1, Events!$C:$C, "E")</f>
        <v>0</v>
      </c>
      <c r="G2" s="5">
        <f>COUNTIFS(Events!$A:$A, "A", Events!$D:$D, "&lt;&gt;N", Events!$D:$D, "&lt;&gt;E", Events!$B:$B, 1, Events!$C:$C, "F")</f>
        <v>0</v>
      </c>
    </row>
    <row r="3" spans="1:7" ht="30" customHeight="1" x14ac:dyDescent="0.3">
      <c r="A3" s="1" t="s">
        <v>11</v>
      </c>
      <c r="B3" s="5">
        <f>COUNTIFS(Events!$A:$A, "A", Events!$D:$D, "&lt;&gt;N", Events!$D:$D, "&lt;&gt;E", Events!$B:$B, 2, Events!$C:$C, "A")</f>
        <v>0</v>
      </c>
      <c r="C3" s="5">
        <f>COUNTIFS(Events!$A:$A, "A", Events!$D:$D, "&lt;&gt;N", Events!$D:$D, "&lt;&gt;E", Events!$B:$B, 2, Events!$C:$C, "B")</f>
        <v>0</v>
      </c>
      <c r="D3" s="5">
        <f>COUNTIFS(Events!$A:$A, "A", Events!$D:$D, "&lt;&gt;N", Events!$D:$D, "&lt;&gt;E", Events!$B:$B, 2, Events!$C:$C, "C")</f>
        <v>0</v>
      </c>
      <c r="E3" s="5">
        <f>COUNTIFS(Events!$A:$A, "A", Events!$D:$D, "&lt;&gt;N", Events!$D:$D, "&lt;&gt;E", Events!$B:$B, 2, Events!$C:$C, "D")</f>
        <v>0</v>
      </c>
      <c r="F3" s="5">
        <f>COUNTIFS(Events!$A:$A, "A", Events!$D:$D, "&lt;&gt;N", Events!$D:$D, "&lt;&gt;E", Events!$B:$B, 2, Events!$C:$C, "E")</f>
        <v>0</v>
      </c>
      <c r="G3" s="5">
        <f>COUNTIFS(Events!$A:$A, "A", Events!$D:$D, "&lt;&gt;N", Events!$D:$D, "&lt;&gt;E", Events!$B:$B, 2, Events!$C:$C, "F")</f>
        <v>0</v>
      </c>
    </row>
    <row r="4" spans="1:7" ht="30" customHeight="1" x14ac:dyDescent="0.3">
      <c r="A4" s="1" t="s">
        <v>12</v>
      </c>
      <c r="B4" s="5">
        <f>COUNTIFS(Events!$A:$A, "A", Events!$D:$D, "&lt;&gt;N", Events!$D:$D, "&lt;&gt;E", Events!$B:$B, 3, Events!$C:$C, "A")</f>
        <v>0</v>
      </c>
      <c r="C4" s="5">
        <f>COUNTIFS(Events!$A:$A, "A", Events!$D:$D, "&lt;&gt;N", Events!$D:$D, "&lt;&gt;E", Events!$B:$B, 3, Events!$C:$C, "B")</f>
        <v>0</v>
      </c>
      <c r="D4" s="5">
        <f>COUNTIFS(Events!$A:$A, "A", Events!$D:$D, "&lt;&gt;N", Events!$D:$D, "&lt;&gt;E", Events!$B:$B, 3, Events!$C:$C, "C")</f>
        <v>0</v>
      </c>
      <c r="E4" s="5">
        <f>COUNTIFS(Events!$A:$A, "A", Events!$D:$D, "&lt;&gt;N", Events!$D:$D, "&lt;&gt;E", Events!$B:$B, 3, Events!$C:$C, "D")</f>
        <v>0</v>
      </c>
      <c r="F4" s="5">
        <f>COUNTIFS(Events!$A:$A, "A", Events!$D:$D, "&lt;&gt;N", Events!$D:$D, "&lt;&gt;E", Events!$B:$B, 3, Events!$C:$C, "E")</f>
        <v>0</v>
      </c>
      <c r="G4" s="5">
        <f>COUNTIFS(Events!$A:$A, "A", Events!$D:$D, "&lt;&gt;N", Events!$D:$D, "&lt;&gt;E", Events!$B:$B, 3, Events!$C:$C, "F")</f>
        <v>0</v>
      </c>
    </row>
    <row r="5" spans="1:7" ht="30" customHeight="1" x14ac:dyDescent="0.3">
      <c r="A5" s="1" t="s">
        <v>13</v>
      </c>
      <c r="B5" s="5">
        <f>COUNTIFS(Events!$A:$A, "A", Events!$D:$D, "&lt;&gt;N", Events!$D:$D, "&lt;&gt;E", Events!$B:$B, 4, Events!$C:$C, "A")</f>
        <v>0</v>
      </c>
      <c r="C5" s="5">
        <f>COUNTIFS(Events!$A:$A, "A", Events!$D:$D, "&lt;&gt;N", Events!$D:$D, "&lt;&gt;E", Events!$B:$B, 4, Events!$C:$C, "B")</f>
        <v>0</v>
      </c>
      <c r="D5" s="5">
        <f>COUNTIFS(Events!$A:$A, "A", Events!$D:$D, "&lt;&gt;N", Events!$D:$D, "&lt;&gt;E", Events!$B:$B, 4, Events!$C:$C, "C")</f>
        <v>0</v>
      </c>
      <c r="E5" s="5">
        <f>COUNTIFS(Events!$A:$A, "A", Events!$D:$D, "&lt;&gt;N", Events!$D:$D, "&lt;&gt;E", Events!$B:$B, 4, Events!$C:$C, "D")</f>
        <v>0</v>
      </c>
      <c r="F5" s="5">
        <f>COUNTIFS(Events!$A:$A, "A", Events!$D:$D, "&lt;&gt;N", Events!$D:$D, "&lt;&gt;E", Events!$B:$B, 4, Events!$C:$C, "E")</f>
        <v>0</v>
      </c>
      <c r="G5" s="5">
        <f>COUNTIFS(Events!$A:$A, "A", Events!$D:$D, "&lt;&gt;N", Events!$D:$D, "&lt;&gt;E", Events!$B:$B, 4, Events!$C:$C, "F")</f>
        <v>0</v>
      </c>
    </row>
    <row r="6" spans="1:7" ht="30" customHeight="1" x14ac:dyDescent="0.3">
      <c r="A6" s="1" t="s">
        <v>14</v>
      </c>
      <c r="B6" s="5">
        <f>COUNTIFS(Events!$A:$A, "A", Events!$D:$D, "&lt;&gt;N", Events!$D:$D, "&lt;&gt;E", Events!$B:$B, 5, Events!$C:$C, "A")</f>
        <v>0</v>
      </c>
      <c r="C6" s="5">
        <f>COUNTIFS(Events!$A:$A, "A", Events!$D:$D, "&lt;&gt;N", Events!$D:$D, "&lt;&gt;E", Events!$B:$B, 5, Events!$C:$C, "B")</f>
        <v>0</v>
      </c>
      <c r="D6" s="5">
        <f>COUNTIFS(Events!$A:$A, "A", Events!$D:$D, "&lt;&gt;N", Events!$D:$D, "&lt;&gt;E", Events!$B:$B, 5, Events!$C:$C, "C")</f>
        <v>0</v>
      </c>
      <c r="E6" s="5">
        <f>COUNTIFS(Events!$A:$A, "A", Events!$D:$D, "&lt;&gt;N", Events!$D:$D, "&lt;&gt;E", Events!$B:$B, 5, Events!$C:$C, "D")</f>
        <v>0</v>
      </c>
      <c r="F6" s="5">
        <f>COUNTIFS(Events!$A:$A, "A", Events!$D:$D, "&lt;&gt;N", Events!$D:$D, "&lt;&gt;E", Events!$B:$B, 5, Events!$C:$C, "E")</f>
        <v>0</v>
      </c>
      <c r="G6" s="5">
        <f>COUNTIFS(Events!$A:$A, "A", Events!$D:$D, "&lt;&gt;N", Events!$D:$D, "&lt;&gt;E", Events!$B:$B, 5, Events!$C:$C, "F")</f>
        <v>0</v>
      </c>
    </row>
    <row r="7" spans="1:7" ht="30" customHeight="1" x14ac:dyDescent="0.3">
      <c r="A7" s="1" t="s">
        <v>15</v>
      </c>
      <c r="B7" s="5">
        <f>COUNTIFS(Events!$A:$A, "A", Events!$D:$D, "&lt;&gt;N", Events!$D:$D, "&lt;&gt;E", Events!$B:$B, 6, Events!$C:$C, "A")</f>
        <v>0</v>
      </c>
      <c r="C7" s="5">
        <f>COUNTIFS(Events!$A:$A, "A", Events!$D:$D, "&lt;&gt;N", Events!$D:$D, "&lt;&gt;E", Events!$B:$B, 6, Events!$C:$C, "B")</f>
        <v>0</v>
      </c>
      <c r="D7" s="5">
        <f>COUNTIFS(Events!$A:$A, "A", Events!$D:$D, "&lt;&gt;N", Events!$D:$D, "&lt;&gt;E", Events!$B:$B, 6, Events!$C:$C, "C")</f>
        <v>0</v>
      </c>
      <c r="E7" s="5">
        <f>COUNTIFS(Events!$A:$A, "A", Events!$D:$D, "&lt;&gt;N", Events!$D:$D, "&lt;&gt;E", Events!$B:$B, 6, Events!$C:$C, "D")</f>
        <v>0</v>
      </c>
      <c r="F7" s="5">
        <f>COUNTIFS(Events!$A:$A, "A", Events!$D:$D, "&lt;&gt;N", Events!$D:$D, "&lt;&gt;E", Events!$B:$B, 6, Events!$C:$C, "E")</f>
        <v>0</v>
      </c>
      <c r="G7" s="5">
        <f>COUNTIFS(Events!$A:$A, "A", Events!$D:$D, "&lt;&gt;N", Events!$D:$D, "&lt;&gt;E", Events!$B:$B, 6, Events!$C:$C, "F")</f>
        <v>0</v>
      </c>
    </row>
  </sheetData>
  <conditionalFormatting sqref="B2:G7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I9" sqref="I9"/>
    </sheetView>
  </sheetViews>
  <sheetFormatPr defaultColWidth="12.77734375" defaultRowHeight="30" customHeight="1" x14ac:dyDescent="0.3"/>
  <sheetData>
    <row r="1" spans="1:7" ht="30" customHeight="1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ht="30" customHeight="1" x14ac:dyDescent="0.3">
      <c r="A2" s="1" t="s">
        <v>10</v>
      </c>
      <c r="B2" s="5">
        <f>COUNTIFS(Events!$A:$A, "S", Events!$D:$D, "&lt;&gt;B", Events!$D:$D, "&lt;&gt;N", Events!$D:$D, "&lt;&gt;E", Events!$B:$B, 1, Events!$C:$C, "A")</f>
        <v>0</v>
      </c>
      <c r="C2" s="5">
        <f>COUNTIFS(Events!$A:$A, "S", Events!$D:$D, "&lt;&gt;B", Events!$D:$D, "&lt;&gt;N", Events!$D:$D, "&lt;&gt;E", Events!$B:$B, 1, Events!$C:$C, "B")</f>
        <v>0</v>
      </c>
      <c r="D2" s="5">
        <f>COUNTIFS(Events!$A:$A, "S", Events!$D:$D, "&lt;&gt;B", Events!$D:$D, "&lt;&gt;N", Events!$D:$D, "&lt;&gt;E", Events!$B:$B, 1, Events!$C:$C, "C")</f>
        <v>0</v>
      </c>
      <c r="E2" s="5">
        <f>COUNTIFS(Events!$A:$A, "S", Events!$D:$D, "&lt;&gt;B", Events!$D:$D, "&lt;&gt;N", Events!$D:$D, "&lt;&gt;E", Events!$B:$B, 1, Events!$C:$C, "D")</f>
        <v>0</v>
      </c>
      <c r="F2" s="5">
        <f>COUNTIFS(Events!$A:$A, "S", Events!$D:$D, "&lt;&gt;B", Events!$D:$D, "&lt;&gt;N", Events!$D:$D, "&lt;&gt;E", Events!$B:$B, 1, Events!$C:$C, "E")</f>
        <v>0</v>
      </c>
      <c r="G2" s="5">
        <f>COUNTIFS(Events!$A:$A, "S", Events!$D:$D, "&lt;&gt;B", Events!$D:$D, "&lt;&gt;N", Events!$D:$D, "&lt;&gt;E", Events!$B:$B, 1, Events!$C:$C, "F")</f>
        <v>0</v>
      </c>
    </row>
    <row r="3" spans="1:7" ht="30" customHeight="1" x14ac:dyDescent="0.3">
      <c r="A3" s="1" t="s">
        <v>11</v>
      </c>
      <c r="B3" s="5">
        <f>COUNTIFS(Events!$A:$A, "S", Events!$D:$D, "&lt;&gt;B", Events!$D:$D, "&lt;&gt;N", Events!$D:$D, "&lt;&gt;E", Events!$B:$B, 2, Events!$C:$C, "A")</f>
        <v>0</v>
      </c>
      <c r="C3" s="5">
        <f>COUNTIFS(Events!$A:$A, "S", Events!$D:$D, "&lt;&gt;B", Events!$D:$D, "&lt;&gt;N", Events!$D:$D, "&lt;&gt;E", Events!$B:$B, 2, Events!$C:$C, "B")</f>
        <v>0</v>
      </c>
      <c r="D3" s="5">
        <f>COUNTIFS(Events!$A:$A, "S", Events!$D:$D, "&lt;&gt;B", Events!$D:$D, "&lt;&gt;N", Events!$D:$D, "&lt;&gt;E", Events!$B:$B, 2, Events!$C:$C, "C")</f>
        <v>0</v>
      </c>
      <c r="E3" s="5">
        <f>COUNTIFS(Events!$A:$A, "S", Events!$D:$D, "&lt;&gt;B", Events!$D:$D, "&lt;&gt;N", Events!$D:$D, "&lt;&gt;E", Events!$B:$B, 2, Events!$C:$C, "D")</f>
        <v>0</v>
      </c>
      <c r="F3" s="5">
        <f>COUNTIFS(Events!$A:$A, "S", Events!$D:$D, "&lt;&gt;B", Events!$D:$D, "&lt;&gt;N", Events!$D:$D, "&lt;&gt;E", Events!$B:$B, 2, Events!$C:$C, "E")</f>
        <v>0</v>
      </c>
      <c r="G3" s="5">
        <f>COUNTIFS(Events!$A:$A, "S", Events!$D:$D, "&lt;&gt;B", Events!$D:$D, "&lt;&gt;N", Events!$D:$D, "&lt;&gt;E", Events!$B:$B, 2, Events!$C:$C, "F")</f>
        <v>0</v>
      </c>
    </row>
    <row r="4" spans="1:7" ht="30" customHeight="1" x14ac:dyDescent="0.3">
      <c r="A4" s="1" t="s">
        <v>12</v>
      </c>
      <c r="B4" s="5">
        <f>COUNTIFS(Events!$A:$A, "S", Events!$D:$D, "&lt;&gt;B", Events!$D:$D, "&lt;&gt;N", Events!$D:$D, "&lt;&gt;E", Events!$B:$B, 3, Events!$C:$C, "A")</f>
        <v>0</v>
      </c>
      <c r="C4" s="5">
        <f>COUNTIFS(Events!$A:$A, "S", Events!$D:$D, "&lt;&gt;B", Events!$D:$D, "&lt;&gt;N", Events!$D:$D, "&lt;&gt;E", Events!$B:$B, 3, Events!$C:$C, "B")</f>
        <v>0</v>
      </c>
      <c r="D4" s="5">
        <f>COUNTIFS(Events!$A:$A, "S", Events!$D:$D, "&lt;&gt;B", Events!$D:$D, "&lt;&gt;N", Events!$D:$D, "&lt;&gt;E", Events!$B:$B, 3, Events!$C:$C, "C")</f>
        <v>0</v>
      </c>
      <c r="E4" s="5">
        <f>COUNTIFS(Events!$A:$A, "S", Events!$D:$D, "&lt;&gt;B", Events!$D:$D, "&lt;&gt;N", Events!$D:$D, "&lt;&gt;E", Events!$B:$B, 3, Events!$C:$C, "D")</f>
        <v>0</v>
      </c>
      <c r="F4" s="5">
        <f>COUNTIFS(Events!$A:$A, "S", Events!$D:$D, "&lt;&gt;B", Events!$D:$D, "&lt;&gt;N", Events!$D:$D, "&lt;&gt;E", Events!$B:$B, 3, Events!$C:$C, "E")</f>
        <v>0</v>
      </c>
      <c r="G4" s="5">
        <f>COUNTIFS(Events!$A:$A, "S", Events!$D:$D, "&lt;&gt;B", Events!$D:$D, "&lt;&gt;N", Events!$D:$D, "&lt;&gt;E", Events!$B:$B, 3, Events!$C:$C, "F")</f>
        <v>0</v>
      </c>
    </row>
    <row r="5" spans="1:7" ht="30" customHeight="1" x14ac:dyDescent="0.3">
      <c r="A5" s="1" t="s">
        <v>13</v>
      </c>
      <c r="B5" s="5">
        <f>COUNTIFS(Events!$A:$A, "S", Events!$D:$D, "&lt;&gt;B", Events!$D:$D, "&lt;&gt;N", Events!$D:$D, "&lt;&gt;E", Events!$B:$B, 4, Events!$C:$C, "A")</f>
        <v>0</v>
      </c>
      <c r="C5" s="5">
        <f>COUNTIFS(Events!$A:$A, "S", Events!$D:$D, "&lt;&gt;B", Events!$D:$D, "&lt;&gt;N", Events!$D:$D, "&lt;&gt;E", Events!$B:$B, 4, Events!$C:$C, "B")</f>
        <v>0</v>
      </c>
      <c r="D5" s="5">
        <f>COUNTIFS(Events!$A:$A, "S", Events!$D:$D, "&lt;&gt;B", Events!$D:$D, "&lt;&gt;N", Events!$D:$D, "&lt;&gt;E", Events!$B:$B, 4, Events!$C:$C, "C")</f>
        <v>0</v>
      </c>
      <c r="E5" s="5">
        <f>COUNTIFS(Events!$A:$A, "S", Events!$D:$D, "&lt;&gt;B", Events!$D:$D, "&lt;&gt;N", Events!$D:$D, "&lt;&gt;E", Events!$B:$B, 4, Events!$C:$C, "D")</f>
        <v>0</v>
      </c>
      <c r="F5" s="5">
        <f>COUNTIFS(Events!$A:$A, "S", Events!$D:$D, "&lt;&gt;B", Events!$D:$D, "&lt;&gt;N", Events!$D:$D, "&lt;&gt;E", Events!$B:$B, 4, Events!$C:$C, "E")</f>
        <v>0</v>
      </c>
      <c r="G5" s="5">
        <f>COUNTIFS(Events!$A:$A, "S", Events!$D:$D, "&lt;&gt;B", Events!$D:$D, "&lt;&gt;N", Events!$D:$D, "&lt;&gt;E", Events!$B:$B, 4, Events!$C:$C, "F")</f>
        <v>0</v>
      </c>
    </row>
    <row r="6" spans="1:7" ht="30" customHeight="1" x14ac:dyDescent="0.3">
      <c r="A6" s="1" t="s">
        <v>14</v>
      </c>
      <c r="B6" s="5">
        <f>COUNTIFS(Events!$A:$A, "S", Events!$D:$D, "&lt;&gt;B", Events!$D:$D, "&lt;&gt;N", Events!$D:$D, "&lt;&gt;E", Events!$B:$B, 5, Events!$C:$C, "A")</f>
        <v>0</v>
      </c>
      <c r="C6" s="5">
        <f>COUNTIFS(Events!$A:$A, "S", Events!$D:$D, "&lt;&gt;B", Events!$D:$D, "&lt;&gt;N", Events!$D:$D, "&lt;&gt;E", Events!$B:$B, 5, Events!$C:$C, "B")</f>
        <v>0</v>
      </c>
      <c r="D6" s="5">
        <f>COUNTIFS(Events!$A:$A, "S", Events!$D:$D, "&lt;&gt;B", Events!$D:$D, "&lt;&gt;N", Events!$D:$D, "&lt;&gt;E", Events!$B:$B, 5, Events!$C:$C, "C")</f>
        <v>0</v>
      </c>
      <c r="E6" s="5">
        <f>COUNTIFS(Events!$A:$A, "S", Events!$D:$D, "&lt;&gt;B", Events!$D:$D, "&lt;&gt;N", Events!$D:$D, "&lt;&gt;E", Events!$B:$B, 5, Events!$C:$C, "D")</f>
        <v>0</v>
      </c>
      <c r="F6" s="5">
        <f>COUNTIFS(Events!$A:$A, "S", Events!$D:$D, "&lt;&gt;B", Events!$D:$D, "&lt;&gt;N", Events!$D:$D, "&lt;&gt;E", Events!$B:$B, 5, Events!$C:$C, "E")</f>
        <v>0</v>
      </c>
      <c r="G6" s="5">
        <f>COUNTIFS(Events!$A:$A, "S", Events!$D:$D, "&lt;&gt;B", Events!$D:$D, "&lt;&gt;N", Events!$D:$D, "&lt;&gt;E", Events!$B:$B, 5, Events!$C:$C, "F")</f>
        <v>0</v>
      </c>
    </row>
    <row r="7" spans="1:7" ht="30" customHeight="1" x14ac:dyDescent="0.3">
      <c r="A7" s="1" t="s">
        <v>15</v>
      </c>
      <c r="B7" s="5">
        <f>COUNTIFS(Events!$A:$A, "S", Events!$D:$D, "&lt;&gt;B", Events!$D:$D, "&lt;&gt;N", Events!$D:$D, "&lt;&gt;E", Events!$B:$B, 6, Events!$C:$C, "A")</f>
        <v>0</v>
      </c>
      <c r="C7" s="5">
        <f>COUNTIFS(Events!$A:$A, "S", Events!$D:$D, "&lt;&gt;B", Events!$D:$D, "&lt;&gt;N", Events!$D:$D, "&lt;&gt;E", Events!$B:$B, 6, Events!$C:$C, "B")</f>
        <v>0</v>
      </c>
      <c r="D7" s="5">
        <f>COUNTIFS(Events!$A:$A, "S", Events!$D:$D, "&lt;&gt;B", Events!$D:$D, "&lt;&gt;N", Events!$D:$D, "&lt;&gt;E", Events!$B:$B, 6, Events!$C:$C, "C")</f>
        <v>0</v>
      </c>
      <c r="E7" s="5">
        <f>COUNTIFS(Events!$A:$A, "S", Events!$D:$D, "&lt;&gt;B", Events!$D:$D, "&lt;&gt;N", Events!$D:$D, "&lt;&gt;E", Events!$B:$B, 6, Events!$C:$C, "D")</f>
        <v>0</v>
      </c>
      <c r="F7" s="5">
        <f>COUNTIFS(Events!$A:$A, "S", Events!$D:$D, "&lt;&gt;B", Events!$D:$D, "&lt;&gt;N", Events!$D:$D, "&lt;&gt;E", Events!$B:$B, 6, Events!$C:$C, "E")</f>
        <v>0</v>
      </c>
      <c r="G7" s="5">
        <f>COUNTIFS(Events!$A:$A, "S", Events!$D:$D, "&lt;&gt;B", Events!$D:$D, "&lt;&gt;N", Events!$D:$D, "&lt;&gt;E", Events!$B:$B, 6, Events!$C:$C, "F")</f>
        <v>0</v>
      </c>
    </row>
  </sheetData>
  <conditionalFormatting sqref="B2:G7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Events</vt:lpstr>
      <vt:lpstr>Attack Heatmap</vt:lpstr>
      <vt:lpstr>Serve 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DIMITRIOS GONIDIS</cp:lastModifiedBy>
  <dcterms:created xsi:type="dcterms:W3CDTF">2025-07-29T14:52:37Z</dcterms:created>
  <dcterms:modified xsi:type="dcterms:W3CDTF">2025-09-22T10:49:47Z</dcterms:modified>
</cp:coreProperties>
</file>